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ctuaries.org.uk\dfs\Dept\Quality and Assessment\Assessment\Z. April 2022\4. Marking\2. Marking Schedules\Post Marking Meeting\"/>
    </mc:Choice>
  </mc:AlternateContent>
  <bookViews>
    <workbookView xWindow="20370" yWindow="-120" windowWidth="21840" windowHeight="13140"/>
  </bookViews>
  <sheets>
    <sheet name="Q1 Base" sheetId="1" r:id="rId1"/>
    <sheet name="Q1 (i) and (ii)" sheetId="2" r:id="rId2"/>
    <sheet name="Q1 (iii)" sheetId="3" r:id="rId3"/>
    <sheet name="Q1 Answers" sheetId="4" r:id="rId4"/>
    <sheet name="Q2 Base" sheetId="5" r:id="rId5"/>
    <sheet name="Q2(i)" sheetId="6" r:id="rId6"/>
    <sheet name="Q2(ii)" sheetId="7" r:id="rId7"/>
    <sheet name="Q2(iii)" sheetId="8" r:id="rId8"/>
    <sheet name="Q2 Answers" sheetId="9" r:id="rId9"/>
    <sheet name="Q3 (i) and (ii)" sheetId="10" r:id="rId10"/>
    <sheet name="Q3 (i) (ii) Month end calcs" sheetId="14" r:id="rId11"/>
    <sheet name="Q3 (i) (ii) Month start calcs" sheetId="16" r:id="rId12"/>
    <sheet name="Q3 (iii)" sheetId="11" r:id="rId13"/>
    <sheet name="Q3 (iii) Month end calcs" sheetId="17" r:id="rId14"/>
    <sheet name="Q3 (iii) Month start calcs" sheetId="18" r:id="rId15"/>
    <sheet name="Q3 (iv)" sheetId="12" r:id="rId16"/>
    <sheet name="Q3 Answers" sheetId="13" r:id="rId17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23" i="18" l="1"/>
  <c r="AI23" i="17"/>
  <c r="AF46" i="16"/>
  <c r="AF37" i="16"/>
  <c r="AF46" i="14"/>
  <c r="AF37" i="14"/>
  <c r="AB51" i="10"/>
  <c r="AB42" i="10"/>
  <c r="L51" i="10"/>
  <c r="L42" i="10"/>
  <c r="N375" i="18" l="1"/>
  <c r="H375" i="18"/>
  <c r="T375" i="18" s="1"/>
  <c r="G375" i="18"/>
  <c r="S375" i="18" s="1"/>
  <c r="B375" i="18"/>
  <c r="N374" i="18"/>
  <c r="H374" i="18"/>
  <c r="T374" i="18" s="1"/>
  <c r="G374" i="18"/>
  <c r="S374" i="18" s="1"/>
  <c r="B374" i="18"/>
  <c r="N373" i="18"/>
  <c r="H373" i="18"/>
  <c r="T373" i="18" s="1"/>
  <c r="G373" i="18"/>
  <c r="S373" i="18" s="1"/>
  <c r="B373" i="18"/>
  <c r="N372" i="18"/>
  <c r="H372" i="18"/>
  <c r="T372" i="18" s="1"/>
  <c r="G372" i="18"/>
  <c r="S372" i="18" s="1"/>
  <c r="B372" i="18"/>
  <c r="N371" i="18"/>
  <c r="H371" i="18"/>
  <c r="T371" i="18" s="1"/>
  <c r="G371" i="18"/>
  <c r="S371" i="18" s="1"/>
  <c r="B371" i="18"/>
  <c r="N370" i="18"/>
  <c r="H370" i="18"/>
  <c r="T370" i="18" s="1"/>
  <c r="G370" i="18"/>
  <c r="S370" i="18" s="1"/>
  <c r="B370" i="18"/>
  <c r="S369" i="18"/>
  <c r="N369" i="18"/>
  <c r="H369" i="18"/>
  <c r="T369" i="18" s="1"/>
  <c r="G369" i="18"/>
  <c r="B369" i="18"/>
  <c r="N368" i="18"/>
  <c r="H368" i="18"/>
  <c r="T368" i="18" s="1"/>
  <c r="G368" i="18"/>
  <c r="S368" i="18" s="1"/>
  <c r="B368" i="18"/>
  <c r="N367" i="18"/>
  <c r="H367" i="18"/>
  <c r="T367" i="18" s="1"/>
  <c r="G367" i="18"/>
  <c r="S367" i="18" s="1"/>
  <c r="B367" i="18"/>
  <c r="N366" i="18"/>
  <c r="H366" i="18"/>
  <c r="T366" i="18" s="1"/>
  <c r="G366" i="18"/>
  <c r="S366" i="18" s="1"/>
  <c r="B366" i="18"/>
  <c r="N365" i="18"/>
  <c r="H365" i="18"/>
  <c r="T365" i="18" s="1"/>
  <c r="G365" i="18"/>
  <c r="S365" i="18" s="1"/>
  <c r="B365" i="18"/>
  <c r="N364" i="18"/>
  <c r="H364" i="18"/>
  <c r="T364" i="18" s="1"/>
  <c r="G364" i="18"/>
  <c r="S364" i="18" s="1"/>
  <c r="B364" i="18"/>
  <c r="N363" i="18"/>
  <c r="H363" i="18"/>
  <c r="T363" i="18" s="1"/>
  <c r="G363" i="18"/>
  <c r="S363" i="18" s="1"/>
  <c r="B363" i="18"/>
  <c r="N362" i="18"/>
  <c r="H362" i="18"/>
  <c r="T362" i="18" s="1"/>
  <c r="G362" i="18"/>
  <c r="S362" i="18" s="1"/>
  <c r="B362" i="18"/>
  <c r="N361" i="18"/>
  <c r="H361" i="18"/>
  <c r="T361" i="18" s="1"/>
  <c r="G361" i="18"/>
  <c r="S361" i="18" s="1"/>
  <c r="B361" i="18"/>
  <c r="N360" i="18"/>
  <c r="H360" i="18"/>
  <c r="T360" i="18" s="1"/>
  <c r="G360" i="18"/>
  <c r="S360" i="18" s="1"/>
  <c r="B360" i="18"/>
  <c r="N359" i="18"/>
  <c r="H359" i="18"/>
  <c r="T359" i="18" s="1"/>
  <c r="G359" i="18"/>
  <c r="S359" i="18" s="1"/>
  <c r="B359" i="18"/>
  <c r="N358" i="18"/>
  <c r="H358" i="18"/>
  <c r="T358" i="18" s="1"/>
  <c r="G358" i="18"/>
  <c r="S358" i="18" s="1"/>
  <c r="B358" i="18"/>
  <c r="N357" i="18"/>
  <c r="H357" i="18"/>
  <c r="T357" i="18" s="1"/>
  <c r="G357" i="18"/>
  <c r="S357" i="18" s="1"/>
  <c r="B357" i="18"/>
  <c r="N356" i="18"/>
  <c r="H356" i="18"/>
  <c r="T356" i="18" s="1"/>
  <c r="G356" i="18"/>
  <c r="S356" i="18" s="1"/>
  <c r="B356" i="18"/>
  <c r="N355" i="18"/>
  <c r="H355" i="18"/>
  <c r="T355" i="18" s="1"/>
  <c r="G355" i="18"/>
  <c r="S355" i="18" s="1"/>
  <c r="B355" i="18"/>
  <c r="N354" i="18"/>
  <c r="H354" i="18"/>
  <c r="T354" i="18" s="1"/>
  <c r="G354" i="18"/>
  <c r="S354" i="18" s="1"/>
  <c r="B354" i="18"/>
  <c r="N353" i="18"/>
  <c r="H353" i="18"/>
  <c r="T353" i="18" s="1"/>
  <c r="G353" i="18"/>
  <c r="S353" i="18" s="1"/>
  <c r="B353" i="18"/>
  <c r="N352" i="18"/>
  <c r="H352" i="18"/>
  <c r="T352" i="18" s="1"/>
  <c r="G352" i="18"/>
  <c r="S352" i="18" s="1"/>
  <c r="B352" i="18"/>
  <c r="N351" i="18"/>
  <c r="H351" i="18"/>
  <c r="T351" i="18" s="1"/>
  <c r="G351" i="18"/>
  <c r="S351" i="18" s="1"/>
  <c r="B351" i="18"/>
  <c r="N350" i="18"/>
  <c r="H350" i="18"/>
  <c r="T350" i="18" s="1"/>
  <c r="G350" i="18"/>
  <c r="S350" i="18" s="1"/>
  <c r="B350" i="18"/>
  <c r="N349" i="18"/>
  <c r="H349" i="18"/>
  <c r="T349" i="18" s="1"/>
  <c r="G349" i="18"/>
  <c r="S349" i="18" s="1"/>
  <c r="B349" i="18"/>
  <c r="N348" i="18"/>
  <c r="H348" i="18"/>
  <c r="T348" i="18" s="1"/>
  <c r="G348" i="18"/>
  <c r="S348" i="18" s="1"/>
  <c r="B348" i="18"/>
  <c r="N347" i="18"/>
  <c r="H347" i="18"/>
  <c r="T347" i="18" s="1"/>
  <c r="G347" i="18"/>
  <c r="S347" i="18" s="1"/>
  <c r="B347" i="18"/>
  <c r="N346" i="18"/>
  <c r="H346" i="18"/>
  <c r="T346" i="18" s="1"/>
  <c r="G346" i="18"/>
  <c r="S346" i="18" s="1"/>
  <c r="B346" i="18"/>
  <c r="N345" i="18"/>
  <c r="H345" i="18"/>
  <c r="T345" i="18" s="1"/>
  <c r="G345" i="18"/>
  <c r="S345" i="18" s="1"/>
  <c r="B345" i="18"/>
  <c r="N344" i="18"/>
  <c r="H344" i="18"/>
  <c r="T344" i="18" s="1"/>
  <c r="G344" i="18"/>
  <c r="S344" i="18" s="1"/>
  <c r="B344" i="18"/>
  <c r="N343" i="18"/>
  <c r="H343" i="18"/>
  <c r="T343" i="18" s="1"/>
  <c r="G343" i="18"/>
  <c r="S343" i="18" s="1"/>
  <c r="B343" i="18"/>
  <c r="N342" i="18"/>
  <c r="H342" i="18"/>
  <c r="T342" i="18" s="1"/>
  <c r="G342" i="18"/>
  <c r="S342" i="18" s="1"/>
  <c r="B342" i="18"/>
  <c r="N341" i="18"/>
  <c r="H341" i="18"/>
  <c r="T341" i="18" s="1"/>
  <c r="G341" i="18"/>
  <c r="S341" i="18" s="1"/>
  <c r="B341" i="18"/>
  <c r="N340" i="18"/>
  <c r="H340" i="18"/>
  <c r="T340" i="18" s="1"/>
  <c r="G340" i="18"/>
  <c r="S340" i="18" s="1"/>
  <c r="B340" i="18"/>
  <c r="N339" i="18"/>
  <c r="H339" i="18"/>
  <c r="T339" i="18" s="1"/>
  <c r="G339" i="18"/>
  <c r="S339" i="18" s="1"/>
  <c r="B339" i="18"/>
  <c r="N338" i="18"/>
  <c r="H338" i="18"/>
  <c r="T338" i="18" s="1"/>
  <c r="G338" i="18"/>
  <c r="S338" i="18" s="1"/>
  <c r="B338" i="18"/>
  <c r="N337" i="18"/>
  <c r="H337" i="18"/>
  <c r="T337" i="18" s="1"/>
  <c r="G337" i="18"/>
  <c r="S337" i="18" s="1"/>
  <c r="B337" i="18"/>
  <c r="N336" i="18"/>
  <c r="H336" i="18"/>
  <c r="T336" i="18" s="1"/>
  <c r="G336" i="18"/>
  <c r="S336" i="18" s="1"/>
  <c r="B336" i="18"/>
  <c r="N335" i="18"/>
  <c r="H335" i="18"/>
  <c r="T335" i="18" s="1"/>
  <c r="G335" i="18"/>
  <c r="S335" i="18" s="1"/>
  <c r="B335" i="18"/>
  <c r="N334" i="18"/>
  <c r="H334" i="18"/>
  <c r="T334" i="18" s="1"/>
  <c r="G334" i="18"/>
  <c r="S334" i="18" s="1"/>
  <c r="B334" i="18"/>
  <c r="N333" i="18"/>
  <c r="H333" i="18"/>
  <c r="T333" i="18" s="1"/>
  <c r="G333" i="18"/>
  <c r="S333" i="18" s="1"/>
  <c r="B333" i="18"/>
  <c r="N332" i="18"/>
  <c r="H332" i="18"/>
  <c r="T332" i="18" s="1"/>
  <c r="G332" i="18"/>
  <c r="S332" i="18" s="1"/>
  <c r="B332" i="18"/>
  <c r="N331" i="18"/>
  <c r="H331" i="18"/>
  <c r="T331" i="18" s="1"/>
  <c r="G331" i="18"/>
  <c r="S331" i="18" s="1"/>
  <c r="B331" i="18"/>
  <c r="N330" i="18"/>
  <c r="H330" i="18"/>
  <c r="T330" i="18" s="1"/>
  <c r="G330" i="18"/>
  <c r="S330" i="18" s="1"/>
  <c r="B330" i="18"/>
  <c r="N329" i="18"/>
  <c r="H329" i="18"/>
  <c r="T329" i="18" s="1"/>
  <c r="G329" i="18"/>
  <c r="S329" i="18" s="1"/>
  <c r="B329" i="18"/>
  <c r="N328" i="18"/>
  <c r="H328" i="18"/>
  <c r="T328" i="18" s="1"/>
  <c r="G328" i="18"/>
  <c r="S328" i="18" s="1"/>
  <c r="B328" i="18"/>
  <c r="N327" i="18"/>
  <c r="H327" i="18"/>
  <c r="T327" i="18" s="1"/>
  <c r="G327" i="18"/>
  <c r="S327" i="18" s="1"/>
  <c r="B327" i="18"/>
  <c r="N326" i="18"/>
  <c r="H326" i="18"/>
  <c r="T326" i="18" s="1"/>
  <c r="G326" i="18"/>
  <c r="S326" i="18" s="1"/>
  <c r="B326" i="18"/>
  <c r="N325" i="18"/>
  <c r="H325" i="18"/>
  <c r="T325" i="18" s="1"/>
  <c r="G325" i="18"/>
  <c r="S325" i="18" s="1"/>
  <c r="B325" i="18"/>
  <c r="N324" i="18"/>
  <c r="H324" i="18"/>
  <c r="T324" i="18" s="1"/>
  <c r="G324" i="18"/>
  <c r="S324" i="18" s="1"/>
  <c r="B324" i="18"/>
  <c r="N323" i="18"/>
  <c r="H323" i="18"/>
  <c r="T323" i="18" s="1"/>
  <c r="G323" i="18"/>
  <c r="S323" i="18" s="1"/>
  <c r="B323" i="18"/>
  <c r="N322" i="18"/>
  <c r="H322" i="18"/>
  <c r="T322" i="18" s="1"/>
  <c r="G322" i="18"/>
  <c r="S322" i="18" s="1"/>
  <c r="B322" i="18"/>
  <c r="N321" i="18"/>
  <c r="H321" i="18"/>
  <c r="T321" i="18" s="1"/>
  <c r="G321" i="18"/>
  <c r="S321" i="18" s="1"/>
  <c r="B321" i="18"/>
  <c r="N320" i="18"/>
  <c r="H320" i="18"/>
  <c r="T320" i="18" s="1"/>
  <c r="G320" i="18"/>
  <c r="S320" i="18" s="1"/>
  <c r="B320" i="18"/>
  <c r="N319" i="18"/>
  <c r="H319" i="18"/>
  <c r="T319" i="18" s="1"/>
  <c r="G319" i="18"/>
  <c r="S319" i="18" s="1"/>
  <c r="B319" i="18"/>
  <c r="N318" i="18"/>
  <c r="H318" i="18"/>
  <c r="T318" i="18" s="1"/>
  <c r="G318" i="18"/>
  <c r="S318" i="18" s="1"/>
  <c r="B318" i="18"/>
  <c r="N317" i="18"/>
  <c r="H317" i="18"/>
  <c r="T317" i="18" s="1"/>
  <c r="G317" i="18"/>
  <c r="S317" i="18" s="1"/>
  <c r="B317" i="18"/>
  <c r="N316" i="18"/>
  <c r="H316" i="18"/>
  <c r="T316" i="18" s="1"/>
  <c r="G316" i="18"/>
  <c r="S316" i="18" s="1"/>
  <c r="B316" i="18"/>
  <c r="N315" i="18"/>
  <c r="H315" i="18"/>
  <c r="T315" i="18" s="1"/>
  <c r="G315" i="18"/>
  <c r="S315" i="18" s="1"/>
  <c r="B315" i="18"/>
  <c r="N314" i="18"/>
  <c r="H314" i="18"/>
  <c r="T314" i="18" s="1"/>
  <c r="G314" i="18"/>
  <c r="S314" i="18" s="1"/>
  <c r="B314" i="18"/>
  <c r="N313" i="18"/>
  <c r="H313" i="18"/>
  <c r="T313" i="18" s="1"/>
  <c r="G313" i="18"/>
  <c r="S313" i="18" s="1"/>
  <c r="B313" i="18"/>
  <c r="N312" i="18"/>
  <c r="H312" i="18"/>
  <c r="T312" i="18" s="1"/>
  <c r="G312" i="18"/>
  <c r="S312" i="18" s="1"/>
  <c r="B312" i="18"/>
  <c r="N311" i="18"/>
  <c r="H311" i="18"/>
  <c r="T311" i="18" s="1"/>
  <c r="G311" i="18"/>
  <c r="S311" i="18" s="1"/>
  <c r="B311" i="18"/>
  <c r="N310" i="18"/>
  <c r="H310" i="18"/>
  <c r="T310" i="18" s="1"/>
  <c r="G310" i="18"/>
  <c r="S310" i="18" s="1"/>
  <c r="B310" i="18"/>
  <c r="N309" i="18"/>
  <c r="H309" i="18"/>
  <c r="T309" i="18" s="1"/>
  <c r="G309" i="18"/>
  <c r="S309" i="18" s="1"/>
  <c r="B309" i="18"/>
  <c r="N308" i="18"/>
  <c r="H308" i="18"/>
  <c r="T308" i="18" s="1"/>
  <c r="G308" i="18"/>
  <c r="S308" i="18" s="1"/>
  <c r="B308" i="18"/>
  <c r="N307" i="18"/>
  <c r="H307" i="18"/>
  <c r="T307" i="18" s="1"/>
  <c r="G307" i="18"/>
  <c r="S307" i="18" s="1"/>
  <c r="B307" i="18"/>
  <c r="N306" i="18"/>
  <c r="H306" i="18"/>
  <c r="T306" i="18" s="1"/>
  <c r="G306" i="18"/>
  <c r="S306" i="18" s="1"/>
  <c r="B306" i="18"/>
  <c r="N305" i="18"/>
  <c r="H305" i="18"/>
  <c r="T305" i="18" s="1"/>
  <c r="G305" i="18"/>
  <c r="S305" i="18" s="1"/>
  <c r="B305" i="18"/>
  <c r="N304" i="18"/>
  <c r="H304" i="18"/>
  <c r="T304" i="18" s="1"/>
  <c r="G304" i="18"/>
  <c r="S304" i="18" s="1"/>
  <c r="B304" i="18"/>
  <c r="N303" i="18"/>
  <c r="H303" i="18"/>
  <c r="T303" i="18" s="1"/>
  <c r="G303" i="18"/>
  <c r="S303" i="18" s="1"/>
  <c r="B303" i="18"/>
  <c r="N302" i="18"/>
  <c r="H302" i="18"/>
  <c r="T302" i="18" s="1"/>
  <c r="G302" i="18"/>
  <c r="S302" i="18" s="1"/>
  <c r="B302" i="18"/>
  <c r="N301" i="18"/>
  <c r="H301" i="18"/>
  <c r="T301" i="18" s="1"/>
  <c r="G301" i="18"/>
  <c r="S301" i="18" s="1"/>
  <c r="B301" i="18"/>
  <c r="N300" i="18"/>
  <c r="H300" i="18"/>
  <c r="T300" i="18" s="1"/>
  <c r="G300" i="18"/>
  <c r="S300" i="18" s="1"/>
  <c r="B300" i="18"/>
  <c r="N299" i="18"/>
  <c r="H299" i="18"/>
  <c r="T299" i="18" s="1"/>
  <c r="G299" i="18"/>
  <c r="S299" i="18" s="1"/>
  <c r="B299" i="18"/>
  <c r="N298" i="18"/>
  <c r="H298" i="18"/>
  <c r="T298" i="18" s="1"/>
  <c r="G298" i="18"/>
  <c r="S298" i="18" s="1"/>
  <c r="B298" i="18"/>
  <c r="N297" i="18"/>
  <c r="H297" i="18"/>
  <c r="T297" i="18" s="1"/>
  <c r="G297" i="18"/>
  <c r="S297" i="18" s="1"/>
  <c r="B297" i="18"/>
  <c r="N296" i="18"/>
  <c r="H296" i="18"/>
  <c r="T296" i="18" s="1"/>
  <c r="G296" i="18"/>
  <c r="S296" i="18" s="1"/>
  <c r="B296" i="18"/>
  <c r="N295" i="18"/>
  <c r="H295" i="18"/>
  <c r="T295" i="18" s="1"/>
  <c r="G295" i="18"/>
  <c r="S295" i="18" s="1"/>
  <c r="B295" i="18"/>
  <c r="N294" i="18"/>
  <c r="H294" i="18"/>
  <c r="T294" i="18" s="1"/>
  <c r="G294" i="18"/>
  <c r="S294" i="18" s="1"/>
  <c r="B294" i="18"/>
  <c r="N293" i="18"/>
  <c r="H293" i="18"/>
  <c r="T293" i="18" s="1"/>
  <c r="G293" i="18"/>
  <c r="S293" i="18" s="1"/>
  <c r="B293" i="18"/>
  <c r="N292" i="18"/>
  <c r="H292" i="18"/>
  <c r="T292" i="18" s="1"/>
  <c r="G292" i="18"/>
  <c r="S292" i="18" s="1"/>
  <c r="B292" i="18"/>
  <c r="N291" i="18"/>
  <c r="H291" i="18"/>
  <c r="T291" i="18" s="1"/>
  <c r="G291" i="18"/>
  <c r="S291" i="18" s="1"/>
  <c r="B291" i="18"/>
  <c r="N290" i="18"/>
  <c r="H290" i="18"/>
  <c r="T290" i="18" s="1"/>
  <c r="G290" i="18"/>
  <c r="S290" i="18" s="1"/>
  <c r="B290" i="18"/>
  <c r="N289" i="18"/>
  <c r="H289" i="18"/>
  <c r="T289" i="18" s="1"/>
  <c r="G289" i="18"/>
  <c r="S289" i="18" s="1"/>
  <c r="B289" i="18"/>
  <c r="N288" i="18"/>
  <c r="H288" i="18"/>
  <c r="T288" i="18" s="1"/>
  <c r="G288" i="18"/>
  <c r="S288" i="18" s="1"/>
  <c r="B288" i="18"/>
  <c r="N287" i="18"/>
  <c r="H287" i="18"/>
  <c r="T287" i="18" s="1"/>
  <c r="G287" i="18"/>
  <c r="S287" i="18" s="1"/>
  <c r="B287" i="18"/>
  <c r="N286" i="18"/>
  <c r="H286" i="18"/>
  <c r="T286" i="18" s="1"/>
  <c r="G286" i="18"/>
  <c r="S286" i="18" s="1"/>
  <c r="B286" i="18"/>
  <c r="N285" i="18"/>
  <c r="H285" i="18"/>
  <c r="T285" i="18" s="1"/>
  <c r="G285" i="18"/>
  <c r="S285" i="18" s="1"/>
  <c r="B285" i="18"/>
  <c r="N284" i="18"/>
  <c r="H284" i="18"/>
  <c r="T284" i="18" s="1"/>
  <c r="G284" i="18"/>
  <c r="S284" i="18" s="1"/>
  <c r="B284" i="18"/>
  <c r="N283" i="18"/>
  <c r="H283" i="18"/>
  <c r="T283" i="18" s="1"/>
  <c r="G283" i="18"/>
  <c r="S283" i="18" s="1"/>
  <c r="B283" i="18"/>
  <c r="N282" i="18"/>
  <c r="H282" i="18"/>
  <c r="T282" i="18" s="1"/>
  <c r="G282" i="18"/>
  <c r="S282" i="18" s="1"/>
  <c r="B282" i="18"/>
  <c r="N281" i="18"/>
  <c r="H281" i="18"/>
  <c r="T281" i="18" s="1"/>
  <c r="G281" i="18"/>
  <c r="S281" i="18" s="1"/>
  <c r="B281" i="18"/>
  <c r="N280" i="18"/>
  <c r="H280" i="18"/>
  <c r="T280" i="18" s="1"/>
  <c r="G280" i="18"/>
  <c r="S280" i="18" s="1"/>
  <c r="B280" i="18"/>
  <c r="N279" i="18"/>
  <c r="H279" i="18"/>
  <c r="T279" i="18" s="1"/>
  <c r="G279" i="18"/>
  <c r="S279" i="18" s="1"/>
  <c r="B279" i="18"/>
  <c r="N278" i="18"/>
  <c r="H278" i="18"/>
  <c r="T278" i="18" s="1"/>
  <c r="G278" i="18"/>
  <c r="S278" i="18" s="1"/>
  <c r="B278" i="18"/>
  <c r="N277" i="18"/>
  <c r="H277" i="18"/>
  <c r="T277" i="18" s="1"/>
  <c r="G277" i="18"/>
  <c r="S277" i="18" s="1"/>
  <c r="B277" i="18"/>
  <c r="N276" i="18"/>
  <c r="H276" i="18"/>
  <c r="T276" i="18" s="1"/>
  <c r="G276" i="18"/>
  <c r="S276" i="18" s="1"/>
  <c r="B276" i="18"/>
  <c r="N275" i="18"/>
  <c r="H275" i="18"/>
  <c r="T275" i="18" s="1"/>
  <c r="G275" i="18"/>
  <c r="S275" i="18" s="1"/>
  <c r="B275" i="18"/>
  <c r="N274" i="18"/>
  <c r="H274" i="18"/>
  <c r="T274" i="18" s="1"/>
  <c r="G274" i="18"/>
  <c r="S274" i="18" s="1"/>
  <c r="B274" i="18"/>
  <c r="N273" i="18"/>
  <c r="H273" i="18"/>
  <c r="T273" i="18" s="1"/>
  <c r="G273" i="18"/>
  <c r="S273" i="18" s="1"/>
  <c r="B273" i="18"/>
  <c r="N272" i="18"/>
  <c r="H272" i="18"/>
  <c r="T272" i="18" s="1"/>
  <c r="G272" i="18"/>
  <c r="S272" i="18" s="1"/>
  <c r="B272" i="18"/>
  <c r="N271" i="18"/>
  <c r="H271" i="18"/>
  <c r="T271" i="18" s="1"/>
  <c r="G271" i="18"/>
  <c r="S271" i="18" s="1"/>
  <c r="B271" i="18"/>
  <c r="N270" i="18"/>
  <c r="H270" i="18"/>
  <c r="T270" i="18" s="1"/>
  <c r="G270" i="18"/>
  <c r="S270" i="18" s="1"/>
  <c r="B270" i="18"/>
  <c r="N269" i="18"/>
  <c r="H269" i="18"/>
  <c r="T269" i="18" s="1"/>
  <c r="G269" i="18"/>
  <c r="S269" i="18" s="1"/>
  <c r="B269" i="18"/>
  <c r="N268" i="18"/>
  <c r="H268" i="18"/>
  <c r="T268" i="18" s="1"/>
  <c r="G268" i="18"/>
  <c r="S268" i="18" s="1"/>
  <c r="B268" i="18"/>
  <c r="N267" i="18"/>
  <c r="H267" i="18"/>
  <c r="T267" i="18" s="1"/>
  <c r="G267" i="18"/>
  <c r="S267" i="18" s="1"/>
  <c r="B267" i="18"/>
  <c r="N266" i="18"/>
  <c r="H266" i="18"/>
  <c r="T266" i="18" s="1"/>
  <c r="G266" i="18"/>
  <c r="S266" i="18" s="1"/>
  <c r="B266" i="18"/>
  <c r="N265" i="18"/>
  <c r="H265" i="18"/>
  <c r="T265" i="18" s="1"/>
  <c r="G265" i="18"/>
  <c r="S265" i="18" s="1"/>
  <c r="B265" i="18"/>
  <c r="N264" i="18"/>
  <c r="H264" i="18"/>
  <c r="T264" i="18" s="1"/>
  <c r="G264" i="18"/>
  <c r="S264" i="18" s="1"/>
  <c r="B264" i="18"/>
  <c r="N263" i="18"/>
  <c r="H263" i="18"/>
  <c r="T263" i="18" s="1"/>
  <c r="G263" i="18"/>
  <c r="S263" i="18" s="1"/>
  <c r="B263" i="18"/>
  <c r="N262" i="18"/>
  <c r="H262" i="18"/>
  <c r="T262" i="18" s="1"/>
  <c r="G262" i="18"/>
  <c r="S262" i="18" s="1"/>
  <c r="B262" i="18"/>
  <c r="N261" i="18"/>
  <c r="H261" i="18"/>
  <c r="T261" i="18" s="1"/>
  <c r="G261" i="18"/>
  <c r="S261" i="18" s="1"/>
  <c r="B261" i="18"/>
  <c r="N260" i="18"/>
  <c r="H260" i="18"/>
  <c r="T260" i="18" s="1"/>
  <c r="G260" i="18"/>
  <c r="S260" i="18" s="1"/>
  <c r="B260" i="18"/>
  <c r="N259" i="18"/>
  <c r="H259" i="18"/>
  <c r="T259" i="18" s="1"/>
  <c r="G259" i="18"/>
  <c r="S259" i="18" s="1"/>
  <c r="B259" i="18"/>
  <c r="N258" i="18"/>
  <c r="H258" i="18"/>
  <c r="T258" i="18" s="1"/>
  <c r="G258" i="18"/>
  <c r="S258" i="18" s="1"/>
  <c r="B258" i="18"/>
  <c r="N257" i="18"/>
  <c r="H257" i="18"/>
  <c r="T257" i="18" s="1"/>
  <c r="G257" i="18"/>
  <c r="S257" i="18" s="1"/>
  <c r="B257" i="18"/>
  <c r="N256" i="18"/>
  <c r="H256" i="18"/>
  <c r="T256" i="18" s="1"/>
  <c r="G256" i="18"/>
  <c r="S256" i="18" s="1"/>
  <c r="B256" i="18"/>
  <c r="N255" i="18"/>
  <c r="H255" i="18"/>
  <c r="T255" i="18" s="1"/>
  <c r="G255" i="18"/>
  <c r="S255" i="18" s="1"/>
  <c r="B255" i="18"/>
  <c r="N254" i="18"/>
  <c r="H254" i="18"/>
  <c r="T254" i="18" s="1"/>
  <c r="G254" i="18"/>
  <c r="S254" i="18" s="1"/>
  <c r="B254" i="18"/>
  <c r="N253" i="18"/>
  <c r="H253" i="18"/>
  <c r="T253" i="18" s="1"/>
  <c r="G253" i="18"/>
  <c r="S253" i="18" s="1"/>
  <c r="B253" i="18"/>
  <c r="N252" i="18"/>
  <c r="H252" i="18"/>
  <c r="T252" i="18" s="1"/>
  <c r="G252" i="18"/>
  <c r="S252" i="18" s="1"/>
  <c r="B252" i="18"/>
  <c r="N251" i="18"/>
  <c r="H251" i="18"/>
  <c r="T251" i="18" s="1"/>
  <c r="G251" i="18"/>
  <c r="S251" i="18" s="1"/>
  <c r="B251" i="18"/>
  <c r="N250" i="18"/>
  <c r="H250" i="18"/>
  <c r="T250" i="18" s="1"/>
  <c r="G250" i="18"/>
  <c r="S250" i="18" s="1"/>
  <c r="B250" i="18"/>
  <c r="N249" i="18"/>
  <c r="H249" i="18"/>
  <c r="T249" i="18" s="1"/>
  <c r="G249" i="18"/>
  <c r="S249" i="18" s="1"/>
  <c r="B249" i="18"/>
  <c r="N248" i="18"/>
  <c r="H248" i="18"/>
  <c r="T248" i="18" s="1"/>
  <c r="G248" i="18"/>
  <c r="S248" i="18" s="1"/>
  <c r="B248" i="18"/>
  <c r="N247" i="18"/>
  <c r="H247" i="18"/>
  <c r="T247" i="18" s="1"/>
  <c r="G247" i="18"/>
  <c r="S247" i="18" s="1"/>
  <c r="B247" i="18"/>
  <c r="N246" i="18"/>
  <c r="H246" i="18"/>
  <c r="T246" i="18" s="1"/>
  <c r="G246" i="18"/>
  <c r="S246" i="18" s="1"/>
  <c r="B246" i="18"/>
  <c r="N245" i="18"/>
  <c r="H245" i="18"/>
  <c r="T245" i="18" s="1"/>
  <c r="G245" i="18"/>
  <c r="S245" i="18" s="1"/>
  <c r="B245" i="18"/>
  <c r="N244" i="18"/>
  <c r="H244" i="18"/>
  <c r="T244" i="18" s="1"/>
  <c r="G244" i="18"/>
  <c r="S244" i="18" s="1"/>
  <c r="B244" i="18"/>
  <c r="N243" i="18"/>
  <c r="H243" i="18"/>
  <c r="T243" i="18" s="1"/>
  <c r="G243" i="18"/>
  <c r="S243" i="18" s="1"/>
  <c r="B243" i="18"/>
  <c r="N242" i="18"/>
  <c r="H242" i="18"/>
  <c r="T242" i="18" s="1"/>
  <c r="G242" i="18"/>
  <c r="S242" i="18" s="1"/>
  <c r="B242" i="18"/>
  <c r="N241" i="18"/>
  <c r="H241" i="18"/>
  <c r="T241" i="18" s="1"/>
  <c r="G241" i="18"/>
  <c r="S241" i="18" s="1"/>
  <c r="B241" i="18"/>
  <c r="N240" i="18"/>
  <c r="H240" i="18"/>
  <c r="T240" i="18" s="1"/>
  <c r="G240" i="18"/>
  <c r="S240" i="18" s="1"/>
  <c r="B240" i="18"/>
  <c r="N239" i="18"/>
  <c r="H239" i="18"/>
  <c r="T239" i="18" s="1"/>
  <c r="G239" i="18"/>
  <c r="S239" i="18" s="1"/>
  <c r="B239" i="18"/>
  <c r="N238" i="18"/>
  <c r="H238" i="18"/>
  <c r="T238" i="18" s="1"/>
  <c r="G238" i="18"/>
  <c r="S238" i="18" s="1"/>
  <c r="B238" i="18"/>
  <c r="N237" i="18"/>
  <c r="H237" i="18"/>
  <c r="T237" i="18" s="1"/>
  <c r="G237" i="18"/>
  <c r="S237" i="18" s="1"/>
  <c r="B237" i="18"/>
  <c r="N236" i="18"/>
  <c r="H236" i="18"/>
  <c r="T236" i="18" s="1"/>
  <c r="G236" i="18"/>
  <c r="S236" i="18" s="1"/>
  <c r="B236" i="18"/>
  <c r="N235" i="18"/>
  <c r="H235" i="18"/>
  <c r="T235" i="18" s="1"/>
  <c r="G235" i="18"/>
  <c r="S235" i="18" s="1"/>
  <c r="B235" i="18"/>
  <c r="N234" i="18"/>
  <c r="H234" i="18"/>
  <c r="T234" i="18" s="1"/>
  <c r="G234" i="18"/>
  <c r="S234" i="18" s="1"/>
  <c r="B234" i="18"/>
  <c r="N233" i="18"/>
  <c r="H233" i="18"/>
  <c r="T233" i="18" s="1"/>
  <c r="G233" i="18"/>
  <c r="S233" i="18" s="1"/>
  <c r="B233" i="18"/>
  <c r="N232" i="18"/>
  <c r="H232" i="18"/>
  <c r="T232" i="18" s="1"/>
  <c r="G232" i="18"/>
  <c r="S232" i="18" s="1"/>
  <c r="B232" i="18"/>
  <c r="N231" i="18"/>
  <c r="H231" i="18"/>
  <c r="T231" i="18" s="1"/>
  <c r="G231" i="18"/>
  <c r="S231" i="18" s="1"/>
  <c r="B231" i="18"/>
  <c r="N230" i="18"/>
  <c r="H230" i="18"/>
  <c r="T230" i="18" s="1"/>
  <c r="G230" i="18"/>
  <c r="S230" i="18" s="1"/>
  <c r="B230" i="18"/>
  <c r="N229" i="18"/>
  <c r="H229" i="18"/>
  <c r="T229" i="18" s="1"/>
  <c r="G229" i="18"/>
  <c r="S229" i="18" s="1"/>
  <c r="B229" i="18"/>
  <c r="N228" i="18"/>
  <c r="H228" i="18"/>
  <c r="T228" i="18" s="1"/>
  <c r="G228" i="18"/>
  <c r="S228" i="18" s="1"/>
  <c r="B228" i="18"/>
  <c r="N227" i="18"/>
  <c r="H227" i="18"/>
  <c r="T227" i="18" s="1"/>
  <c r="G227" i="18"/>
  <c r="S227" i="18" s="1"/>
  <c r="B227" i="18"/>
  <c r="N226" i="18"/>
  <c r="H226" i="18"/>
  <c r="T226" i="18" s="1"/>
  <c r="G226" i="18"/>
  <c r="S226" i="18" s="1"/>
  <c r="B226" i="18"/>
  <c r="N225" i="18"/>
  <c r="H225" i="18"/>
  <c r="T225" i="18" s="1"/>
  <c r="G225" i="18"/>
  <c r="S225" i="18" s="1"/>
  <c r="B225" i="18"/>
  <c r="N224" i="18"/>
  <c r="H224" i="18"/>
  <c r="T224" i="18" s="1"/>
  <c r="G224" i="18"/>
  <c r="S224" i="18" s="1"/>
  <c r="B224" i="18"/>
  <c r="N223" i="18"/>
  <c r="H223" i="18"/>
  <c r="T223" i="18" s="1"/>
  <c r="G223" i="18"/>
  <c r="S223" i="18" s="1"/>
  <c r="B223" i="18"/>
  <c r="N222" i="18"/>
  <c r="H222" i="18"/>
  <c r="T222" i="18" s="1"/>
  <c r="G222" i="18"/>
  <c r="S222" i="18" s="1"/>
  <c r="B222" i="18"/>
  <c r="N221" i="18"/>
  <c r="H221" i="18"/>
  <c r="T221" i="18" s="1"/>
  <c r="G221" i="18"/>
  <c r="S221" i="18" s="1"/>
  <c r="B221" i="18"/>
  <c r="N220" i="18"/>
  <c r="H220" i="18"/>
  <c r="T220" i="18" s="1"/>
  <c r="G220" i="18"/>
  <c r="S220" i="18" s="1"/>
  <c r="B220" i="18"/>
  <c r="N219" i="18"/>
  <c r="H219" i="18"/>
  <c r="T219" i="18" s="1"/>
  <c r="G219" i="18"/>
  <c r="S219" i="18" s="1"/>
  <c r="B219" i="18"/>
  <c r="N218" i="18"/>
  <c r="H218" i="18"/>
  <c r="T218" i="18" s="1"/>
  <c r="G218" i="18"/>
  <c r="S218" i="18" s="1"/>
  <c r="B218" i="18"/>
  <c r="N217" i="18"/>
  <c r="H217" i="18"/>
  <c r="T217" i="18" s="1"/>
  <c r="G217" i="18"/>
  <c r="S217" i="18" s="1"/>
  <c r="B217" i="18"/>
  <c r="N216" i="18"/>
  <c r="H216" i="18"/>
  <c r="T216" i="18" s="1"/>
  <c r="G216" i="18"/>
  <c r="S216" i="18" s="1"/>
  <c r="B216" i="18"/>
  <c r="N215" i="18"/>
  <c r="H215" i="18"/>
  <c r="T215" i="18" s="1"/>
  <c r="G215" i="18"/>
  <c r="S215" i="18" s="1"/>
  <c r="B215" i="18"/>
  <c r="N214" i="18"/>
  <c r="H214" i="18"/>
  <c r="T214" i="18" s="1"/>
  <c r="G214" i="18"/>
  <c r="S214" i="18" s="1"/>
  <c r="B214" i="18"/>
  <c r="N213" i="18"/>
  <c r="H213" i="18"/>
  <c r="T213" i="18" s="1"/>
  <c r="G213" i="18"/>
  <c r="S213" i="18" s="1"/>
  <c r="B213" i="18"/>
  <c r="N212" i="18"/>
  <c r="H212" i="18"/>
  <c r="T212" i="18" s="1"/>
  <c r="G212" i="18"/>
  <c r="S212" i="18" s="1"/>
  <c r="B212" i="18"/>
  <c r="N211" i="18"/>
  <c r="H211" i="18"/>
  <c r="T211" i="18" s="1"/>
  <c r="G211" i="18"/>
  <c r="S211" i="18" s="1"/>
  <c r="B211" i="18"/>
  <c r="N210" i="18"/>
  <c r="H210" i="18"/>
  <c r="T210" i="18" s="1"/>
  <c r="G210" i="18"/>
  <c r="S210" i="18" s="1"/>
  <c r="B210" i="18"/>
  <c r="N209" i="18"/>
  <c r="H209" i="18"/>
  <c r="T209" i="18" s="1"/>
  <c r="G209" i="18"/>
  <c r="S209" i="18" s="1"/>
  <c r="B209" i="18"/>
  <c r="N208" i="18"/>
  <c r="H208" i="18"/>
  <c r="T208" i="18" s="1"/>
  <c r="G208" i="18"/>
  <c r="S208" i="18" s="1"/>
  <c r="B208" i="18"/>
  <c r="N207" i="18"/>
  <c r="H207" i="18"/>
  <c r="T207" i="18" s="1"/>
  <c r="G207" i="18"/>
  <c r="S207" i="18" s="1"/>
  <c r="B207" i="18"/>
  <c r="N206" i="18"/>
  <c r="H206" i="18"/>
  <c r="T206" i="18" s="1"/>
  <c r="G206" i="18"/>
  <c r="S206" i="18" s="1"/>
  <c r="B206" i="18"/>
  <c r="N205" i="18"/>
  <c r="H205" i="18"/>
  <c r="T205" i="18" s="1"/>
  <c r="G205" i="18"/>
  <c r="S205" i="18" s="1"/>
  <c r="B205" i="18"/>
  <c r="N204" i="18"/>
  <c r="H204" i="18"/>
  <c r="T204" i="18" s="1"/>
  <c r="G204" i="18"/>
  <c r="S204" i="18" s="1"/>
  <c r="B204" i="18"/>
  <c r="N203" i="18"/>
  <c r="H203" i="18"/>
  <c r="T203" i="18" s="1"/>
  <c r="G203" i="18"/>
  <c r="S203" i="18" s="1"/>
  <c r="B203" i="18"/>
  <c r="N202" i="18"/>
  <c r="H202" i="18"/>
  <c r="T202" i="18" s="1"/>
  <c r="G202" i="18"/>
  <c r="S202" i="18" s="1"/>
  <c r="B202" i="18"/>
  <c r="N201" i="18"/>
  <c r="H201" i="18"/>
  <c r="T201" i="18" s="1"/>
  <c r="G201" i="18"/>
  <c r="S201" i="18" s="1"/>
  <c r="B201" i="18"/>
  <c r="N200" i="18"/>
  <c r="H200" i="18"/>
  <c r="T200" i="18" s="1"/>
  <c r="G200" i="18"/>
  <c r="S200" i="18" s="1"/>
  <c r="B200" i="18"/>
  <c r="N199" i="18"/>
  <c r="H199" i="18"/>
  <c r="T199" i="18" s="1"/>
  <c r="G199" i="18"/>
  <c r="S199" i="18" s="1"/>
  <c r="B199" i="18"/>
  <c r="N198" i="18"/>
  <c r="H198" i="18"/>
  <c r="T198" i="18" s="1"/>
  <c r="G198" i="18"/>
  <c r="S198" i="18" s="1"/>
  <c r="B198" i="18"/>
  <c r="N197" i="18"/>
  <c r="H197" i="18"/>
  <c r="T197" i="18" s="1"/>
  <c r="G197" i="18"/>
  <c r="S197" i="18" s="1"/>
  <c r="B197" i="18"/>
  <c r="N196" i="18"/>
  <c r="H196" i="18"/>
  <c r="T196" i="18" s="1"/>
  <c r="G196" i="18"/>
  <c r="S196" i="18" s="1"/>
  <c r="B196" i="18"/>
  <c r="N195" i="18"/>
  <c r="H195" i="18"/>
  <c r="T195" i="18" s="1"/>
  <c r="G195" i="18"/>
  <c r="S195" i="18" s="1"/>
  <c r="B195" i="18"/>
  <c r="N194" i="18"/>
  <c r="H194" i="18"/>
  <c r="T194" i="18" s="1"/>
  <c r="G194" i="18"/>
  <c r="S194" i="18" s="1"/>
  <c r="B194" i="18"/>
  <c r="N193" i="18"/>
  <c r="H193" i="18"/>
  <c r="T193" i="18" s="1"/>
  <c r="G193" i="18"/>
  <c r="S193" i="18" s="1"/>
  <c r="B193" i="18"/>
  <c r="N192" i="18"/>
  <c r="H192" i="18"/>
  <c r="T192" i="18" s="1"/>
  <c r="G192" i="18"/>
  <c r="S192" i="18" s="1"/>
  <c r="B192" i="18"/>
  <c r="N191" i="18"/>
  <c r="H191" i="18"/>
  <c r="T191" i="18" s="1"/>
  <c r="G191" i="18"/>
  <c r="S191" i="18" s="1"/>
  <c r="B191" i="18"/>
  <c r="N190" i="18"/>
  <c r="H190" i="18"/>
  <c r="T190" i="18" s="1"/>
  <c r="G190" i="18"/>
  <c r="S190" i="18" s="1"/>
  <c r="B190" i="18"/>
  <c r="N189" i="18"/>
  <c r="H189" i="18"/>
  <c r="T189" i="18" s="1"/>
  <c r="G189" i="18"/>
  <c r="S189" i="18" s="1"/>
  <c r="B189" i="18"/>
  <c r="N188" i="18"/>
  <c r="H188" i="18"/>
  <c r="T188" i="18" s="1"/>
  <c r="G188" i="18"/>
  <c r="S188" i="18" s="1"/>
  <c r="B188" i="18"/>
  <c r="N187" i="18"/>
  <c r="H187" i="18"/>
  <c r="T187" i="18" s="1"/>
  <c r="G187" i="18"/>
  <c r="S187" i="18" s="1"/>
  <c r="B187" i="18"/>
  <c r="N186" i="18"/>
  <c r="H186" i="18"/>
  <c r="T186" i="18" s="1"/>
  <c r="G186" i="18"/>
  <c r="S186" i="18" s="1"/>
  <c r="B186" i="18"/>
  <c r="N185" i="18"/>
  <c r="H185" i="18"/>
  <c r="T185" i="18" s="1"/>
  <c r="G185" i="18"/>
  <c r="S185" i="18" s="1"/>
  <c r="B185" i="18"/>
  <c r="N184" i="18"/>
  <c r="H184" i="18"/>
  <c r="T184" i="18" s="1"/>
  <c r="G184" i="18"/>
  <c r="S184" i="18" s="1"/>
  <c r="B184" i="18"/>
  <c r="N183" i="18"/>
  <c r="H183" i="18"/>
  <c r="T183" i="18" s="1"/>
  <c r="G183" i="18"/>
  <c r="S183" i="18" s="1"/>
  <c r="B183" i="18"/>
  <c r="N182" i="18"/>
  <c r="H182" i="18"/>
  <c r="T182" i="18" s="1"/>
  <c r="G182" i="18"/>
  <c r="S182" i="18" s="1"/>
  <c r="B182" i="18"/>
  <c r="N181" i="18"/>
  <c r="H181" i="18"/>
  <c r="T181" i="18" s="1"/>
  <c r="G181" i="18"/>
  <c r="S181" i="18" s="1"/>
  <c r="B181" i="18"/>
  <c r="N180" i="18"/>
  <c r="H180" i="18"/>
  <c r="T180" i="18" s="1"/>
  <c r="G180" i="18"/>
  <c r="S180" i="18" s="1"/>
  <c r="B180" i="18"/>
  <c r="N179" i="18"/>
  <c r="H179" i="18"/>
  <c r="T179" i="18" s="1"/>
  <c r="G179" i="18"/>
  <c r="S179" i="18" s="1"/>
  <c r="B179" i="18"/>
  <c r="N178" i="18"/>
  <c r="H178" i="18"/>
  <c r="T178" i="18" s="1"/>
  <c r="G178" i="18"/>
  <c r="S178" i="18" s="1"/>
  <c r="B178" i="18"/>
  <c r="N177" i="18"/>
  <c r="H177" i="18"/>
  <c r="T177" i="18" s="1"/>
  <c r="G177" i="18"/>
  <c r="S177" i="18" s="1"/>
  <c r="B177" i="18"/>
  <c r="N176" i="18"/>
  <c r="H176" i="18"/>
  <c r="T176" i="18" s="1"/>
  <c r="G176" i="18"/>
  <c r="S176" i="18" s="1"/>
  <c r="B176" i="18"/>
  <c r="N175" i="18"/>
  <c r="H175" i="18"/>
  <c r="T175" i="18" s="1"/>
  <c r="G175" i="18"/>
  <c r="S175" i="18" s="1"/>
  <c r="B175" i="18"/>
  <c r="N174" i="18"/>
  <c r="H174" i="18"/>
  <c r="T174" i="18" s="1"/>
  <c r="G174" i="18"/>
  <c r="S174" i="18" s="1"/>
  <c r="B174" i="18"/>
  <c r="N173" i="18"/>
  <c r="H173" i="18"/>
  <c r="T173" i="18" s="1"/>
  <c r="G173" i="18"/>
  <c r="S173" i="18" s="1"/>
  <c r="B173" i="18"/>
  <c r="N172" i="18"/>
  <c r="H172" i="18"/>
  <c r="T172" i="18" s="1"/>
  <c r="G172" i="18"/>
  <c r="S172" i="18" s="1"/>
  <c r="B172" i="18"/>
  <c r="N171" i="18"/>
  <c r="H171" i="18"/>
  <c r="T171" i="18" s="1"/>
  <c r="G171" i="18"/>
  <c r="S171" i="18" s="1"/>
  <c r="B171" i="18"/>
  <c r="N170" i="18"/>
  <c r="H170" i="18"/>
  <c r="T170" i="18" s="1"/>
  <c r="G170" i="18"/>
  <c r="S170" i="18" s="1"/>
  <c r="B170" i="18"/>
  <c r="N169" i="18"/>
  <c r="H169" i="18"/>
  <c r="T169" i="18" s="1"/>
  <c r="G169" i="18"/>
  <c r="S169" i="18" s="1"/>
  <c r="B169" i="18"/>
  <c r="N168" i="18"/>
  <c r="H168" i="18"/>
  <c r="T168" i="18" s="1"/>
  <c r="G168" i="18"/>
  <c r="S168" i="18" s="1"/>
  <c r="B168" i="18"/>
  <c r="N167" i="18"/>
  <c r="H167" i="18"/>
  <c r="T167" i="18" s="1"/>
  <c r="G167" i="18"/>
  <c r="S167" i="18" s="1"/>
  <c r="B167" i="18"/>
  <c r="N166" i="18"/>
  <c r="H166" i="18"/>
  <c r="T166" i="18" s="1"/>
  <c r="G166" i="18"/>
  <c r="S166" i="18" s="1"/>
  <c r="B166" i="18"/>
  <c r="N165" i="18"/>
  <c r="H165" i="18"/>
  <c r="T165" i="18" s="1"/>
  <c r="G165" i="18"/>
  <c r="S165" i="18" s="1"/>
  <c r="B165" i="18"/>
  <c r="N164" i="18"/>
  <c r="H164" i="18"/>
  <c r="T164" i="18" s="1"/>
  <c r="G164" i="18"/>
  <c r="S164" i="18" s="1"/>
  <c r="B164" i="18"/>
  <c r="N163" i="18"/>
  <c r="H163" i="18"/>
  <c r="T163" i="18" s="1"/>
  <c r="G163" i="18"/>
  <c r="S163" i="18" s="1"/>
  <c r="B163" i="18"/>
  <c r="N162" i="18"/>
  <c r="H162" i="18"/>
  <c r="T162" i="18" s="1"/>
  <c r="G162" i="18"/>
  <c r="S162" i="18" s="1"/>
  <c r="B162" i="18"/>
  <c r="N161" i="18"/>
  <c r="H161" i="18"/>
  <c r="T161" i="18" s="1"/>
  <c r="G161" i="18"/>
  <c r="S161" i="18" s="1"/>
  <c r="B161" i="18"/>
  <c r="N160" i="18"/>
  <c r="H160" i="18"/>
  <c r="T160" i="18" s="1"/>
  <c r="G160" i="18"/>
  <c r="S160" i="18" s="1"/>
  <c r="B160" i="18"/>
  <c r="N159" i="18"/>
  <c r="H159" i="18"/>
  <c r="T159" i="18" s="1"/>
  <c r="G159" i="18"/>
  <c r="S159" i="18" s="1"/>
  <c r="B159" i="18"/>
  <c r="N158" i="18"/>
  <c r="H158" i="18"/>
  <c r="T158" i="18" s="1"/>
  <c r="G158" i="18"/>
  <c r="S158" i="18" s="1"/>
  <c r="B158" i="18"/>
  <c r="N157" i="18"/>
  <c r="H157" i="18"/>
  <c r="T157" i="18" s="1"/>
  <c r="G157" i="18"/>
  <c r="S157" i="18" s="1"/>
  <c r="B157" i="18"/>
  <c r="N156" i="18"/>
  <c r="H156" i="18"/>
  <c r="T156" i="18" s="1"/>
  <c r="G156" i="18"/>
  <c r="S156" i="18" s="1"/>
  <c r="B156" i="18"/>
  <c r="N155" i="18"/>
  <c r="H155" i="18"/>
  <c r="T155" i="18" s="1"/>
  <c r="G155" i="18"/>
  <c r="S155" i="18" s="1"/>
  <c r="B155" i="18"/>
  <c r="N154" i="18"/>
  <c r="H154" i="18"/>
  <c r="T154" i="18" s="1"/>
  <c r="G154" i="18"/>
  <c r="S154" i="18" s="1"/>
  <c r="B154" i="18"/>
  <c r="N153" i="18"/>
  <c r="H153" i="18"/>
  <c r="T153" i="18" s="1"/>
  <c r="G153" i="18"/>
  <c r="S153" i="18" s="1"/>
  <c r="B153" i="18"/>
  <c r="N152" i="18"/>
  <c r="H152" i="18"/>
  <c r="T152" i="18" s="1"/>
  <c r="G152" i="18"/>
  <c r="S152" i="18" s="1"/>
  <c r="B152" i="18"/>
  <c r="N151" i="18"/>
  <c r="H151" i="18"/>
  <c r="T151" i="18" s="1"/>
  <c r="G151" i="18"/>
  <c r="S151" i="18" s="1"/>
  <c r="B151" i="18"/>
  <c r="N150" i="18"/>
  <c r="H150" i="18"/>
  <c r="T150" i="18" s="1"/>
  <c r="G150" i="18"/>
  <c r="S150" i="18" s="1"/>
  <c r="B150" i="18"/>
  <c r="N149" i="18"/>
  <c r="H149" i="18"/>
  <c r="T149" i="18" s="1"/>
  <c r="G149" i="18"/>
  <c r="S149" i="18" s="1"/>
  <c r="B149" i="18"/>
  <c r="N148" i="18"/>
  <c r="H148" i="18"/>
  <c r="T148" i="18" s="1"/>
  <c r="G148" i="18"/>
  <c r="S148" i="18" s="1"/>
  <c r="B148" i="18"/>
  <c r="N147" i="18"/>
  <c r="H147" i="18"/>
  <c r="T147" i="18" s="1"/>
  <c r="G147" i="18"/>
  <c r="S147" i="18" s="1"/>
  <c r="B147" i="18"/>
  <c r="N146" i="18"/>
  <c r="H146" i="18"/>
  <c r="T146" i="18" s="1"/>
  <c r="G146" i="18"/>
  <c r="S146" i="18" s="1"/>
  <c r="B146" i="18"/>
  <c r="N145" i="18"/>
  <c r="H145" i="18"/>
  <c r="T145" i="18" s="1"/>
  <c r="G145" i="18"/>
  <c r="S145" i="18" s="1"/>
  <c r="B145" i="18"/>
  <c r="N144" i="18"/>
  <c r="H144" i="18"/>
  <c r="T144" i="18" s="1"/>
  <c r="G144" i="18"/>
  <c r="S144" i="18" s="1"/>
  <c r="B144" i="18"/>
  <c r="N143" i="18"/>
  <c r="H143" i="18"/>
  <c r="T143" i="18" s="1"/>
  <c r="G143" i="18"/>
  <c r="S143" i="18" s="1"/>
  <c r="B143" i="18"/>
  <c r="N142" i="18"/>
  <c r="H142" i="18"/>
  <c r="T142" i="18" s="1"/>
  <c r="G142" i="18"/>
  <c r="S142" i="18" s="1"/>
  <c r="B142" i="18"/>
  <c r="N141" i="18"/>
  <c r="H141" i="18"/>
  <c r="T141" i="18" s="1"/>
  <c r="G141" i="18"/>
  <c r="S141" i="18" s="1"/>
  <c r="B141" i="18"/>
  <c r="N140" i="18"/>
  <c r="H140" i="18"/>
  <c r="T140" i="18" s="1"/>
  <c r="G140" i="18"/>
  <c r="S140" i="18" s="1"/>
  <c r="B140" i="18"/>
  <c r="N139" i="18"/>
  <c r="H139" i="18"/>
  <c r="T139" i="18" s="1"/>
  <c r="G139" i="18"/>
  <c r="S139" i="18" s="1"/>
  <c r="B139" i="18"/>
  <c r="N138" i="18"/>
  <c r="H138" i="18"/>
  <c r="T138" i="18" s="1"/>
  <c r="G138" i="18"/>
  <c r="S138" i="18" s="1"/>
  <c r="B138" i="18"/>
  <c r="N137" i="18"/>
  <c r="H137" i="18"/>
  <c r="T137" i="18" s="1"/>
  <c r="G137" i="18"/>
  <c r="S137" i="18" s="1"/>
  <c r="B137" i="18"/>
  <c r="S136" i="18"/>
  <c r="N136" i="18"/>
  <c r="H136" i="18"/>
  <c r="T136" i="18" s="1"/>
  <c r="G136" i="18"/>
  <c r="B136" i="18"/>
  <c r="N135" i="18"/>
  <c r="H135" i="18"/>
  <c r="T135" i="18" s="1"/>
  <c r="G135" i="18"/>
  <c r="S135" i="18" s="1"/>
  <c r="B135" i="18"/>
  <c r="N134" i="18"/>
  <c r="H134" i="18"/>
  <c r="T134" i="18" s="1"/>
  <c r="G134" i="18"/>
  <c r="S134" i="18" s="1"/>
  <c r="B134" i="18"/>
  <c r="N133" i="18"/>
  <c r="H133" i="18"/>
  <c r="T133" i="18" s="1"/>
  <c r="G133" i="18"/>
  <c r="S133" i="18" s="1"/>
  <c r="B133" i="18"/>
  <c r="N132" i="18"/>
  <c r="H132" i="18"/>
  <c r="T132" i="18" s="1"/>
  <c r="G132" i="18"/>
  <c r="S132" i="18" s="1"/>
  <c r="B132" i="18"/>
  <c r="N131" i="18"/>
  <c r="H131" i="18"/>
  <c r="T131" i="18" s="1"/>
  <c r="G131" i="18"/>
  <c r="S131" i="18" s="1"/>
  <c r="B131" i="18"/>
  <c r="N130" i="18"/>
  <c r="H130" i="18"/>
  <c r="T130" i="18" s="1"/>
  <c r="G130" i="18"/>
  <c r="S130" i="18" s="1"/>
  <c r="B130" i="18"/>
  <c r="N129" i="18"/>
  <c r="H129" i="18"/>
  <c r="T129" i="18" s="1"/>
  <c r="G129" i="18"/>
  <c r="S129" i="18" s="1"/>
  <c r="B129" i="18"/>
  <c r="N128" i="18"/>
  <c r="H128" i="18"/>
  <c r="T128" i="18" s="1"/>
  <c r="G128" i="18"/>
  <c r="S128" i="18" s="1"/>
  <c r="B128" i="18"/>
  <c r="N127" i="18"/>
  <c r="H127" i="18"/>
  <c r="T127" i="18" s="1"/>
  <c r="G127" i="18"/>
  <c r="S127" i="18" s="1"/>
  <c r="B127" i="18"/>
  <c r="N126" i="18"/>
  <c r="H126" i="18"/>
  <c r="T126" i="18" s="1"/>
  <c r="G126" i="18"/>
  <c r="S126" i="18" s="1"/>
  <c r="B126" i="18"/>
  <c r="N125" i="18"/>
  <c r="H125" i="18"/>
  <c r="T125" i="18" s="1"/>
  <c r="G125" i="18"/>
  <c r="S125" i="18" s="1"/>
  <c r="B125" i="18"/>
  <c r="N124" i="18"/>
  <c r="H124" i="18"/>
  <c r="T124" i="18" s="1"/>
  <c r="G124" i="18"/>
  <c r="S124" i="18" s="1"/>
  <c r="B124" i="18"/>
  <c r="N123" i="18"/>
  <c r="H123" i="18"/>
  <c r="T123" i="18" s="1"/>
  <c r="G123" i="18"/>
  <c r="S123" i="18" s="1"/>
  <c r="B123" i="18"/>
  <c r="N122" i="18"/>
  <c r="H122" i="18"/>
  <c r="T122" i="18" s="1"/>
  <c r="G122" i="18"/>
  <c r="S122" i="18" s="1"/>
  <c r="B122" i="18"/>
  <c r="N121" i="18"/>
  <c r="H121" i="18"/>
  <c r="T121" i="18" s="1"/>
  <c r="G121" i="18"/>
  <c r="S121" i="18" s="1"/>
  <c r="B121" i="18"/>
  <c r="N120" i="18"/>
  <c r="H120" i="18"/>
  <c r="T120" i="18" s="1"/>
  <c r="G120" i="18"/>
  <c r="S120" i="18" s="1"/>
  <c r="B120" i="18"/>
  <c r="N119" i="18"/>
  <c r="H119" i="18"/>
  <c r="T119" i="18" s="1"/>
  <c r="G119" i="18"/>
  <c r="S119" i="18" s="1"/>
  <c r="B119" i="18"/>
  <c r="N118" i="18"/>
  <c r="H118" i="18"/>
  <c r="T118" i="18" s="1"/>
  <c r="G118" i="18"/>
  <c r="S118" i="18" s="1"/>
  <c r="B118" i="18"/>
  <c r="N117" i="18"/>
  <c r="H117" i="18"/>
  <c r="T117" i="18" s="1"/>
  <c r="G117" i="18"/>
  <c r="S117" i="18" s="1"/>
  <c r="B117" i="18"/>
  <c r="N116" i="18"/>
  <c r="H116" i="18"/>
  <c r="T116" i="18" s="1"/>
  <c r="G116" i="18"/>
  <c r="S116" i="18" s="1"/>
  <c r="B116" i="18"/>
  <c r="N115" i="18"/>
  <c r="H115" i="18"/>
  <c r="T115" i="18" s="1"/>
  <c r="G115" i="18"/>
  <c r="S115" i="18" s="1"/>
  <c r="B115" i="18"/>
  <c r="N114" i="18"/>
  <c r="H114" i="18"/>
  <c r="T114" i="18" s="1"/>
  <c r="G114" i="18"/>
  <c r="S114" i="18" s="1"/>
  <c r="B114" i="18"/>
  <c r="N113" i="18"/>
  <c r="H113" i="18"/>
  <c r="T113" i="18" s="1"/>
  <c r="G113" i="18"/>
  <c r="S113" i="18" s="1"/>
  <c r="B113" i="18"/>
  <c r="N112" i="18"/>
  <c r="H112" i="18"/>
  <c r="T112" i="18" s="1"/>
  <c r="G112" i="18"/>
  <c r="S112" i="18" s="1"/>
  <c r="B112" i="18"/>
  <c r="N111" i="18"/>
  <c r="H111" i="18"/>
  <c r="T111" i="18" s="1"/>
  <c r="G111" i="18"/>
  <c r="S111" i="18" s="1"/>
  <c r="B111" i="18"/>
  <c r="N110" i="18"/>
  <c r="H110" i="18"/>
  <c r="T110" i="18" s="1"/>
  <c r="G110" i="18"/>
  <c r="S110" i="18" s="1"/>
  <c r="B110" i="18"/>
  <c r="N109" i="18"/>
  <c r="H109" i="18"/>
  <c r="T109" i="18" s="1"/>
  <c r="G109" i="18"/>
  <c r="S109" i="18" s="1"/>
  <c r="B109" i="18"/>
  <c r="N108" i="18"/>
  <c r="H108" i="18"/>
  <c r="T108" i="18" s="1"/>
  <c r="G108" i="18"/>
  <c r="S108" i="18" s="1"/>
  <c r="B108" i="18"/>
  <c r="N107" i="18"/>
  <c r="H107" i="18"/>
  <c r="T107" i="18" s="1"/>
  <c r="G107" i="18"/>
  <c r="S107" i="18" s="1"/>
  <c r="B107" i="18"/>
  <c r="N106" i="18"/>
  <c r="H106" i="18"/>
  <c r="T106" i="18" s="1"/>
  <c r="G106" i="18"/>
  <c r="S106" i="18" s="1"/>
  <c r="B106" i="18"/>
  <c r="N105" i="18"/>
  <c r="H105" i="18"/>
  <c r="T105" i="18" s="1"/>
  <c r="G105" i="18"/>
  <c r="S105" i="18" s="1"/>
  <c r="B105" i="18"/>
  <c r="N104" i="18"/>
  <c r="H104" i="18"/>
  <c r="T104" i="18" s="1"/>
  <c r="G104" i="18"/>
  <c r="S104" i="18" s="1"/>
  <c r="B104" i="18"/>
  <c r="N103" i="18"/>
  <c r="H103" i="18"/>
  <c r="T103" i="18" s="1"/>
  <c r="G103" i="18"/>
  <c r="S103" i="18" s="1"/>
  <c r="B103" i="18"/>
  <c r="N102" i="18"/>
  <c r="H102" i="18"/>
  <c r="T102" i="18" s="1"/>
  <c r="G102" i="18"/>
  <c r="S102" i="18" s="1"/>
  <c r="B102" i="18"/>
  <c r="N101" i="18"/>
  <c r="H101" i="18"/>
  <c r="T101" i="18" s="1"/>
  <c r="G101" i="18"/>
  <c r="S101" i="18" s="1"/>
  <c r="B101" i="18"/>
  <c r="N100" i="18"/>
  <c r="H100" i="18"/>
  <c r="T100" i="18" s="1"/>
  <c r="G100" i="18"/>
  <c r="S100" i="18" s="1"/>
  <c r="B100" i="18"/>
  <c r="N99" i="18"/>
  <c r="H99" i="18"/>
  <c r="T99" i="18" s="1"/>
  <c r="G99" i="18"/>
  <c r="S99" i="18" s="1"/>
  <c r="B99" i="18"/>
  <c r="N98" i="18"/>
  <c r="H98" i="18"/>
  <c r="T98" i="18" s="1"/>
  <c r="G98" i="18"/>
  <c r="S98" i="18" s="1"/>
  <c r="B98" i="18"/>
  <c r="N97" i="18"/>
  <c r="H97" i="18"/>
  <c r="T97" i="18" s="1"/>
  <c r="G97" i="18"/>
  <c r="S97" i="18" s="1"/>
  <c r="B97" i="18"/>
  <c r="N96" i="18"/>
  <c r="H96" i="18"/>
  <c r="T96" i="18" s="1"/>
  <c r="G96" i="18"/>
  <c r="S96" i="18" s="1"/>
  <c r="B96" i="18"/>
  <c r="N95" i="18"/>
  <c r="H95" i="18"/>
  <c r="T95" i="18" s="1"/>
  <c r="G95" i="18"/>
  <c r="S95" i="18" s="1"/>
  <c r="B95" i="18"/>
  <c r="N94" i="18"/>
  <c r="H94" i="18"/>
  <c r="T94" i="18" s="1"/>
  <c r="G94" i="18"/>
  <c r="S94" i="18" s="1"/>
  <c r="B94" i="18"/>
  <c r="N93" i="18"/>
  <c r="H93" i="18"/>
  <c r="T93" i="18" s="1"/>
  <c r="G93" i="18"/>
  <c r="S93" i="18" s="1"/>
  <c r="B93" i="18"/>
  <c r="N92" i="18"/>
  <c r="H92" i="18"/>
  <c r="T92" i="18" s="1"/>
  <c r="G92" i="18"/>
  <c r="S92" i="18" s="1"/>
  <c r="B92" i="18"/>
  <c r="N91" i="18"/>
  <c r="H91" i="18"/>
  <c r="T91" i="18" s="1"/>
  <c r="G91" i="18"/>
  <c r="S91" i="18" s="1"/>
  <c r="B91" i="18"/>
  <c r="N90" i="18"/>
  <c r="H90" i="18"/>
  <c r="T90" i="18" s="1"/>
  <c r="G90" i="18"/>
  <c r="S90" i="18" s="1"/>
  <c r="B90" i="18"/>
  <c r="N89" i="18"/>
  <c r="H89" i="18"/>
  <c r="T89" i="18" s="1"/>
  <c r="G89" i="18"/>
  <c r="S89" i="18" s="1"/>
  <c r="B89" i="18"/>
  <c r="N88" i="18"/>
  <c r="H88" i="18"/>
  <c r="T88" i="18" s="1"/>
  <c r="G88" i="18"/>
  <c r="S88" i="18" s="1"/>
  <c r="B88" i="18"/>
  <c r="N87" i="18"/>
  <c r="H87" i="18"/>
  <c r="T87" i="18" s="1"/>
  <c r="G87" i="18"/>
  <c r="S87" i="18" s="1"/>
  <c r="B87" i="18"/>
  <c r="N86" i="18"/>
  <c r="H86" i="18"/>
  <c r="T86" i="18" s="1"/>
  <c r="G86" i="18"/>
  <c r="S86" i="18" s="1"/>
  <c r="B86" i="18"/>
  <c r="N85" i="18"/>
  <c r="H85" i="18"/>
  <c r="T85" i="18" s="1"/>
  <c r="G85" i="18"/>
  <c r="S85" i="18" s="1"/>
  <c r="B85" i="18"/>
  <c r="N84" i="18"/>
  <c r="H84" i="18"/>
  <c r="T84" i="18" s="1"/>
  <c r="G84" i="18"/>
  <c r="S84" i="18" s="1"/>
  <c r="B84" i="18"/>
  <c r="N83" i="18"/>
  <c r="H83" i="18"/>
  <c r="T83" i="18" s="1"/>
  <c r="G83" i="18"/>
  <c r="S83" i="18" s="1"/>
  <c r="B83" i="18"/>
  <c r="N82" i="18"/>
  <c r="H82" i="18"/>
  <c r="T82" i="18" s="1"/>
  <c r="G82" i="18"/>
  <c r="S82" i="18" s="1"/>
  <c r="B82" i="18"/>
  <c r="N81" i="18"/>
  <c r="H81" i="18"/>
  <c r="T81" i="18" s="1"/>
  <c r="G81" i="18"/>
  <c r="S81" i="18" s="1"/>
  <c r="B81" i="18"/>
  <c r="N80" i="18"/>
  <c r="H80" i="18"/>
  <c r="T80" i="18" s="1"/>
  <c r="G80" i="18"/>
  <c r="S80" i="18" s="1"/>
  <c r="B80" i="18"/>
  <c r="N79" i="18"/>
  <c r="H79" i="18"/>
  <c r="T79" i="18" s="1"/>
  <c r="G79" i="18"/>
  <c r="S79" i="18" s="1"/>
  <c r="B79" i="18"/>
  <c r="N78" i="18"/>
  <c r="H78" i="18"/>
  <c r="T78" i="18" s="1"/>
  <c r="G78" i="18"/>
  <c r="S78" i="18" s="1"/>
  <c r="B78" i="18"/>
  <c r="N77" i="18"/>
  <c r="H77" i="18"/>
  <c r="T77" i="18" s="1"/>
  <c r="G77" i="18"/>
  <c r="S77" i="18" s="1"/>
  <c r="B77" i="18"/>
  <c r="N76" i="18"/>
  <c r="H76" i="18"/>
  <c r="T76" i="18" s="1"/>
  <c r="G76" i="18"/>
  <c r="S76" i="18" s="1"/>
  <c r="B76" i="18"/>
  <c r="N75" i="18"/>
  <c r="H75" i="18"/>
  <c r="T75" i="18" s="1"/>
  <c r="G75" i="18"/>
  <c r="S75" i="18" s="1"/>
  <c r="B75" i="18"/>
  <c r="N74" i="18"/>
  <c r="H74" i="18"/>
  <c r="T74" i="18" s="1"/>
  <c r="G74" i="18"/>
  <c r="S74" i="18" s="1"/>
  <c r="B74" i="18"/>
  <c r="N73" i="18"/>
  <c r="H73" i="18"/>
  <c r="T73" i="18" s="1"/>
  <c r="G73" i="18"/>
  <c r="S73" i="18" s="1"/>
  <c r="B73" i="18"/>
  <c r="N72" i="18"/>
  <c r="H72" i="18"/>
  <c r="T72" i="18" s="1"/>
  <c r="G72" i="18"/>
  <c r="S72" i="18" s="1"/>
  <c r="B72" i="18"/>
  <c r="N71" i="18"/>
  <c r="H71" i="18"/>
  <c r="T71" i="18" s="1"/>
  <c r="G71" i="18"/>
  <c r="S71" i="18" s="1"/>
  <c r="B71" i="18"/>
  <c r="N70" i="18"/>
  <c r="H70" i="18"/>
  <c r="T70" i="18" s="1"/>
  <c r="G70" i="18"/>
  <c r="B70" i="18"/>
  <c r="N69" i="18"/>
  <c r="H69" i="18"/>
  <c r="T69" i="18" s="1"/>
  <c r="G69" i="18"/>
  <c r="S69" i="18" s="1"/>
  <c r="B69" i="18"/>
  <c r="N68" i="18"/>
  <c r="H68" i="18"/>
  <c r="T68" i="18" s="1"/>
  <c r="G68" i="18"/>
  <c r="S68" i="18" s="1"/>
  <c r="B68" i="18"/>
  <c r="N67" i="18"/>
  <c r="H67" i="18"/>
  <c r="T67" i="18" s="1"/>
  <c r="G67" i="18"/>
  <c r="S67" i="18" s="1"/>
  <c r="B67" i="18"/>
  <c r="N66" i="18"/>
  <c r="H66" i="18"/>
  <c r="T66" i="18" s="1"/>
  <c r="G66" i="18"/>
  <c r="S66" i="18" s="1"/>
  <c r="B66" i="18"/>
  <c r="N65" i="18"/>
  <c r="H65" i="18"/>
  <c r="T65" i="18" s="1"/>
  <c r="G65" i="18"/>
  <c r="S65" i="18" s="1"/>
  <c r="B65" i="18"/>
  <c r="N64" i="18"/>
  <c r="H64" i="18"/>
  <c r="T64" i="18" s="1"/>
  <c r="G64" i="18"/>
  <c r="S64" i="18" s="1"/>
  <c r="B64" i="18"/>
  <c r="N63" i="18"/>
  <c r="H63" i="18"/>
  <c r="T63" i="18" s="1"/>
  <c r="G63" i="18"/>
  <c r="S63" i="18" s="1"/>
  <c r="B63" i="18"/>
  <c r="N62" i="18"/>
  <c r="H62" i="18"/>
  <c r="T62" i="18" s="1"/>
  <c r="G62" i="18"/>
  <c r="S62" i="18" s="1"/>
  <c r="B62" i="18"/>
  <c r="N61" i="18"/>
  <c r="H61" i="18"/>
  <c r="T61" i="18" s="1"/>
  <c r="G61" i="18"/>
  <c r="S61" i="18" s="1"/>
  <c r="B61" i="18"/>
  <c r="N60" i="18"/>
  <c r="H60" i="18"/>
  <c r="T60" i="18" s="1"/>
  <c r="G60" i="18"/>
  <c r="S60" i="18" s="1"/>
  <c r="B60" i="18"/>
  <c r="N59" i="18"/>
  <c r="H59" i="18"/>
  <c r="T59" i="18" s="1"/>
  <c r="G59" i="18"/>
  <c r="S59" i="18" s="1"/>
  <c r="B59" i="18"/>
  <c r="N58" i="18"/>
  <c r="H58" i="18"/>
  <c r="T58" i="18" s="1"/>
  <c r="G58" i="18"/>
  <c r="S58" i="18" s="1"/>
  <c r="B58" i="18"/>
  <c r="N57" i="18"/>
  <c r="H57" i="18"/>
  <c r="T57" i="18" s="1"/>
  <c r="G57" i="18"/>
  <c r="S57" i="18" s="1"/>
  <c r="B57" i="18"/>
  <c r="N56" i="18"/>
  <c r="H56" i="18"/>
  <c r="T56" i="18" s="1"/>
  <c r="G56" i="18"/>
  <c r="S56" i="18" s="1"/>
  <c r="B56" i="18"/>
  <c r="N55" i="18"/>
  <c r="H55" i="18"/>
  <c r="T55" i="18" s="1"/>
  <c r="G55" i="18"/>
  <c r="S55" i="18" s="1"/>
  <c r="B55" i="18"/>
  <c r="N54" i="18"/>
  <c r="H54" i="18"/>
  <c r="T54" i="18" s="1"/>
  <c r="G54" i="18"/>
  <c r="S54" i="18" s="1"/>
  <c r="B54" i="18"/>
  <c r="N53" i="18"/>
  <c r="H53" i="18"/>
  <c r="T53" i="18" s="1"/>
  <c r="G53" i="18"/>
  <c r="S53" i="18" s="1"/>
  <c r="B53" i="18"/>
  <c r="N52" i="18"/>
  <c r="H52" i="18"/>
  <c r="T52" i="18" s="1"/>
  <c r="G52" i="18"/>
  <c r="S52" i="18" s="1"/>
  <c r="B52" i="18"/>
  <c r="N51" i="18"/>
  <c r="H51" i="18"/>
  <c r="T51" i="18" s="1"/>
  <c r="G51" i="18"/>
  <c r="S51" i="18" s="1"/>
  <c r="B51" i="18"/>
  <c r="N50" i="18"/>
  <c r="H50" i="18"/>
  <c r="T50" i="18" s="1"/>
  <c r="G50" i="18"/>
  <c r="S50" i="18" s="1"/>
  <c r="B50" i="18"/>
  <c r="N49" i="18"/>
  <c r="H49" i="18"/>
  <c r="T49" i="18" s="1"/>
  <c r="G49" i="18"/>
  <c r="S49" i="18" s="1"/>
  <c r="B49" i="18"/>
  <c r="N48" i="18"/>
  <c r="H48" i="18"/>
  <c r="T48" i="18" s="1"/>
  <c r="G48" i="18"/>
  <c r="S48" i="18" s="1"/>
  <c r="B48" i="18"/>
  <c r="N47" i="18"/>
  <c r="H47" i="18"/>
  <c r="T47" i="18" s="1"/>
  <c r="G47" i="18"/>
  <c r="S47" i="18" s="1"/>
  <c r="B47" i="18"/>
  <c r="N46" i="18"/>
  <c r="H46" i="18"/>
  <c r="T46" i="18" s="1"/>
  <c r="G46" i="18"/>
  <c r="S46" i="18" s="1"/>
  <c r="B46" i="18"/>
  <c r="N45" i="18"/>
  <c r="H45" i="18"/>
  <c r="AC45" i="18" s="1"/>
  <c r="G45" i="18"/>
  <c r="S45" i="18" s="1"/>
  <c r="B45" i="18"/>
  <c r="N44" i="18"/>
  <c r="H44" i="18"/>
  <c r="T44" i="18" s="1"/>
  <c r="G44" i="18"/>
  <c r="S44" i="18" s="1"/>
  <c r="B44" i="18"/>
  <c r="N43" i="18"/>
  <c r="H43" i="18"/>
  <c r="AC43" i="18" s="1"/>
  <c r="G43" i="18"/>
  <c r="S43" i="18" s="1"/>
  <c r="B43" i="18"/>
  <c r="N42" i="18"/>
  <c r="H42" i="18"/>
  <c r="AC42" i="18" s="1"/>
  <c r="G42" i="18"/>
  <c r="S42" i="18" s="1"/>
  <c r="B42" i="18"/>
  <c r="N41" i="18"/>
  <c r="H41" i="18"/>
  <c r="AC41" i="18" s="1"/>
  <c r="G41" i="18"/>
  <c r="S41" i="18" s="1"/>
  <c r="B41" i="18"/>
  <c r="N40" i="18"/>
  <c r="H40" i="18"/>
  <c r="AC40" i="18" s="1"/>
  <c r="G40" i="18"/>
  <c r="S40" i="18" s="1"/>
  <c r="B40" i="18"/>
  <c r="N39" i="18"/>
  <c r="H39" i="18"/>
  <c r="T39" i="18" s="1"/>
  <c r="G39" i="18"/>
  <c r="S39" i="18" s="1"/>
  <c r="B39" i="18"/>
  <c r="N38" i="18"/>
  <c r="H38" i="18"/>
  <c r="AC38" i="18" s="1"/>
  <c r="G38" i="18"/>
  <c r="S38" i="18" s="1"/>
  <c r="B38" i="18"/>
  <c r="N37" i="18"/>
  <c r="H37" i="18"/>
  <c r="AC37" i="18" s="1"/>
  <c r="G37" i="18"/>
  <c r="S37" i="18" s="1"/>
  <c r="B37" i="18"/>
  <c r="N36" i="18"/>
  <c r="H36" i="18"/>
  <c r="T36" i="18" s="1"/>
  <c r="G36" i="18"/>
  <c r="S36" i="18" s="1"/>
  <c r="B36" i="18"/>
  <c r="N35" i="18"/>
  <c r="H35" i="18"/>
  <c r="AC35" i="18" s="1"/>
  <c r="G35" i="18"/>
  <c r="S35" i="18" s="1"/>
  <c r="B35" i="18"/>
  <c r="N34" i="18"/>
  <c r="H34" i="18"/>
  <c r="AC34" i="18" s="1"/>
  <c r="G34" i="18"/>
  <c r="B34" i="18"/>
  <c r="N33" i="18"/>
  <c r="H33" i="18"/>
  <c r="AC33" i="18" s="1"/>
  <c r="G33" i="18"/>
  <c r="S33" i="18" s="1"/>
  <c r="B33" i="18"/>
  <c r="N32" i="18"/>
  <c r="H32" i="18"/>
  <c r="T32" i="18" s="1"/>
  <c r="G32" i="18"/>
  <c r="S32" i="18" s="1"/>
  <c r="B32" i="18"/>
  <c r="N31" i="18"/>
  <c r="H31" i="18"/>
  <c r="T31" i="18" s="1"/>
  <c r="G31" i="18"/>
  <c r="S31" i="18" s="1"/>
  <c r="B31" i="18"/>
  <c r="N30" i="18"/>
  <c r="H30" i="18"/>
  <c r="AC30" i="18" s="1"/>
  <c r="G30" i="18"/>
  <c r="S30" i="18" s="1"/>
  <c r="B30" i="18"/>
  <c r="N29" i="18"/>
  <c r="H29" i="18"/>
  <c r="AC29" i="18" s="1"/>
  <c r="G29" i="18"/>
  <c r="S29" i="18" s="1"/>
  <c r="B29" i="18"/>
  <c r="N28" i="18"/>
  <c r="H28" i="18"/>
  <c r="T28" i="18" s="1"/>
  <c r="G28" i="18"/>
  <c r="S28" i="18" s="1"/>
  <c r="B28" i="18"/>
  <c r="N27" i="18"/>
  <c r="H27" i="18"/>
  <c r="G27" i="18"/>
  <c r="S27" i="18" s="1"/>
  <c r="B27" i="18"/>
  <c r="N26" i="18"/>
  <c r="H26" i="18"/>
  <c r="T26" i="18" s="1"/>
  <c r="G26" i="18"/>
  <c r="S26" i="18" s="1"/>
  <c r="B26" i="18"/>
  <c r="N25" i="18"/>
  <c r="H25" i="18"/>
  <c r="G25" i="18"/>
  <c r="S25" i="18" s="1"/>
  <c r="B25" i="18"/>
  <c r="N24" i="18"/>
  <c r="H24" i="18"/>
  <c r="T24" i="18" s="1"/>
  <c r="G24" i="18"/>
  <c r="S24" i="18" s="1"/>
  <c r="B24" i="18"/>
  <c r="N23" i="18"/>
  <c r="H23" i="18"/>
  <c r="G23" i="18"/>
  <c r="S23" i="18" s="1"/>
  <c r="B23" i="18"/>
  <c r="N22" i="18"/>
  <c r="H22" i="18"/>
  <c r="T22" i="18" s="1"/>
  <c r="G22" i="18"/>
  <c r="S22" i="18" s="1"/>
  <c r="B22" i="18"/>
  <c r="S21" i="18"/>
  <c r="N21" i="18"/>
  <c r="H21" i="18"/>
  <c r="E21" i="18"/>
  <c r="B21" i="18"/>
  <c r="S20" i="18"/>
  <c r="N20" i="18"/>
  <c r="H20" i="18"/>
  <c r="T20" i="18" s="1"/>
  <c r="E20" i="18"/>
  <c r="B20" i="18"/>
  <c r="S19" i="18"/>
  <c r="N19" i="18"/>
  <c r="H19" i="18"/>
  <c r="E19" i="18"/>
  <c r="B19" i="18"/>
  <c r="S18" i="18"/>
  <c r="N18" i="18"/>
  <c r="H18" i="18"/>
  <c r="T18" i="18" s="1"/>
  <c r="E18" i="18"/>
  <c r="B18" i="18"/>
  <c r="S17" i="18"/>
  <c r="N17" i="18"/>
  <c r="H17" i="18"/>
  <c r="E17" i="18"/>
  <c r="B17" i="18"/>
  <c r="S16" i="18"/>
  <c r="N16" i="18"/>
  <c r="H16" i="18"/>
  <c r="T16" i="18" s="1"/>
  <c r="E16" i="18"/>
  <c r="D16" i="18"/>
  <c r="B16" i="18"/>
  <c r="D10" i="18"/>
  <c r="D9" i="18"/>
  <c r="F165" i="18" s="1"/>
  <c r="J80" i="17"/>
  <c r="J79" i="17"/>
  <c r="J78" i="17"/>
  <c r="J77" i="17"/>
  <c r="J76" i="17"/>
  <c r="J74" i="17"/>
  <c r="J73" i="17"/>
  <c r="J72" i="17"/>
  <c r="J71" i="17"/>
  <c r="J70" i="17"/>
  <c r="J68" i="17"/>
  <c r="J67" i="17"/>
  <c r="J66" i="17"/>
  <c r="J65" i="17"/>
  <c r="J64" i="17"/>
  <c r="J62" i="17"/>
  <c r="J61" i="17"/>
  <c r="J60" i="17"/>
  <c r="J59" i="17"/>
  <c r="J58" i="17"/>
  <c r="J56" i="17"/>
  <c r="J55" i="17"/>
  <c r="J54" i="17"/>
  <c r="J53" i="17"/>
  <c r="J52" i="17"/>
  <c r="J50" i="17"/>
  <c r="J49" i="17"/>
  <c r="J48" i="17"/>
  <c r="J47" i="17"/>
  <c r="J46" i="17"/>
  <c r="J44" i="17"/>
  <c r="J43" i="17"/>
  <c r="J42" i="17"/>
  <c r="J41" i="17"/>
  <c r="J40" i="17"/>
  <c r="J38" i="17"/>
  <c r="J37" i="17"/>
  <c r="J36" i="17"/>
  <c r="J35" i="17"/>
  <c r="J34" i="17"/>
  <c r="J32" i="17"/>
  <c r="J31" i="17"/>
  <c r="J30" i="17"/>
  <c r="J29" i="17"/>
  <c r="J28" i="17"/>
  <c r="J26" i="17"/>
  <c r="J25" i="17"/>
  <c r="J24" i="17"/>
  <c r="J23" i="17"/>
  <c r="J22" i="17"/>
  <c r="N375" i="17"/>
  <c r="H375" i="17"/>
  <c r="T375" i="17" s="1"/>
  <c r="G375" i="17"/>
  <c r="S375" i="17" s="1"/>
  <c r="F375" i="17"/>
  <c r="B375" i="17"/>
  <c r="N374" i="17"/>
  <c r="I374" i="17"/>
  <c r="H374" i="17"/>
  <c r="T374" i="17" s="1"/>
  <c r="G374" i="17"/>
  <c r="S374" i="17" s="1"/>
  <c r="F374" i="17"/>
  <c r="B374" i="17"/>
  <c r="N373" i="17"/>
  <c r="I373" i="17"/>
  <c r="H373" i="17"/>
  <c r="T373" i="17" s="1"/>
  <c r="G373" i="17"/>
  <c r="S373" i="17" s="1"/>
  <c r="F373" i="17"/>
  <c r="B373" i="17"/>
  <c r="N372" i="17"/>
  <c r="H372" i="17"/>
  <c r="T372" i="17" s="1"/>
  <c r="G372" i="17"/>
  <c r="S372" i="17" s="1"/>
  <c r="F372" i="17"/>
  <c r="B372" i="17"/>
  <c r="N371" i="17"/>
  <c r="I371" i="17"/>
  <c r="H371" i="17"/>
  <c r="T371" i="17" s="1"/>
  <c r="G371" i="17"/>
  <c r="S371" i="17" s="1"/>
  <c r="F371" i="17"/>
  <c r="B371" i="17"/>
  <c r="N370" i="17"/>
  <c r="I370" i="17"/>
  <c r="H370" i="17"/>
  <c r="T370" i="17" s="1"/>
  <c r="G370" i="17"/>
  <c r="S370" i="17" s="1"/>
  <c r="F370" i="17"/>
  <c r="B370" i="17"/>
  <c r="N369" i="17"/>
  <c r="H369" i="17"/>
  <c r="T369" i="17" s="1"/>
  <c r="G369" i="17"/>
  <c r="S369" i="17" s="1"/>
  <c r="F369" i="17"/>
  <c r="B369" i="17"/>
  <c r="N368" i="17"/>
  <c r="I368" i="17"/>
  <c r="H368" i="17"/>
  <c r="T368" i="17" s="1"/>
  <c r="G368" i="17"/>
  <c r="S368" i="17" s="1"/>
  <c r="F368" i="17"/>
  <c r="B368" i="17"/>
  <c r="N367" i="17"/>
  <c r="I367" i="17"/>
  <c r="H367" i="17"/>
  <c r="T367" i="17" s="1"/>
  <c r="G367" i="17"/>
  <c r="F367" i="17"/>
  <c r="B367" i="17"/>
  <c r="N366" i="17"/>
  <c r="H366" i="17"/>
  <c r="T366" i="17" s="1"/>
  <c r="G366" i="17"/>
  <c r="S366" i="17" s="1"/>
  <c r="F366" i="17"/>
  <c r="B366" i="17"/>
  <c r="N365" i="17"/>
  <c r="I365" i="17"/>
  <c r="H365" i="17"/>
  <c r="T365" i="17" s="1"/>
  <c r="G365" i="17"/>
  <c r="S365" i="17" s="1"/>
  <c r="F365" i="17"/>
  <c r="B365" i="17"/>
  <c r="N364" i="17"/>
  <c r="I364" i="17"/>
  <c r="H364" i="17"/>
  <c r="T364" i="17" s="1"/>
  <c r="G364" i="17"/>
  <c r="F364" i="17"/>
  <c r="B364" i="17"/>
  <c r="N363" i="17"/>
  <c r="H363" i="17"/>
  <c r="T363" i="17" s="1"/>
  <c r="G363" i="17"/>
  <c r="S363" i="17" s="1"/>
  <c r="F363" i="17"/>
  <c r="B363" i="17"/>
  <c r="N362" i="17"/>
  <c r="I362" i="17"/>
  <c r="H362" i="17"/>
  <c r="T362" i="17" s="1"/>
  <c r="G362" i="17"/>
  <c r="S362" i="17" s="1"/>
  <c r="F362" i="17"/>
  <c r="B362" i="17"/>
  <c r="N361" i="17"/>
  <c r="I361" i="17"/>
  <c r="H361" i="17"/>
  <c r="T361" i="17" s="1"/>
  <c r="G361" i="17"/>
  <c r="S361" i="17" s="1"/>
  <c r="F361" i="17"/>
  <c r="B361" i="17"/>
  <c r="N360" i="17"/>
  <c r="H360" i="17"/>
  <c r="T360" i="17" s="1"/>
  <c r="G360" i="17"/>
  <c r="S360" i="17" s="1"/>
  <c r="F360" i="17"/>
  <c r="B360" i="17"/>
  <c r="N359" i="17"/>
  <c r="I359" i="17"/>
  <c r="H359" i="17"/>
  <c r="T359" i="17" s="1"/>
  <c r="G359" i="17"/>
  <c r="S359" i="17" s="1"/>
  <c r="F359" i="17"/>
  <c r="B359" i="17"/>
  <c r="N358" i="17"/>
  <c r="I358" i="17"/>
  <c r="H358" i="17"/>
  <c r="T358" i="17" s="1"/>
  <c r="G358" i="17"/>
  <c r="S358" i="17" s="1"/>
  <c r="F358" i="17"/>
  <c r="B358" i="17"/>
  <c r="N357" i="17"/>
  <c r="H357" i="17"/>
  <c r="T357" i="17" s="1"/>
  <c r="G357" i="17"/>
  <c r="S357" i="17" s="1"/>
  <c r="F357" i="17"/>
  <c r="B357" i="17"/>
  <c r="N356" i="17"/>
  <c r="I356" i="17"/>
  <c r="H356" i="17"/>
  <c r="T356" i="17" s="1"/>
  <c r="G356" i="17"/>
  <c r="S356" i="17" s="1"/>
  <c r="F356" i="17"/>
  <c r="B356" i="17"/>
  <c r="N355" i="17"/>
  <c r="I355" i="17"/>
  <c r="H355" i="17"/>
  <c r="T355" i="17" s="1"/>
  <c r="G355" i="17"/>
  <c r="F355" i="17"/>
  <c r="B355" i="17"/>
  <c r="N354" i="17"/>
  <c r="H354" i="17"/>
  <c r="T354" i="17" s="1"/>
  <c r="G354" i="17"/>
  <c r="S354" i="17" s="1"/>
  <c r="F354" i="17"/>
  <c r="B354" i="17"/>
  <c r="N353" i="17"/>
  <c r="I353" i="17"/>
  <c r="H353" i="17"/>
  <c r="T353" i="17" s="1"/>
  <c r="G353" i="17"/>
  <c r="S353" i="17" s="1"/>
  <c r="F353" i="17"/>
  <c r="B353" i="17"/>
  <c r="N352" i="17"/>
  <c r="I352" i="17"/>
  <c r="H352" i="17"/>
  <c r="T352" i="17" s="1"/>
  <c r="G352" i="17"/>
  <c r="F352" i="17"/>
  <c r="B352" i="17"/>
  <c r="N351" i="17"/>
  <c r="H351" i="17"/>
  <c r="T351" i="17" s="1"/>
  <c r="G351" i="17"/>
  <c r="S351" i="17" s="1"/>
  <c r="F351" i="17"/>
  <c r="B351" i="17"/>
  <c r="N350" i="17"/>
  <c r="I350" i="17"/>
  <c r="H350" i="17"/>
  <c r="T350" i="17" s="1"/>
  <c r="G350" i="17"/>
  <c r="S350" i="17" s="1"/>
  <c r="F350" i="17"/>
  <c r="B350" i="17"/>
  <c r="N349" i="17"/>
  <c r="I349" i="17"/>
  <c r="H349" i="17"/>
  <c r="T349" i="17" s="1"/>
  <c r="G349" i="17"/>
  <c r="S349" i="17" s="1"/>
  <c r="F349" i="17"/>
  <c r="B349" i="17"/>
  <c r="N348" i="17"/>
  <c r="H348" i="17"/>
  <c r="T348" i="17" s="1"/>
  <c r="G348" i="17"/>
  <c r="S348" i="17" s="1"/>
  <c r="F348" i="17"/>
  <c r="B348" i="17"/>
  <c r="N347" i="17"/>
  <c r="I347" i="17"/>
  <c r="H347" i="17"/>
  <c r="T347" i="17" s="1"/>
  <c r="G347" i="17"/>
  <c r="S347" i="17" s="1"/>
  <c r="F347" i="17"/>
  <c r="B347" i="17"/>
  <c r="N346" i="17"/>
  <c r="I346" i="17"/>
  <c r="H346" i="17"/>
  <c r="T346" i="17" s="1"/>
  <c r="G346" i="17"/>
  <c r="S346" i="17" s="1"/>
  <c r="F346" i="17"/>
  <c r="B346" i="17"/>
  <c r="N345" i="17"/>
  <c r="H345" i="17"/>
  <c r="T345" i="17" s="1"/>
  <c r="G345" i="17"/>
  <c r="S345" i="17" s="1"/>
  <c r="F345" i="17"/>
  <c r="B345" i="17"/>
  <c r="N344" i="17"/>
  <c r="I344" i="17"/>
  <c r="H344" i="17"/>
  <c r="T344" i="17" s="1"/>
  <c r="G344" i="17"/>
  <c r="S344" i="17" s="1"/>
  <c r="F344" i="17"/>
  <c r="B344" i="17"/>
  <c r="N343" i="17"/>
  <c r="I343" i="17"/>
  <c r="H343" i="17"/>
  <c r="T343" i="17" s="1"/>
  <c r="G343" i="17"/>
  <c r="F343" i="17"/>
  <c r="B343" i="17"/>
  <c r="N342" i="17"/>
  <c r="H342" i="17"/>
  <c r="T342" i="17" s="1"/>
  <c r="G342" i="17"/>
  <c r="S342" i="17" s="1"/>
  <c r="F342" i="17"/>
  <c r="B342" i="17"/>
  <c r="N341" i="17"/>
  <c r="I341" i="17"/>
  <c r="H341" i="17"/>
  <c r="T341" i="17" s="1"/>
  <c r="G341" i="17"/>
  <c r="F341" i="17"/>
  <c r="B341" i="17"/>
  <c r="N340" i="17"/>
  <c r="I340" i="17"/>
  <c r="H340" i="17"/>
  <c r="T340" i="17" s="1"/>
  <c r="G340" i="17"/>
  <c r="S340" i="17" s="1"/>
  <c r="F340" i="17"/>
  <c r="B340" i="17"/>
  <c r="N339" i="17"/>
  <c r="H339" i="17"/>
  <c r="T339" i="17" s="1"/>
  <c r="G339" i="17"/>
  <c r="S339" i="17" s="1"/>
  <c r="F339" i="17"/>
  <c r="B339" i="17"/>
  <c r="N338" i="17"/>
  <c r="I338" i="17"/>
  <c r="H338" i="17"/>
  <c r="T338" i="17" s="1"/>
  <c r="G338" i="17"/>
  <c r="S338" i="17" s="1"/>
  <c r="F338" i="17"/>
  <c r="B338" i="17"/>
  <c r="N337" i="17"/>
  <c r="I337" i="17"/>
  <c r="H337" i="17"/>
  <c r="T337" i="17" s="1"/>
  <c r="G337" i="17"/>
  <c r="F337" i="17"/>
  <c r="B337" i="17"/>
  <c r="N336" i="17"/>
  <c r="H336" i="17"/>
  <c r="T336" i="17" s="1"/>
  <c r="G336" i="17"/>
  <c r="S336" i="17" s="1"/>
  <c r="F336" i="17"/>
  <c r="B336" i="17"/>
  <c r="N335" i="17"/>
  <c r="I335" i="17"/>
  <c r="H335" i="17"/>
  <c r="T335" i="17" s="1"/>
  <c r="G335" i="17"/>
  <c r="F335" i="17"/>
  <c r="B335" i="17"/>
  <c r="N334" i="17"/>
  <c r="I334" i="17"/>
  <c r="H334" i="17"/>
  <c r="T334" i="17" s="1"/>
  <c r="G334" i="17"/>
  <c r="S334" i="17" s="1"/>
  <c r="F334" i="17"/>
  <c r="B334" i="17"/>
  <c r="N333" i="17"/>
  <c r="H333" i="17"/>
  <c r="T333" i="17" s="1"/>
  <c r="G333" i="17"/>
  <c r="S333" i="17" s="1"/>
  <c r="F333" i="17"/>
  <c r="B333" i="17"/>
  <c r="N332" i="17"/>
  <c r="I332" i="17"/>
  <c r="H332" i="17"/>
  <c r="T332" i="17" s="1"/>
  <c r="G332" i="17"/>
  <c r="S332" i="17" s="1"/>
  <c r="F332" i="17"/>
  <c r="B332" i="17"/>
  <c r="N331" i="17"/>
  <c r="I331" i="17"/>
  <c r="H331" i="17"/>
  <c r="T331" i="17" s="1"/>
  <c r="G331" i="17"/>
  <c r="F331" i="17"/>
  <c r="B331" i="17"/>
  <c r="N330" i="17"/>
  <c r="H330" i="17"/>
  <c r="T330" i="17" s="1"/>
  <c r="G330" i="17"/>
  <c r="S330" i="17" s="1"/>
  <c r="F330" i="17"/>
  <c r="B330" i="17"/>
  <c r="N329" i="17"/>
  <c r="I329" i="17"/>
  <c r="H329" i="17"/>
  <c r="T329" i="17" s="1"/>
  <c r="G329" i="17"/>
  <c r="F329" i="17"/>
  <c r="B329" i="17"/>
  <c r="N328" i="17"/>
  <c r="I328" i="17"/>
  <c r="H328" i="17"/>
  <c r="T328" i="17" s="1"/>
  <c r="G328" i="17"/>
  <c r="S328" i="17" s="1"/>
  <c r="F328" i="17"/>
  <c r="B328" i="17"/>
  <c r="N327" i="17"/>
  <c r="H327" i="17"/>
  <c r="T327" i="17" s="1"/>
  <c r="G327" i="17"/>
  <c r="S327" i="17" s="1"/>
  <c r="F327" i="17"/>
  <c r="B327" i="17"/>
  <c r="N326" i="17"/>
  <c r="I326" i="17"/>
  <c r="H326" i="17"/>
  <c r="T326" i="17" s="1"/>
  <c r="G326" i="17"/>
  <c r="S326" i="17" s="1"/>
  <c r="F326" i="17"/>
  <c r="B326" i="17"/>
  <c r="N325" i="17"/>
  <c r="I325" i="17"/>
  <c r="H325" i="17"/>
  <c r="T325" i="17" s="1"/>
  <c r="G325" i="17"/>
  <c r="F325" i="17"/>
  <c r="B325" i="17"/>
  <c r="N324" i="17"/>
  <c r="H324" i="17"/>
  <c r="T324" i="17" s="1"/>
  <c r="G324" i="17"/>
  <c r="S324" i="17" s="1"/>
  <c r="F324" i="17"/>
  <c r="B324" i="17"/>
  <c r="N323" i="17"/>
  <c r="I323" i="17"/>
  <c r="H323" i="17"/>
  <c r="T323" i="17" s="1"/>
  <c r="G323" i="17"/>
  <c r="S323" i="17" s="1"/>
  <c r="F323" i="17"/>
  <c r="B323" i="17"/>
  <c r="N322" i="17"/>
  <c r="I322" i="17"/>
  <c r="H322" i="17"/>
  <c r="T322" i="17" s="1"/>
  <c r="G322" i="17"/>
  <c r="S322" i="17" s="1"/>
  <c r="F322" i="17"/>
  <c r="B322" i="17"/>
  <c r="N321" i="17"/>
  <c r="H321" i="17"/>
  <c r="T321" i="17" s="1"/>
  <c r="G321" i="17"/>
  <c r="S321" i="17" s="1"/>
  <c r="F321" i="17"/>
  <c r="B321" i="17"/>
  <c r="N320" i="17"/>
  <c r="I320" i="17"/>
  <c r="H320" i="17"/>
  <c r="T320" i="17" s="1"/>
  <c r="G320" i="17"/>
  <c r="S320" i="17" s="1"/>
  <c r="F320" i="17"/>
  <c r="B320" i="17"/>
  <c r="N319" i="17"/>
  <c r="I319" i="17"/>
  <c r="H319" i="17"/>
  <c r="T319" i="17" s="1"/>
  <c r="G319" i="17"/>
  <c r="F319" i="17"/>
  <c r="B319" i="17"/>
  <c r="N318" i="17"/>
  <c r="H318" i="17"/>
  <c r="T318" i="17" s="1"/>
  <c r="G318" i="17"/>
  <c r="S318" i="17" s="1"/>
  <c r="F318" i="17"/>
  <c r="B318" i="17"/>
  <c r="N317" i="17"/>
  <c r="I317" i="17"/>
  <c r="H317" i="17"/>
  <c r="T317" i="17" s="1"/>
  <c r="G317" i="17"/>
  <c r="F317" i="17"/>
  <c r="B317" i="17"/>
  <c r="N316" i="17"/>
  <c r="I316" i="17"/>
  <c r="H316" i="17"/>
  <c r="T316" i="17" s="1"/>
  <c r="G316" i="17"/>
  <c r="S316" i="17" s="1"/>
  <c r="F316" i="17"/>
  <c r="B316" i="17"/>
  <c r="N315" i="17"/>
  <c r="H315" i="17"/>
  <c r="T315" i="17" s="1"/>
  <c r="G315" i="17"/>
  <c r="S315" i="17" s="1"/>
  <c r="F315" i="17"/>
  <c r="B315" i="17"/>
  <c r="N314" i="17"/>
  <c r="I314" i="17"/>
  <c r="H314" i="17"/>
  <c r="T314" i="17" s="1"/>
  <c r="G314" i="17"/>
  <c r="S314" i="17" s="1"/>
  <c r="F314" i="17"/>
  <c r="B314" i="17"/>
  <c r="N313" i="17"/>
  <c r="I313" i="17"/>
  <c r="H313" i="17"/>
  <c r="T313" i="17" s="1"/>
  <c r="G313" i="17"/>
  <c r="F313" i="17"/>
  <c r="B313" i="17"/>
  <c r="N312" i="17"/>
  <c r="H312" i="17"/>
  <c r="G312" i="17"/>
  <c r="S312" i="17" s="1"/>
  <c r="F312" i="17"/>
  <c r="B312" i="17"/>
  <c r="N311" i="17"/>
  <c r="I311" i="17"/>
  <c r="H311" i="17"/>
  <c r="T311" i="17" s="1"/>
  <c r="G311" i="17"/>
  <c r="S311" i="17" s="1"/>
  <c r="F311" i="17"/>
  <c r="B311" i="17"/>
  <c r="N310" i="17"/>
  <c r="I310" i="17"/>
  <c r="H310" i="17"/>
  <c r="T310" i="17" s="1"/>
  <c r="G310" i="17"/>
  <c r="S310" i="17" s="1"/>
  <c r="F310" i="17"/>
  <c r="B310" i="17"/>
  <c r="N309" i="17"/>
  <c r="H309" i="17"/>
  <c r="T309" i="17" s="1"/>
  <c r="G309" i="17"/>
  <c r="S309" i="17" s="1"/>
  <c r="F309" i="17"/>
  <c r="B309" i="17"/>
  <c r="N308" i="17"/>
  <c r="I308" i="17"/>
  <c r="H308" i="17"/>
  <c r="T308" i="17" s="1"/>
  <c r="G308" i="17"/>
  <c r="S308" i="17" s="1"/>
  <c r="F308" i="17"/>
  <c r="B308" i="17"/>
  <c r="N307" i="17"/>
  <c r="I307" i="17"/>
  <c r="H307" i="17"/>
  <c r="T307" i="17" s="1"/>
  <c r="G307" i="17"/>
  <c r="F307" i="17"/>
  <c r="B307" i="17"/>
  <c r="N306" i="17"/>
  <c r="H306" i="17"/>
  <c r="T306" i="17" s="1"/>
  <c r="G306" i="17"/>
  <c r="S306" i="17" s="1"/>
  <c r="F306" i="17"/>
  <c r="B306" i="17"/>
  <c r="N305" i="17"/>
  <c r="I305" i="17"/>
  <c r="H305" i="17"/>
  <c r="T305" i="17" s="1"/>
  <c r="G305" i="17"/>
  <c r="F305" i="17"/>
  <c r="B305" i="17"/>
  <c r="N304" i="17"/>
  <c r="I304" i="17"/>
  <c r="H304" i="17"/>
  <c r="T304" i="17" s="1"/>
  <c r="G304" i="17"/>
  <c r="S304" i="17" s="1"/>
  <c r="F304" i="17"/>
  <c r="B304" i="17"/>
  <c r="N303" i="17"/>
  <c r="H303" i="17"/>
  <c r="T303" i="17" s="1"/>
  <c r="G303" i="17"/>
  <c r="S303" i="17" s="1"/>
  <c r="F303" i="17"/>
  <c r="B303" i="17"/>
  <c r="N302" i="17"/>
  <c r="I302" i="17"/>
  <c r="H302" i="17"/>
  <c r="T302" i="17" s="1"/>
  <c r="G302" i="17"/>
  <c r="S302" i="17" s="1"/>
  <c r="F302" i="17"/>
  <c r="B302" i="17"/>
  <c r="N301" i="17"/>
  <c r="I301" i="17"/>
  <c r="H301" i="17"/>
  <c r="T301" i="17" s="1"/>
  <c r="G301" i="17"/>
  <c r="F301" i="17"/>
  <c r="B301" i="17"/>
  <c r="N300" i="17"/>
  <c r="H300" i="17"/>
  <c r="G300" i="17"/>
  <c r="S300" i="17" s="1"/>
  <c r="F300" i="17"/>
  <c r="B300" i="17"/>
  <c r="N299" i="17"/>
  <c r="I299" i="17"/>
  <c r="H299" i="17"/>
  <c r="T299" i="17" s="1"/>
  <c r="G299" i="17"/>
  <c r="S299" i="17" s="1"/>
  <c r="F299" i="17"/>
  <c r="B299" i="17"/>
  <c r="N298" i="17"/>
  <c r="I298" i="17"/>
  <c r="H298" i="17"/>
  <c r="T298" i="17" s="1"/>
  <c r="G298" i="17"/>
  <c r="S298" i="17" s="1"/>
  <c r="F298" i="17"/>
  <c r="B298" i="17"/>
  <c r="N297" i="17"/>
  <c r="H297" i="17"/>
  <c r="T297" i="17" s="1"/>
  <c r="G297" i="17"/>
  <c r="S297" i="17" s="1"/>
  <c r="F297" i="17"/>
  <c r="B297" i="17"/>
  <c r="N296" i="17"/>
  <c r="I296" i="17"/>
  <c r="H296" i="17"/>
  <c r="T296" i="17" s="1"/>
  <c r="G296" i="17"/>
  <c r="S296" i="17" s="1"/>
  <c r="F296" i="17"/>
  <c r="B296" i="17"/>
  <c r="N295" i="17"/>
  <c r="I295" i="17"/>
  <c r="H295" i="17"/>
  <c r="T295" i="17" s="1"/>
  <c r="G295" i="17"/>
  <c r="F295" i="17"/>
  <c r="B295" i="17"/>
  <c r="N294" i="17"/>
  <c r="H294" i="17"/>
  <c r="T294" i="17" s="1"/>
  <c r="G294" i="17"/>
  <c r="S294" i="17" s="1"/>
  <c r="F294" i="17"/>
  <c r="B294" i="17"/>
  <c r="N293" i="17"/>
  <c r="I293" i="17"/>
  <c r="H293" i="17"/>
  <c r="T293" i="17" s="1"/>
  <c r="G293" i="17"/>
  <c r="S293" i="17" s="1"/>
  <c r="F293" i="17"/>
  <c r="B293" i="17"/>
  <c r="N292" i="17"/>
  <c r="I292" i="17"/>
  <c r="H292" i="17"/>
  <c r="T292" i="17" s="1"/>
  <c r="G292" i="17"/>
  <c r="S292" i="17" s="1"/>
  <c r="F292" i="17"/>
  <c r="B292" i="17"/>
  <c r="N291" i="17"/>
  <c r="H291" i="17"/>
  <c r="T291" i="17" s="1"/>
  <c r="G291" i="17"/>
  <c r="S291" i="17" s="1"/>
  <c r="F291" i="17"/>
  <c r="B291" i="17"/>
  <c r="N290" i="17"/>
  <c r="I290" i="17"/>
  <c r="H290" i="17"/>
  <c r="T290" i="17" s="1"/>
  <c r="G290" i="17"/>
  <c r="S290" i="17" s="1"/>
  <c r="F290" i="17"/>
  <c r="B290" i="17"/>
  <c r="N289" i="17"/>
  <c r="I289" i="17"/>
  <c r="H289" i="17"/>
  <c r="T289" i="17" s="1"/>
  <c r="G289" i="17"/>
  <c r="S289" i="17" s="1"/>
  <c r="F289" i="17"/>
  <c r="B289" i="17"/>
  <c r="N288" i="17"/>
  <c r="H288" i="17"/>
  <c r="T288" i="17" s="1"/>
  <c r="G288" i="17"/>
  <c r="S288" i="17" s="1"/>
  <c r="F288" i="17"/>
  <c r="B288" i="17"/>
  <c r="N287" i="17"/>
  <c r="I287" i="17"/>
  <c r="H287" i="17"/>
  <c r="T287" i="17" s="1"/>
  <c r="G287" i="17"/>
  <c r="S287" i="17" s="1"/>
  <c r="F287" i="17"/>
  <c r="B287" i="17"/>
  <c r="N286" i="17"/>
  <c r="I286" i="17"/>
  <c r="H286" i="17"/>
  <c r="T286" i="17" s="1"/>
  <c r="G286" i="17"/>
  <c r="S286" i="17" s="1"/>
  <c r="F286" i="17"/>
  <c r="B286" i="17"/>
  <c r="N285" i="17"/>
  <c r="H285" i="17"/>
  <c r="T285" i="17" s="1"/>
  <c r="G285" i="17"/>
  <c r="S285" i="17" s="1"/>
  <c r="F285" i="17"/>
  <c r="B285" i="17"/>
  <c r="N284" i="17"/>
  <c r="I284" i="17"/>
  <c r="H284" i="17"/>
  <c r="T284" i="17" s="1"/>
  <c r="G284" i="17"/>
  <c r="S284" i="17" s="1"/>
  <c r="F284" i="17"/>
  <c r="B284" i="17"/>
  <c r="N283" i="17"/>
  <c r="I283" i="17"/>
  <c r="H283" i="17"/>
  <c r="T283" i="17" s="1"/>
  <c r="G283" i="17"/>
  <c r="S283" i="17" s="1"/>
  <c r="F283" i="17"/>
  <c r="B283" i="17"/>
  <c r="N282" i="17"/>
  <c r="H282" i="17"/>
  <c r="T282" i="17" s="1"/>
  <c r="G282" i="17"/>
  <c r="S282" i="17" s="1"/>
  <c r="F282" i="17"/>
  <c r="B282" i="17"/>
  <c r="N281" i="17"/>
  <c r="I281" i="17"/>
  <c r="H281" i="17"/>
  <c r="T281" i="17" s="1"/>
  <c r="G281" i="17"/>
  <c r="F281" i="17"/>
  <c r="B281" i="17"/>
  <c r="N280" i="17"/>
  <c r="I280" i="17"/>
  <c r="H280" i="17"/>
  <c r="T280" i="17" s="1"/>
  <c r="G280" i="17"/>
  <c r="S280" i="17" s="1"/>
  <c r="F280" i="17"/>
  <c r="B280" i="17"/>
  <c r="N279" i="17"/>
  <c r="H279" i="17"/>
  <c r="T279" i="17" s="1"/>
  <c r="G279" i="17"/>
  <c r="S279" i="17" s="1"/>
  <c r="F279" i="17"/>
  <c r="B279" i="17"/>
  <c r="N278" i="17"/>
  <c r="I278" i="17"/>
  <c r="H278" i="17"/>
  <c r="T278" i="17" s="1"/>
  <c r="G278" i="17"/>
  <c r="S278" i="17" s="1"/>
  <c r="F278" i="17"/>
  <c r="B278" i="17"/>
  <c r="N277" i="17"/>
  <c r="I277" i="17"/>
  <c r="H277" i="17"/>
  <c r="T277" i="17" s="1"/>
  <c r="G277" i="17"/>
  <c r="F277" i="17"/>
  <c r="B277" i="17"/>
  <c r="N276" i="17"/>
  <c r="H276" i="17"/>
  <c r="T276" i="17" s="1"/>
  <c r="G276" i="17"/>
  <c r="S276" i="17" s="1"/>
  <c r="F276" i="17"/>
  <c r="B276" i="17"/>
  <c r="N275" i="17"/>
  <c r="I275" i="17"/>
  <c r="H275" i="17"/>
  <c r="T275" i="17" s="1"/>
  <c r="G275" i="17"/>
  <c r="F275" i="17"/>
  <c r="B275" i="17"/>
  <c r="N274" i="17"/>
  <c r="I274" i="17"/>
  <c r="H274" i="17"/>
  <c r="T274" i="17" s="1"/>
  <c r="G274" i="17"/>
  <c r="S274" i="17" s="1"/>
  <c r="F274" i="17"/>
  <c r="B274" i="17"/>
  <c r="N273" i="17"/>
  <c r="H273" i="17"/>
  <c r="T273" i="17" s="1"/>
  <c r="G273" i="17"/>
  <c r="S273" i="17" s="1"/>
  <c r="F273" i="17"/>
  <c r="B273" i="17"/>
  <c r="N272" i="17"/>
  <c r="I272" i="17"/>
  <c r="H272" i="17"/>
  <c r="T272" i="17" s="1"/>
  <c r="G272" i="17"/>
  <c r="S272" i="17" s="1"/>
  <c r="F272" i="17"/>
  <c r="B272" i="17"/>
  <c r="N271" i="17"/>
  <c r="I271" i="17"/>
  <c r="H271" i="17"/>
  <c r="T271" i="17" s="1"/>
  <c r="G271" i="17"/>
  <c r="F271" i="17"/>
  <c r="B271" i="17"/>
  <c r="N270" i="17"/>
  <c r="H270" i="17"/>
  <c r="T270" i="17" s="1"/>
  <c r="G270" i="17"/>
  <c r="S270" i="17" s="1"/>
  <c r="F270" i="17"/>
  <c r="B270" i="17"/>
  <c r="N269" i="17"/>
  <c r="I269" i="17"/>
  <c r="H269" i="17"/>
  <c r="T269" i="17" s="1"/>
  <c r="G269" i="17"/>
  <c r="S269" i="17" s="1"/>
  <c r="F269" i="17"/>
  <c r="B269" i="17"/>
  <c r="N268" i="17"/>
  <c r="I268" i="17"/>
  <c r="H268" i="17"/>
  <c r="T268" i="17" s="1"/>
  <c r="G268" i="17"/>
  <c r="F268" i="17"/>
  <c r="B268" i="17"/>
  <c r="N267" i="17"/>
  <c r="H267" i="17"/>
  <c r="T267" i="17" s="1"/>
  <c r="G267" i="17"/>
  <c r="S267" i="17" s="1"/>
  <c r="F267" i="17"/>
  <c r="B267" i="17"/>
  <c r="N266" i="17"/>
  <c r="I266" i="17"/>
  <c r="H266" i="17"/>
  <c r="T266" i="17" s="1"/>
  <c r="G266" i="17"/>
  <c r="S266" i="17" s="1"/>
  <c r="F266" i="17"/>
  <c r="B266" i="17"/>
  <c r="N265" i="17"/>
  <c r="I265" i="17"/>
  <c r="H265" i="17"/>
  <c r="T265" i="17" s="1"/>
  <c r="G265" i="17"/>
  <c r="F265" i="17"/>
  <c r="B265" i="17"/>
  <c r="N264" i="17"/>
  <c r="H264" i="17"/>
  <c r="G264" i="17"/>
  <c r="S264" i="17" s="1"/>
  <c r="F264" i="17"/>
  <c r="B264" i="17"/>
  <c r="N263" i="17"/>
  <c r="I263" i="17"/>
  <c r="H263" i="17"/>
  <c r="T263" i="17" s="1"/>
  <c r="G263" i="17"/>
  <c r="S263" i="17" s="1"/>
  <c r="F263" i="17"/>
  <c r="B263" i="17"/>
  <c r="N262" i="17"/>
  <c r="I262" i="17"/>
  <c r="H262" i="17"/>
  <c r="T262" i="17" s="1"/>
  <c r="G262" i="17"/>
  <c r="S262" i="17" s="1"/>
  <c r="F262" i="17"/>
  <c r="B262" i="17"/>
  <c r="N261" i="17"/>
  <c r="H261" i="17"/>
  <c r="T261" i="17" s="1"/>
  <c r="G261" i="17"/>
  <c r="S261" i="17" s="1"/>
  <c r="F261" i="17"/>
  <c r="B261" i="17"/>
  <c r="N260" i="17"/>
  <c r="I260" i="17"/>
  <c r="H260" i="17"/>
  <c r="T260" i="17" s="1"/>
  <c r="G260" i="17"/>
  <c r="S260" i="17" s="1"/>
  <c r="F260" i="17"/>
  <c r="B260" i="17"/>
  <c r="N259" i="17"/>
  <c r="I259" i="17"/>
  <c r="H259" i="17"/>
  <c r="T259" i="17" s="1"/>
  <c r="G259" i="17"/>
  <c r="F259" i="17"/>
  <c r="B259" i="17"/>
  <c r="N258" i="17"/>
  <c r="H258" i="17"/>
  <c r="T258" i="17" s="1"/>
  <c r="G258" i="17"/>
  <c r="S258" i="17" s="1"/>
  <c r="F258" i="17"/>
  <c r="B258" i="17"/>
  <c r="N257" i="17"/>
  <c r="I257" i="17"/>
  <c r="H257" i="17"/>
  <c r="T257" i="17" s="1"/>
  <c r="G257" i="17"/>
  <c r="S257" i="17" s="1"/>
  <c r="F257" i="17"/>
  <c r="B257" i="17"/>
  <c r="N256" i="17"/>
  <c r="I256" i="17"/>
  <c r="H256" i="17"/>
  <c r="T256" i="17" s="1"/>
  <c r="G256" i="17"/>
  <c r="F256" i="17"/>
  <c r="B256" i="17"/>
  <c r="N255" i="17"/>
  <c r="H255" i="17"/>
  <c r="T255" i="17" s="1"/>
  <c r="G255" i="17"/>
  <c r="S255" i="17" s="1"/>
  <c r="F255" i="17"/>
  <c r="B255" i="17"/>
  <c r="N254" i="17"/>
  <c r="I254" i="17"/>
  <c r="H254" i="17"/>
  <c r="T254" i="17" s="1"/>
  <c r="G254" i="17"/>
  <c r="S254" i="17" s="1"/>
  <c r="F254" i="17"/>
  <c r="B254" i="17"/>
  <c r="N253" i="17"/>
  <c r="I253" i="17"/>
  <c r="H253" i="17"/>
  <c r="T253" i="17" s="1"/>
  <c r="G253" i="17"/>
  <c r="F253" i="17"/>
  <c r="B253" i="17"/>
  <c r="N252" i="17"/>
  <c r="H252" i="17"/>
  <c r="T252" i="17" s="1"/>
  <c r="G252" i="17"/>
  <c r="S252" i="17" s="1"/>
  <c r="F252" i="17"/>
  <c r="B252" i="17"/>
  <c r="N251" i="17"/>
  <c r="I251" i="17"/>
  <c r="H251" i="17"/>
  <c r="T251" i="17" s="1"/>
  <c r="G251" i="17"/>
  <c r="F251" i="17"/>
  <c r="B251" i="17"/>
  <c r="N250" i="17"/>
  <c r="I250" i="17"/>
  <c r="H250" i="17"/>
  <c r="T250" i="17" s="1"/>
  <c r="G250" i="17"/>
  <c r="S250" i="17" s="1"/>
  <c r="F250" i="17"/>
  <c r="B250" i="17"/>
  <c r="N249" i="17"/>
  <c r="H249" i="17"/>
  <c r="T249" i="17" s="1"/>
  <c r="G249" i="17"/>
  <c r="S249" i="17" s="1"/>
  <c r="F249" i="17"/>
  <c r="B249" i="17"/>
  <c r="N248" i="17"/>
  <c r="I248" i="17"/>
  <c r="H248" i="17"/>
  <c r="T248" i="17" s="1"/>
  <c r="G248" i="17"/>
  <c r="S248" i="17" s="1"/>
  <c r="F248" i="17"/>
  <c r="B248" i="17"/>
  <c r="N247" i="17"/>
  <c r="I247" i="17"/>
  <c r="H247" i="17"/>
  <c r="T247" i="17" s="1"/>
  <c r="G247" i="17"/>
  <c r="F247" i="17"/>
  <c r="B247" i="17"/>
  <c r="N246" i="17"/>
  <c r="H246" i="17"/>
  <c r="T246" i="17" s="1"/>
  <c r="G246" i="17"/>
  <c r="S246" i="17" s="1"/>
  <c r="F246" i="17"/>
  <c r="B246" i="17"/>
  <c r="N245" i="17"/>
  <c r="I245" i="17"/>
  <c r="H245" i="17"/>
  <c r="T245" i="17" s="1"/>
  <c r="G245" i="17"/>
  <c r="F245" i="17"/>
  <c r="B245" i="17"/>
  <c r="N244" i="17"/>
  <c r="I244" i="17"/>
  <c r="H244" i="17"/>
  <c r="T244" i="17" s="1"/>
  <c r="G244" i="17"/>
  <c r="S244" i="17" s="1"/>
  <c r="F244" i="17"/>
  <c r="B244" i="17"/>
  <c r="N243" i="17"/>
  <c r="H243" i="17"/>
  <c r="T243" i="17" s="1"/>
  <c r="G243" i="17"/>
  <c r="S243" i="17" s="1"/>
  <c r="F243" i="17"/>
  <c r="B243" i="17"/>
  <c r="N242" i="17"/>
  <c r="I242" i="17"/>
  <c r="H242" i="17"/>
  <c r="T242" i="17" s="1"/>
  <c r="G242" i="17"/>
  <c r="S242" i="17" s="1"/>
  <c r="F242" i="17"/>
  <c r="B242" i="17"/>
  <c r="N241" i="17"/>
  <c r="I241" i="17"/>
  <c r="H241" i="17"/>
  <c r="T241" i="17" s="1"/>
  <c r="G241" i="17"/>
  <c r="F241" i="17"/>
  <c r="B241" i="17"/>
  <c r="N240" i="17"/>
  <c r="H240" i="17"/>
  <c r="T240" i="17" s="1"/>
  <c r="G240" i="17"/>
  <c r="S240" i="17" s="1"/>
  <c r="F240" i="17"/>
  <c r="B240" i="17"/>
  <c r="N239" i="17"/>
  <c r="I239" i="17"/>
  <c r="H239" i="17"/>
  <c r="T239" i="17" s="1"/>
  <c r="G239" i="17"/>
  <c r="S239" i="17" s="1"/>
  <c r="F239" i="17"/>
  <c r="B239" i="17"/>
  <c r="N238" i="17"/>
  <c r="I238" i="17"/>
  <c r="H238" i="17"/>
  <c r="T238" i="17" s="1"/>
  <c r="G238" i="17"/>
  <c r="F238" i="17"/>
  <c r="B238" i="17"/>
  <c r="N237" i="17"/>
  <c r="H237" i="17"/>
  <c r="T237" i="17" s="1"/>
  <c r="G237" i="17"/>
  <c r="S237" i="17" s="1"/>
  <c r="F237" i="17"/>
  <c r="B237" i="17"/>
  <c r="N236" i="17"/>
  <c r="I236" i="17"/>
  <c r="H236" i="17"/>
  <c r="T236" i="17" s="1"/>
  <c r="G236" i="17"/>
  <c r="S236" i="17" s="1"/>
  <c r="F236" i="17"/>
  <c r="B236" i="17"/>
  <c r="N235" i="17"/>
  <c r="I235" i="17"/>
  <c r="H235" i="17"/>
  <c r="T235" i="17" s="1"/>
  <c r="G235" i="17"/>
  <c r="F235" i="17"/>
  <c r="B235" i="17"/>
  <c r="N234" i="17"/>
  <c r="H234" i="17"/>
  <c r="T234" i="17" s="1"/>
  <c r="G234" i="17"/>
  <c r="S234" i="17" s="1"/>
  <c r="F234" i="17"/>
  <c r="B234" i="17"/>
  <c r="N233" i="17"/>
  <c r="I233" i="17"/>
  <c r="H233" i="17"/>
  <c r="T233" i="17" s="1"/>
  <c r="G233" i="17"/>
  <c r="S233" i="17" s="1"/>
  <c r="F233" i="17"/>
  <c r="B233" i="17"/>
  <c r="N232" i="17"/>
  <c r="I232" i="17"/>
  <c r="H232" i="17"/>
  <c r="T232" i="17" s="1"/>
  <c r="G232" i="17"/>
  <c r="S232" i="17" s="1"/>
  <c r="F232" i="17"/>
  <c r="B232" i="17"/>
  <c r="N231" i="17"/>
  <c r="H231" i="17"/>
  <c r="T231" i="17" s="1"/>
  <c r="G231" i="17"/>
  <c r="S231" i="17" s="1"/>
  <c r="F231" i="17"/>
  <c r="B231" i="17"/>
  <c r="N230" i="17"/>
  <c r="I230" i="17"/>
  <c r="H230" i="17"/>
  <c r="T230" i="17" s="1"/>
  <c r="G230" i="17"/>
  <c r="S230" i="17" s="1"/>
  <c r="F230" i="17"/>
  <c r="B230" i="17"/>
  <c r="N229" i="17"/>
  <c r="I229" i="17"/>
  <c r="H229" i="17"/>
  <c r="T229" i="17" s="1"/>
  <c r="G229" i="17"/>
  <c r="S229" i="17" s="1"/>
  <c r="F229" i="17"/>
  <c r="B229" i="17"/>
  <c r="N228" i="17"/>
  <c r="H228" i="17"/>
  <c r="T228" i="17" s="1"/>
  <c r="G228" i="17"/>
  <c r="S228" i="17" s="1"/>
  <c r="F228" i="17"/>
  <c r="B228" i="17"/>
  <c r="N227" i="17"/>
  <c r="I227" i="17"/>
  <c r="H227" i="17"/>
  <c r="T227" i="17" s="1"/>
  <c r="G227" i="17"/>
  <c r="S227" i="17" s="1"/>
  <c r="F227" i="17"/>
  <c r="B227" i="17"/>
  <c r="N226" i="17"/>
  <c r="I226" i="17"/>
  <c r="H226" i="17"/>
  <c r="T226" i="17" s="1"/>
  <c r="G226" i="17"/>
  <c r="S226" i="17" s="1"/>
  <c r="F226" i="17"/>
  <c r="B226" i="17"/>
  <c r="N225" i="17"/>
  <c r="H225" i="17"/>
  <c r="T225" i="17" s="1"/>
  <c r="G225" i="17"/>
  <c r="S225" i="17" s="1"/>
  <c r="F225" i="17"/>
  <c r="B225" i="17"/>
  <c r="N224" i="17"/>
  <c r="I224" i="17"/>
  <c r="H224" i="17"/>
  <c r="T224" i="17" s="1"/>
  <c r="G224" i="17"/>
  <c r="S224" i="17" s="1"/>
  <c r="F224" i="17"/>
  <c r="B224" i="17"/>
  <c r="N223" i="17"/>
  <c r="I223" i="17"/>
  <c r="H223" i="17"/>
  <c r="T223" i="17" s="1"/>
  <c r="G223" i="17"/>
  <c r="F223" i="17"/>
  <c r="B223" i="17"/>
  <c r="N222" i="17"/>
  <c r="H222" i="17"/>
  <c r="T222" i="17" s="1"/>
  <c r="G222" i="17"/>
  <c r="S222" i="17" s="1"/>
  <c r="F222" i="17"/>
  <c r="B222" i="17"/>
  <c r="N221" i="17"/>
  <c r="I221" i="17"/>
  <c r="H221" i="17"/>
  <c r="T221" i="17" s="1"/>
  <c r="G221" i="17"/>
  <c r="S221" i="17" s="1"/>
  <c r="F221" i="17"/>
  <c r="B221" i="17"/>
  <c r="N220" i="17"/>
  <c r="I220" i="17"/>
  <c r="H220" i="17"/>
  <c r="T220" i="17" s="1"/>
  <c r="G220" i="17"/>
  <c r="S220" i="17" s="1"/>
  <c r="F220" i="17"/>
  <c r="B220" i="17"/>
  <c r="N219" i="17"/>
  <c r="H219" i="17"/>
  <c r="T219" i="17" s="1"/>
  <c r="G219" i="17"/>
  <c r="S219" i="17" s="1"/>
  <c r="F219" i="17"/>
  <c r="B219" i="17"/>
  <c r="N218" i="17"/>
  <c r="I218" i="17"/>
  <c r="H218" i="17"/>
  <c r="T218" i="17" s="1"/>
  <c r="G218" i="17"/>
  <c r="S218" i="17" s="1"/>
  <c r="F218" i="17"/>
  <c r="B218" i="17"/>
  <c r="N217" i="17"/>
  <c r="I217" i="17"/>
  <c r="H217" i="17"/>
  <c r="T217" i="17" s="1"/>
  <c r="G217" i="17"/>
  <c r="S217" i="17" s="1"/>
  <c r="F217" i="17"/>
  <c r="B217" i="17"/>
  <c r="N216" i="17"/>
  <c r="H216" i="17"/>
  <c r="T216" i="17" s="1"/>
  <c r="G216" i="17"/>
  <c r="S216" i="17" s="1"/>
  <c r="F216" i="17"/>
  <c r="B216" i="17"/>
  <c r="N215" i="17"/>
  <c r="I215" i="17"/>
  <c r="H215" i="17"/>
  <c r="T215" i="17" s="1"/>
  <c r="G215" i="17"/>
  <c r="S215" i="17" s="1"/>
  <c r="F215" i="17"/>
  <c r="B215" i="17"/>
  <c r="N214" i="17"/>
  <c r="I214" i="17"/>
  <c r="H214" i="17"/>
  <c r="T214" i="17" s="1"/>
  <c r="G214" i="17"/>
  <c r="S214" i="17" s="1"/>
  <c r="F214" i="17"/>
  <c r="B214" i="17"/>
  <c r="N213" i="17"/>
  <c r="H213" i="17"/>
  <c r="T213" i="17" s="1"/>
  <c r="G213" i="17"/>
  <c r="S213" i="17" s="1"/>
  <c r="F213" i="17"/>
  <c r="B213" i="17"/>
  <c r="N212" i="17"/>
  <c r="I212" i="17"/>
  <c r="H212" i="17"/>
  <c r="T212" i="17" s="1"/>
  <c r="G212" i="17"/>
  <c r="S212" i="17" s="1"/>
  <c r="F212" i="17"/>
  <c r="B212" i="17"/>
  <c r="N211" i="17"/>
  <c r="I211" i="17"/>
  <c r="H211" i="17"/>
  <c r="T211" i="17" s="1"/>
  <c r="G211" i="17"/>
  <c r="F211" i="17"/>
  <c r="B211" i="17"/>
  <c r="N210" i="17"/>
  <c r="H210" i="17"/>
  <c r="T210" i="17" s="1"/>
  <c r="G210" i="17"/>
  <c r="S210" i="17" s="1"/>
  <c r="F210" i="17"/>
  <c r="B210" i="17"/>
  <c r="N209" i="17"/>
  <c r="I209" i="17"/>
  <c r="H209" i="17"/>
  <c r="T209" i="17" s="1"/>
  <c r="G209" i="17"/>
  <c r="S209" i="17" s="1"/>
  <c r="F209" i="17"/>
  <c r="B209" i="17"/>
  <c r="N208" i="17"/>
  <c r="I208" i="17"/>
  <c r="H208" i="17"/>
  <c r="T208" i="17" s="1"/>
  <c r="G208" i="17"/>
  <c r="S208" i="17" s="1"/>
  <c r="F208" i="17"/>
  <c r="B208" i="17"/>
  <c r="N207" i="17"/>
  <c r="H207" i="17"/>
  <c r="T207" i="17" s="1"/>
  <c r="G207" i="17"/>
  <c r="S207" i="17" s="1"/>
  <c r="F207" i="17"/>
  <c r="B207" i="17"/>
  <c r="N206" i="17"/>
  <c r="I206" i="17"/>
  <c r="H206" i="17"/>
  <c r="T206" i="17" s="1"/>
  <c r="G206" i="17"/>
  <c r="S206" i="17" s="1"/>
  <c r="F206" i="17"/>
  <c r="B206" i="17"/>
  <c r="N205" i="17"/>
  <c r="I205" i="17"/>
  <c r="H205" i="17"/>
  <c r="T205" i="17" s="1"/>
  <c r="G205" i="17"/>
  <c r="S205" i="17" s="1"/>
  <c r="F205" i="17"/>
  <c r="B205" i="17"/>
  <c r="N204" i="17"/>
  <c r="H204" i="17"/>
  <c r="T204" i="17" s="1"/>
  <c r="G204" i="17"/>
  <c r="S204" i="17" s="1"/>
  <c r="F204" i="17"/>
  <c r="B204" i="17"/>
  <c r="N203" i="17"/>
  <c r="I203" i="17"/>
  <c r="H203" i="17"/>
  <c r="T203" i="17" s="1"/>
  <c r="G203" i="17"/>
  <c r="S203" i="17" s="1"/>
  <c r="F203" i="17"/>
  <c r="B203" i="17"/>
  <c r="N202" i="17"/>
  <c r="I202" i="17"/>
  <c r="H202" i="17"/>
  <c r="T202" i="17" s="1"/>
  <c r="G202" i="17"/>
  <c r="S202" i="17" s="1"/>
  <c r="F202" i="17"/>
  <c r="B202" i="17"/>
  <c r="N201" i="17"/>
  <c r="H201" i="17"/>
  <c r="T201" i="17" s="1"/>
  <c r="G201" i="17"/>
  <c r="S201" i="17" s="1"/>
  <c r="F201" i="17"/>
  <c r="B201" i="17"/>
  <c r="N200" i="17"/>
  <c r="I200" i="17"/>
  <c r="H200" i="17"/>
  <c r="T200" i="17" s="1"/>
  <c r="G200" i="17"/>
  <c r="S200" i="17" s="1"/>
  <c r="F200" i="17"/>
  <c r="B200" i="17"/>
  <c r="N199" i="17"/>
  <c r="I199" i="17"/>
  <c r="H199" i="17"/>
  <c r="T199" i="17" s="1"/>
  <c r="G199" i="17"/>
  <c r="F199" i="17"/>
  <c r="B199" i="17"/>
  <c r="N198" i="17"/>
  <c r="H198" i="17"/>
  <c r="T198" i="17" s="1"/>
  <c r="G198" i="17"/>
  <c r="S198" i="17" s="1"/>
  <c r="F198" i="17"/>
  <c r="B198" i="17"/>
  <c r="N197" i="17"/>
  <c r="I197" i="17"/>
  <c r="H197" i="17"/>
  <c r="T197" i="17" s="1"/>
  <c r="G197" i="17"/>
  <c r="S197" i="17" s="1"/>
  <c r="F197" i="17"/>
  <c r="B197" i="17"/>
  <c r="N196" i="17"/>
  <c r="I196" i="17"/>
  <c r="H196" i="17"/>
  <c r="T196" i="17" s="1"/>
  <c r="G196" i="17"/>
  <c r="S196" i="17" s="1"/>
  <c r="F196" i="17"/>
  <c r="B196" i="17"/>
  <c r="N195" i="17"/>
  <c r="H195" i="17"/>
  <c r="T195" i="17" s="1"/>
  <c r="G195" i="17"/>
  <c r="S195" i="17" s="1"/>
  <c r="F195" i="17"/>
  <c r="B195" i="17"/>
  <c r="N194" i="17"/>
  <c r="I194" i="17"/>
  <c r="H194" i="17"/>
  <c r="T194" i="17" s="1"/>
  <c r="G194" i="17"/>
  <c r="S194" i="17" s="1"/>
  <c r="F194" i="17"/>
  <c r="B194" i="17"/>
  <c r="N193" i="17"/>
  <c r="I193" i="17"/>
  <c r="H193" i="17"/>
  <c r="T193" i="17" s="1"/>
  <c r="G193" i="17"/>
  <c r="S193" i="17" s="1"/>
  <c r="F193" i="17"/>
  <c r="B193" i="17"/>
  <c r="N192" i="17"/>
  <c r="H192" i="17"/>
  <c r="T192" i="17" s="1"/>
  <c r="G192" i="17"/>
  <c r="S192" i="17" s="1"/>
  <c r="F192" i="17"/>
  <c r="B192" i="17"/>
  <c r="N191" i="17"/>
  <c r="I191" i="17"/>
  <c r="H191" i="17"/>
  <c r="T191" i="17" s="1"/>
  <c r="G191" i="17"/>
  <c r="S191" i="17" s="1"/>
  <c r="F191" i="17"/>
  <c r="B191" i="17"/>
  <c r="N190" i="17"/>
  <c r="I190" i="17"/>
  <c r="H190" i="17"/>
  <c r="T190" i="17" s="1"/>
  <c r="G190" i="17"/>
  <c r="F190" i="17"/>
  <c r="B190" i="17"/>
  <c r="N189" i="17"/>
  <c r="H189" i="17"/>
  <c r="T189" i="17" s="1"/>
  <c r="G189" i="17"/>
  <c r="S189" i="17" s="1"/>
  <c r="F189" i="17"/>
  <c r="B189" i="17"/>
  <c r="N188" i="17"/>
  <c r="I188" i="17"/>
  <c r="H188" i="17"/>
  <c r="T188" i="17" s="1"/>
  <c r="G188" i="17"/>
  <c r="S188" i="17" s="1"/>
  <c r="F188" i="17"/>
  <c r="B188" i="17"/>
  <c r="N187" i="17"/>
  <c r="I187" i="17"/>
  <c r="H187" i="17"/>
  <c r="T187" i="17" s="1"/>
  <c r="G187" i="17"/>
  <c r="S187" i="17" s="1"/>
  <c r="F187" i="17"/>
  <c r="B187" i="17"/>
  <c r="N186" i="17"/>
  <c r="H186" i="17"/>
  <c r="T186" i="17" s="1"/>
  <c r="G186" i="17"/>
  <c r="S186" i="17" s="1"/>
  <c r="F186" i="17"/>
  <c r="B186" i="17"/>
  <c r="N185" i="17"/>
  <c r="I185" i="17"/>
  <c r="H185" i="17"/>
  <c r="T185" i="17" s="1"/>
  <c r="G185" i="17"/>
  <c r="S185" i="17" s="1"/>
  <c r="F185" i="17"/>
  <c r="B185" i="17"/>
  <c r="N184" i="17"/>
  <c r="I184" i="17"/>
  <c r="H184" i="17"/>
  <c r="T184" i="17" s="1"/>
  <c r="G184" i="17"/>
  <c r="S184" i="17" s="1"/>
  <c r="F184" i="17"/>
  <c r="B184" i="17"/>
  <c r="N183" i="17"/>
  <c r="H183" i="17"/>
  <c r="T183" i="17" s="1"/>
  <c r="G183" i="17"/>
  <c r="S183" i="17" s="1"/>
  <c r="F183" i="17"/>
  <c r="B183" i="17"/>
  <c r="N182" i="17"/>
  <c r="I182" i="17"/>
  <c r="H182" i="17"/>
  <c r="T182" i="17" s="1"/>
  <c r="G182" i="17"/>
  <c r="S182" i="17" s="1"/>
  <c r="F182" i="17"/>
  <c r="B182" i="17"/>
  <c r="N181" i="17"/>
  <c r="I181" i="17"/>
  <c r="H181" i="17"/>
  <c r="T181" i="17" s="1"/>
  <c r="G181" i="17"/>
  <c r="S181" i="17" s="1"/>
  <c r="F181" i="17"/>
  <c r="B181" i="17"/>
  <c r="N180" i="17"/>
  <c r="H180" i="17"/>
  <c r="T180" i="17" s="1"/>
  <c r="G180" i="17"/>
  <c r="S180" i="17" s="1"/>
  <c r="F180" i="17"/>
  <c r="B180" i="17"/>
  <c r="N179" i="17"/>
  <c r="I179" i="17"/>
  <c r="H179" i="17"/>
  <c r="T179" i="17" s="1"/>
  <c r="G179" i="17"/>
  <c r="S179" i="17" s="1"/>
  <c r="F179" i="17"/>
  <c r="B179" i="17"/>
  <c r="N178" i="17"/>
  <c r="I178" i="17"/>
  <c r="H178" i="17"/>
  <c r="T178" i="17" s="1"/>
  <c r="G178" i="17"/>
  <c r="F178" i="17"/>
  <c r="B178" i="17"/>
  <c r="N177" i="17"/>
  <c r="H177" i="17"/>
  <c r="T177" i="17" s="1"/>
  <c r="G177" i="17"/>
  <c r="S177" i="17" s="1"/>
  <c r="F177" i="17"/>
  <c r="B177" i="17"/>
  <c r="N176" i="17"/>
  <c r="I176" i="17"/>
  <c r="H176" i="17"/>
  <c r="T176" i="17" s="1"/>
  <c r="G176" i="17"/>
  <c r="S176" i="17" s="1"/>
  <c r="F176" i="17"/>
  <c r="B176" i="17"/>
  <c r="N175" i="17"/>
  <c r="I175" i="17"/>
  <c r="H175" i="17"/>
  <c r="T175" i="17" s="1"/>
  <c r="G175" i="17"/>
  <c r="S175" i="17" s="1"/>
  <c r="F175" i="17"/>
  <c r="B175" i="17"/>
  <c r="N174" i="17"/>
  <c r="H174" i="17"/>
  <c r="T174" i="17" s="1"/>
  <c r="G174" i="17"/>
  <c r="S174" i="17" s="1"/>
  <c r="F174" i="17"/>
  <c r="B174" i="17"/>
  <c r="N173" i="17"/>
  <c r="I173" i="17"/>
  <c r="H173" i="17"/>
  <c r="T173" i="17" s="1"/>
  <c r="G173" i="17"/>
  <c r="S173" i="17" s="1"/>
  <c r="F173" i="17"/>
  <c r="B173" i="17"/>
  <c r="N172" i="17"/>
  <c r="I172" i="17"/>
  <c r="H172" i="17"/>
  <c r="T172" i="17" s="1"/>
  <c r="G172" i="17"/>
  <c r="S172" i="17" s="1"/>
  <c r="F172" i="17"/>
  <c r="B172" i="17"/>
  <c r="N171" i="17"/>
  <c r="H171" i="17"/>
  <c r="T171" i="17" s="1"/>
  <c r="G171" i="17"/>
  <c r="S171" i="17" s="1"/>
  <c r="F171" i="17"/>
  <c r="B171" i="17"/>
  <c r="N170" i="17"/>
  <c r="I170" i="17"/>
  <c r="H170" i="17"/>
  <c r="T170" i="17" s="1"/>
  <c r="G170" i="17"/>
  <c r="S170" i="17" s="1"/>
  <c r="F170" i="17"/>
  <c r="B170" i="17"/>
  <c r="N169" i="17"/>
  <c r="I169" i="17"/>
  <c r="H169" i="17"/>
  <c r="T169" i="17" s="1"/>
  <c r="G169" i="17"/>
  <c r="S169" i="17" s="1"/>
  <c r="F169" i="17"/>
  <c r="B169" i="17"/>
  <c r="N168" i="17"/>
  <c r="H168" i="17"/>
  <c r="T168" i="17" s="1"/>
  <c r="G168" i="17"/>
  <c r="S168" i="17" s="1"/>
  <c r="F168" i="17"/>
  <c r="B168" i="17"/>
  <c r="N167" i="17"/>
  <c r="I167" i="17"/>
  <c r="H167" i="17"/>
  <c r="T167" i="17" s="1"/>
  <c r="G167" i="17"/>
  <c r="S167" i="17" s="1"/>
  <c r="F167" i="17"/>
  <c r="B167" i="17"/>
  <c r="N166" i="17"/>
  <c r="I166" i="17"/>
  <c r="H166" i="17"/>
  <c r="T166" i="17" s="1"/>
  <c r="G166" i="17"/>
  <c r="F166" i="17"/>
  <c r="B166" i="17"/>
  <c r="N165" i="17"/>
  <c r="H165" i="17"/>
  <c r="T165" i="17" s="1"/>
  <c r="G165" i="17"/>
  <c r="S165" i="17" s="1"/>
  <c r="F165" i="17"/>
  <c r="B165" i="17"/>
  <c r="N164" i="17"/>
  <c r="I164" i="17"/>
  <c r="H164" i="17"/>
  <c r="T164" i="17" s="1"/>
  <c r="G164" i="17"/>
  <c r="S164" i="17" s="1"/>
  <c r="F164" i="17"/>
  <c r="B164" i="17"/>
  <c r="N163" i="17"/>
  <c r="I163" i="17"/>
  <c r="H163" i="17"/>
  <c r="T163" i="17" s="1"/>
  <c r="G163" i="17"/>
  <c r="S163" i="17" s="1"/>
  <c r="F163" i="17"/>
  <c r="B163" i="17"/>
  <c r="N162" i="17"/>
  <c r="H162" i="17"/>
  <c r="T162" i="17" s="1"/>
  <c r="G162" i="17"/>
  <c r="S162" i="17" s="1"/>
  <c r="F162" i="17"/>
  <c r="B162" i="17"/>
  <c r="N161" i="17"/>
  <c r="I161" i="17"/>
  <c r="H161" i="17"/>
  <c r="T161" i="17" s="1"/>
  <c r="G161" i="17"/>
  <c r="S161" i="17" s="1"/>
  <c r="F161" i="17"/>
  <c r="B161" i="17"/>
  <c r="N160" i="17"/>
  <c r="I160" i="17"/>
  <c r="H160" i="17"/>
  <c r="T160" i="17" s="1"/>
  <c r="G160" i="17"/>
  <c r="S160" i="17" s="1"/>
  <c r="F160" i="17"/>
  <c r="B160" i="17"/>
  <c r="N159" i="17"/>
  <c r="H159" i="17"/>
  <c r="T159" i="17" s="1"/>
  <c r="G159" i="17"/>
  <c r="S159" i="17" s="1"/>
  <c r="F159" i="17"/>
  <c r="B159" i="17"/>
  <c r="N158" i="17"/>
  <c r="I158" i="17"/>
  <c r="H158" i="17"/>
  <c r="T158" i="17" s="1"/>
  <c r="G158" i="17"/>
  <c r="S158" i="17" s="1"/>
  <c r="F158" i="17"/>
  <c r="B158" i="17"/>
  <c r="N157" i="17"/>
  <c r="I157" i="17"/>
  <c r="H157" i="17"/>
  <c r="T157" i="17" s="1"/>
  <c r="G157" i="17"/>
  <c r="S157" i="17" s="1"/>
  <c r="F157" i="17"/>
  <c r="B157" i="17"/>
  <c r="N156" i="17"/>
  <c r="H156" i="17"/>
  <c r="T156" i="17" s="1"/>
  <c r="G156" i="17"/>
  <c r="S156" i="17" s="1"/>
  <c r="F156" i="17"/>
  <c r="B156" i="17"/>
  <c r="N155" i="17"/>
  <c r="I155" i="17"/>
  <c r="H155" i="17"/>
  <c r="T155" i="17" s="1"/>
  <c r="G155" i="17"/>
  <c r="S155" i="17" s="1"/>
  <c r="F155" i="17"/>
  <c r="B155" i="17"/>
  <c r="N154" i="17"/>
  <c r="I154" i="17"/>
  <c r="H154" i="17"/>
  <c r="T154" i="17" s="1"/>
  <c r="G154" i="17"/>
  <c r="S154" i="17" s="1"/>
  <c r="F154" i="17"/>
  <c r="B154" i="17"/>
  <c r="N153" i="17"/>
  <c r="H153" i="17"/>
  <c r="T153" i="17" s="1"/>
  <c r="G153" i="17"/>
  <c r="S153" i="17" s="1"/>
  <c r="F153" i="17"/>
  <c r="B153" i="17"/>
  <c r="N152" i="17"/>
  <c r="I152" i="17"/>
  <c r="H152" i="17"/>
  <c r="T152" i="17" s="1"/>
  <c r="G152" i="17"/>
  <c r="S152" i="17" s="1"/>
  <c r="F152" i="17"/>
  <c r="B152" i="17"/>
  <c r="N151" i="17"/>
  <c r="I151" i="17"/>
  <c r="H151" i="17"/>
  <c r="T151" i="17" s="1"/>
  <c r="G151" i="17"/>
  <c r="S151" i="17" s="1"/>
  <c r="F151" i="17"/>
  <c r="B151" i="17"/>
  <c r="N150" i="17"/>
  <c r="H150" i="17"/>
  <c r="T150" i="17" s="1"/>
  <c r="G150" i="17"/>
  <c r="S150" i="17" s="1"/>
  <c r="F150" i="17"/>
  <c r="B150" i="17"/>
  <c r="N149" i="17"/>
  <c r="I149" i="17"/>
  <c r="H149" i="17"/>
  <c r="T149" i="17" s="1"/>
  <c r="G149" i="17"/>
  <c r="S149" i="17" s="1"/>
  <c r="F149" i="17"/>
  <c r="B149" i="17"/>
  <c r="N148" i="17"/>
  <c r="I148" i="17"/>
  <c r="H148" i="17"/>
  <c r="T148" i="17" s="1"/>
  <c r="G148" i="17"/>
  <c r="S148" i="17" s="1"/>
  <c r="F148" i="17"/>
  <c r="B148" i="17"/>
  <c r="N147" i="17"/>
  <c r="H147" i="17"/>
  <c r="T147" i="17" s="1"/>
  <c r="G147" i="17"/>
  <c r="S147" i="17" s="1"/>
  <c r="F147" i="17"/>
  <c r="B147" i="17"/>
  <c r="N146" i="17"/>
  <c r="I146" i="17"/>
  <c r="H146" i="17"/>
  <c r="T146" i="17" s="1"/>
  <c r="G146" i="17"/>
  <c r="S146" i="17" s="1"/>
  <c r="F146" i="17"/>
  <c r="B146" i="17"/>
  <c r="N145" i="17"/>
  <c r="I145" i="17"/>
  <c r="H145" i="17"/>
  <c r="T145" i="17" s="1"/>
  <c r="G145" i="17"/>
  <c r="S145" i="17" s="1"/>
  <c r="F145" i="17"/>
  <c r="B145" i="17"/>
  <c r="N144" i="17"/>
  <c r="H144" i="17"/>
  <c r="T144" i="17" s="1"/>
  <c r="G144" i="17"/>
  <c r="S144" i="17" s="1"/>
  <c r="F144" i="17"/>
  <c r="B144" i="17"/>
  <c r="N143" i="17"/>
  <c r="I143" i="17"/>
  <c r="H143" i="17"/>
  <c r="T143" i="17" s="1"/>
  <c r="G143" i="17"/>
  <c r="S143" i="17" s="1"/>
  <c r="F143" i="17"/>
  <c r="B143" i="17"/>
  <c r="N142" i="17"/>
  <c r="I142" i="17"/>
  <c r="H142" i="17"/>
  <c r="T142" i="17" s="1"/>
  <c r="G142" i="17"/>
  <c r="F142" i="17"/>
  <c r="B142" i="17"/>
  <c r="N141" i="17"/>
  <c r="H141" i="17"/>
  <c r="T141" i="17" s="1"/>
  <c r="G141" i="17"/>
  <c r="S141" i="17" s="1"/>
  <c r="F141" i="17"/>
  <c r="B141" i="17"/>
  <c r="N140" i="17"/>
  <c r="I140" i="17"/>
  <c r="H140" i="17"/>
  <c r="T140" i="17" s="1"/>
  <c r="G140" i="17"/>
  <c r="S140" i="17" s="1"/>
  <c r="F140" i="17"/>
  <c r="B140" i="17"/>
  <c r="N139" i="17"/>
  <c r="I139" i="17"/>
  <c r="H139" i="17"/>
  <c r="T139" i="17" s="1"/>
  <c r="G139" i="17"/>
  <c r="S139" i="17" s="1"/>
  <c r="F139" i="17"/>
  <c r="B139" i="17"/>
  <c r="N138" i="17"/>
  <c r="H138" i="17"/>
  <c r="T138" i="17" s="1"/>
  <c r="G138" i="17"/>
  <c r="S138" i="17" s="1"/>
  <c r="F138" i="17"/>
  <c r="B138" i="17"/>
  <c r="N137" i="17"/>
  <c r="I137" i="17"/>
  <c r="H137" i="17"/>
  <c r="T137" i="17" s="1"/>
  <c r="G137" i="17"/>
  <c r="S137" i="17" s="1"/>
  <c r="F137" i="17"/>
  <c r="B137" i="17"/>
  <c r="N136" i="17"/>
  <c r="I136" i="17"/>
  <c r="H136" i="17"/>
  <c r="T136" i="17" s="1"/>
  <c r="G136" i="17"/>
  <c r="S136" i="17" s="1"/>
  <c r="F136" i="17"/>
  <c r="B136" i="17"/>
  <c r="N135" i="17"/>
  <c r="H135" i="17"/>
  <c r="T135" i="17" s="1"/>
  <c r="G135" i="17"/>
  <c r="S135" i="17" s="1"/>
  <c r="F135" i="17"/>
  <c r="B135" i="17"/>
  <c r="N134" i="17"/>
  <c r="I134" i="17"/>
  <c r="H134" i="17"/>
  <c r="T134" i="17" s="1"/>
  <c r="G134" i="17"/>
  <c r="S134" i="17" s="1"/>
  <c r="F134" i="17"/>
  <c r="B134" i="17"/>
  <c r="N133" i="17"/>
  <c r="I133" i="17"/>
  <c r="H133" i="17"/>
  <c r="T133" i="17" s="1"/>
  <c r="G133" i="17"/>
  <c r="F133" i="17"/>
  <c r="B133" i="17"/>
  <c r="N132" i="17"/>
  <c r="H132" i="17"/>
  <c r="T132" i="17" s="1"/>
  <c r="G132" i="17"/>
  <c r="S132" i="17" s="1"/>
  <c r="F132" i="17"/>
  <c r="B132" i="17"/>
  <c r="N131" i="17"/>
  <c r="I131" i="17"/>
  <c r="H131" i="17"/>
  <c r="T131" i="17" s="1"/>
  <c r="G131" i="17"/>
  <c r="S131" i="17" s="1"/>
  <c r="F131" i="17"/>
  <c r="B131" i="17"/>
  <c r="N130" i="17"/>
  <c r="I130" i="17"/>
  <c r="H130" i="17"/>
  <c r="T130" i="17" s="1"/>
  <c r="G130" i="17"/>
  <c r="F130" i="17"/>
  <c r="B130" i="17"/>
  <c r="N129" i="17"/>
  <c r="H129" i="17"/>
  <c r="T129" i="17" s="1"/>
  <c r="G129" i="17"/>
  <c r="S129" i="17" s="1"/>
  <c r="F129" i="17"/>
  <c r="B129" i="17"/>
  <c r="N128" i="17"/>
  <c r="I128" i="17"/>
  <c r="H128" i="17"/>
  <c r="T128" i="17" s="1"/>
  <c r="G128" i="17"/>
  <c r="S128" i="17" s="1"/>
  <c r="F128" i="17"/>
  <c r="B128" i="17"/>
  <c r="N127" i="17"/>
  <c r="I127" i="17"/>
  <c r="H127" i="17"/>
  <c r="G127" i="17"/>
  <c r="S127" i="17" s="1"/>
  <c r="F127" i="17"/>
  <c r="B127" i="17"/>
  <c r="N126" i="17"/>
  <c r="H126" i="17"/>
  <c r="T126" i="17" s="1"/>
  <c r="G126" i="17"/>
  <c r="S126" i="17" s="1"/>
  <c r="F126" i="17"/>
  <c r="B126" i="17"/>
  <c r="N125" i="17"/>
  <c r="I125" i="17"/>
  <c r="H125" i="17"/>
  <c r="T125" i="17" s="1"/>
  <c r="G125" i="17"/>
  <c r="S125" i="17" s="1"/>
  <c r="F125" i="17"/>
  <c r="B125" i="17"/>
  <c r="N124" i="17"/>
  <c r="I124" i="17"/>
  <c r="H124" i="17"/>
  <c r="T124" i="17" s="1"/>
  <c r="G124" i="17"/>
  <c r="S124" i="17" s="1"/>
  <c r="F124" i="17"/>
  <c r="B124" i="17"/>
  <c r="N123" i="17"/>
  <c r="H123" i="17"/>
  <c r="T123" i="17" s="1"/>
  <c r="G123" i="17"/>
  <c r="S123" i="17" s="1"/>
  <c r="F123" i="17"/>
  <c r="B123" i="17"/>
  <c r="N122" i="17"/>
  <c r="I122" i="17"/>
  <c r="H122" i="17"/>
  <c r="T122" i="17" s="1"/>
  <c r="G122" i="17"/>
  <c r="S122" i="17" s="1"/>
  <c r="F122" i="17"/>
  <c r="B122" i="17"/>
  <c r="N121" i="17"/>
  <c r="I121" i="17"/>
  <c r="H121" i="17"/>
  <c r="T121" i="17" s="1"/>
  <c r="G121" i="17"/>
  <c r="S121" i="17" s="1"/>
  <c r="F121" i="17"/>
  <c r="B121" i="17"/>
  <c r="N120" i="17"/>
  <c r="H120" i="17"/>
  <c r="T120" i="17" s="1"/>
  <c r="G120" i="17"/>
  <c r="S120" i="17" s="1"/>
  <c r="F120" i="17"/>
  <c r="B120" i="17"/>
  <c r="N119" i="17"/>
  <c r="I119" i="17"/>
  <c r="H119" i="17"/>
  <c r="T119" i="17" s="1"/>
  <c r="G119" i="17"/>
  <c r="S119" i="17" s="1"/>
  <c r="F119" i="17"/>
  <c r="B119" i="17"/>
  <c r="N118" i="17"/>
  <c r="I118" i="17"/>
  <c r="H118" i="17"/>
  <c r="T118" i="17" s="1"/>
  <c r="G118" i="17"/>
  <c r="F118" i="17"/>
  <c r="B118" i="17"/>
  <c r="N117" i="17"/>
  <c r="H117" i="17"/>
  <c r="T117" i="17" s="1"/>
  <c r="G117" i="17"/>
  <c r="S117" i="17" s="1"/>
  <c r="F117" i="17"/>
  <c r="B117" i="17"/>
  <c r="N116" i="17"/>
  <c r="I116" i="17"/>
  <c r="H116" i="17"/>
  <c r="T116" i="17" s="1"/>
  <c r="G116" i="17"/>
  <c r="S116" i="17" s="1"/>
  <c r="F116" i="17"/>
  <c r="B116" i="17"/>
  <c r="N115" i="17"/>
  <c r="I115" i="17"/>
  <c r="H115" i="17"/>
  <c r="T115" i="17" s="1"/>
  <c r="G115" i="17"/>
  <c r="S115" i="17" s="1"/>
  <c r="F115" i="17"/>
  <c r="B115" i="17"/>
  <c r="N114" i="17"/>
  <c r="H114" i="17"/>
  <c r="T114" i="17" s="1"/>
  <c r="G114" i="17"/>
  <c r="S114" i="17" s="1"/>
  <c r="F114" i="17"/>
  <c r="B114" i="17"/>
  <c r="N113" i="17"/>
  <c r="I113" i="17"/>
  <c r="H113" i="17"/>
  <c r="T113" i="17" s="1"/>
  <c r="G113" i="17"/>
  <c r="S113" i="17" s="1"/>
  <c r="F113" i="17"/>
  <c r="B113" i="17"/>
  <c r="N112" i="17"/>
  <c r="I112" i="17"/>
  <c r="H112" i="17"/>
  <c r="T112" i="17" s="1"/>
  <c r="G112" i="17"/>
  <c r="F112" i="17"/>
  <c r="B112" i="17"/>
  <c r="N111" i="17"/>
  <c r="H111" i="17"/>
  <c r="T111" i="17" s="1"/>
  <c r="G111" i="17"/>
  <c r="S111" i="17" s="1"/>
  <c r="F111" i="17"/>
  <c r="B111" i="17"/>
  <c r="N110" i="17"/>
  <c r="I110" i="17"/>
  <c r="H110" i="17"/>
  <c r="T110" i="17" s="1"/>
  <c r="G110" i="17"/>
  <c r="S110" i="17" s="1"/>
  <c r="F110" i="17"/>
  <c r="B110" i="17"/>
  <c r="N109" i="17"/>
  <c r="I109" i="17"/>
  <c r="H109" i="17"/>
  <c r="T109" i="17" s="1"/>
  <c r="G109" i="17"/>
  <c r="S109" i="17" s="1"/>
  <c r="F109" i="17"/>
  <c r="B109" i="17"/>
  <c r="N108" i="17"/>
  <c r="H108" i="17"/>
  <c r="T108" i="17" s="1"/>
  <c r="G108" i="17"/>
  <c r="S108" i="17" s="1"/>
  <c r="F108" i="17"/>
  <c r="B108" i="17"/>
  <c r="N107" i="17"/>
  <c r="I107" i="17"/>
  <c r="H107" i="17"/>
  <c r="T107" i="17" s="1"/>
  <c r="G107" i="17"/>
  <c r="S107" i="17" s="1"/>
  <c r="F107" i="17"/>
  <c r="B107" i="17"/>
  <c r="N106" i="17"/>
  <c r="I106" i="17"/>
  <c r="H106" i="17"/>
  <c r="T106" i="17" s="1"/>
  <c r="G106" i="17"/>
  <c r="F106" i="17"/>
  <c r="B106" i="17"/>
  <c r="N105" i="17"/>
  <c r="H105" i="17"/>
  <c r="T105" i="17" s="1"/>
  <c r="G105" i="17"/>
  <c r="S105" i="17" s="1"/>
  <c r="F105" i="17"/>
  <c r="B105" i="17"/>
  <c r="N104" i="17"/>
  <c r="I104" i="17"/>
  <c r="H104" i="17"/>
  <c r="T104" i="17" s="1"/>
  <c r="G104" i="17"/>
  <c r="S104" i="17" s="1"/>
  <c r="F104" i="17"/>
  <c r="B104" i="17"/>
  <c r="N103" i="17"/>
  <c r="I103" i="17"/>
  <c r="H103" i="17"/>
  <c r="G103" i="17"/>
  <c r="S103" i="17" s="1"/>
  <c r="F103" i="17"/>
  <c r="B103" i="17"/>
  <c r="N102" i="17"/>
  <c r="H102" i="17"/>
  <c r="T102" i="17" s="1"/>
  <c r="G102" i="17"/>
  <c r="S102" i="17" s="1"/>
  <c r="F102" i="17"/>
  <c r="B102" i="17"/>
  <c r="N101" i="17"/>
  <c r="I101" i="17"/>
  <c r="H101" i="17"/>
  <c r="T101" i="17" s="1"/>
  <c r="G101" i="17"/>
  <c r="S101" i="17" s="1"/>
  <c r="F101" i="17"/>
  <c r="B101" i="17"/>
  <c r="N100" i="17"/>
  <c r="I100" i="17"/>
  <c r="H100" i="17"/>
  <c r="T100" i="17" s="1"/>
  <c r="G100" i="17"/>
  <c r="S100" i="17" s="1"/>
  <c r="F100" i="17"/>
  <c r="B100" i="17"/>
  <c r="N99" i="17"/>
  <c r="H99" i="17"/>
  <c r="T99" i="17" s="1"/>
  <c r="G99" i="17"/>
  <c r="S99" i="17" s="1"/>
  <c r="F99" i="17"/>
  <c r="B99" i="17"/>
  <c r="N98" i="17"/>
  <c r="I98" i="17"/>
  <c r="H98" i="17"/>
  <c r="T98" i="17" s="1"/>
  <c r="G98" i="17"/>
  <c r="S98" i="17" s="1"/>
  <c r="F98" i="17"/>
  <c r="B98" i="17"/>
  <c r="N97" i="17"/>
  <c r="I97" i="17"/>
  <c r="H97" i="17"/>
  <c r="T97" i="17" s="1"/>
  <c r="G97" i="17"/>
  <c r="S97" i="17" s="1"/>
  <c r="F97" i="17"/>
  <c r="B97" i="17"/>
  <c r="N96" i="17"/>
  <c r="H96" i="17"/>
  <c r="T96" i="17" s="1"/>
  <c r="G96" i="17"/>
  <c r="S96" i="17" s="1"/>
  <c r="F96" i="17"/>
  <c r="B96" i="17"/>
  <c r="N95" i="17"/>
  <c r="I95" i="17"/>
  <c r="H95" i="17"/>
  <c r="T95" i="17" s="1"/>
  <c r="G95" i="17"/>
  <c r="S95" i="17" s="1"/>
  <c r="F95" i="17"/>
  <c r="B95" i="17"/>
  <c r="N94" i="17"/>
  <c r="I94" i="17"/>
  <c r="H94" i="17"/>
  <c r="T94" i="17" s="1"/>
  <c r="G94" i="17"/>
  <c r="F94" i="17"/>
  <c r="B94" i="17"/>
  <c r="N93" i="17"/>
  <c r="H93" i="17"/>
  <c r="T93" i="17" s="1"/>
  <c r="G93" i="17"/>
  <c r="S93" i="17" s="1"/>
  <c r="F93" i="17"/>
  <c r="B93" i="17"/>
  <c r="N92" i="17"/>
  <c r="I92" i="17"/>
  <c r="H92" i="17"/>
  <c r="T92" i="17" s="1"/>
  <c r="G92" i="17"/>
  <c r="S92" i="17" s="1"/>
  <c r="F92" i="17"/>
  <c r="B92" i="17"/>
  <c r="N91" i="17"/>
  <c r="I91" i="17"/>
  <c r="H91" i="17"/>
  <c r="T91" i="17" s="1"/>
  <c r="G91" i="17"/>
  <c r="S91" i="17" s="1"/>
  <c r="F91" i="17"/>
  <c r="B91" i="17"/>
  <c r="N90" i="17"/>
  <c r="H90" i="17"/>
  <c r="T90" i="17" s="1"/>
  <c r="G90" i="17"/>
  <c r="S90" i="17" s="1"/>
  <c r="F90" i="17"/>
  <c r="B90" i="17"/>
  <c r="N89" i="17"/>
  <c r="I89" i="17"/>
  <c r="H89" i="17"/>
  <c r="T89" i="17" s="1"/>
  <c r="G89" i="17"/>
  <c r="S89" i="17" s="1"/>
  <c r="F89" i="17"/>
  <c r="B89" i="17"/>
  <c r="N88" i="17"/>
  <c r="I88" i="17"/>
  <c r="H88" i="17"/>
  <c r="T88" i="17" s="1"/>
  <c r="G88" i="17"/>
  <c r="S88" i="17" s="1"/>
  <c r="F88" i="17"/>
  <c r="B88" i="17"/>
  <c r="N87" i="17"/>
  <c r="H87" i="17"/>
  <c r="T87" i="17" s="1"/>
  <c r="G87" i="17"/>
  <c r="S87" i="17" s="1"/>
  <c r="F87" i="17"/>
  <c r="B87" i="17"/>
  <c r="N86" i="17"/>
  <c r="I86" i="17"/>
  <c r="H86" i="17"/>
  <c r="T86" i="17" s="1"/>
  <c r="G86" i="17"/>
  <c r="S86" i="17" s="1"/>
  <c r="F86" i="17"/>
  <c r="B86" i="17"/>
  <c r="N85" i="17"/>
  <c r="I85" i="17"/>
  <c r="H85" i="17"/>
  <c r="T85" i="17" s="1"/>
  <c r="G85" i="17"/>
  <c r="S85" i="17" s="1"/>
  <c r="F85" i="17"/>
  <c r="B85" i="17"/>
  <c r="N84" i="17"/>
  <c r="H84" i="17"/>
  <c r="T84" i="17" s="1"/>
  <c r="G84" i="17"/>
  <c r="S84" i="17" s="1"/>
  <c r="F84" i="17"/>
  <c r="B84" i="17"/>
  <c r="N83" i="17"/>
  <c r="I83" i="17"/>
  <c r="H83" i="17"/>
  <c r="T83" i="17" s="1"/>
  <c r="G83" i="17"/>
  <c r="S83" i="17" s="1"/>
  <c r="F83" i="17"/>
  <c r="B83" i="17"/>
  <c r="N82" i="17"/>
  <c r="I82" i="17"/>
  <c r="H82" i="17"/>
  <c r="T82" i="17" s="1"/>
  <c r="G82" i="17"/>
  <c r="F82" i="17"/>
  <c r="B82" i="17"/>
  <c r="N81" i="17"/>
  <c r="H81" i="17"/>
  <c r="T81" i="17" s="1"/>
  <c r="G81" i="17"/>
  <c r="S81" i="17" s="1"/>
  <c r="F81" i="17"/>
  <c r="B81" i="17"/>
  <c r="N80" i="17"/>
  <c r="I80" i="17"/>
  <c r="H80" i="17"/>
  <c r="T80" i="17" s="1"/>
  <c r="G80" i="17"/>
  <c r="S80" i="17" s="1"/>
  <c r="F80" i="17"/>
  <c r="B80" i="17"/>
  <c r="N79" i="17"/>
  <c r="I79" i="17"/>
  <c r="H79" i="17"/>
  <c r="T79" i="17" s="1"/>
  <c r="G79" i="17"/>
  <c r="F79" i="17"/>
  <c r="B79" i="17"/>
  <c r="N78" i="17"/>
  <c r="H78" i="17"/>
  <c r="T78" i="17" s="1"/>
  <c r="G78" i="17"/>
  <c r="S78" i="17" s="1"/>
  <c r="F78" i="17"/>
  <c r="B78" i="17"/>
  <c r="N77" i="17"/>
  <c r="I77" i="17"/>
  <c r="H77" i="17"/>
  <c r="T77" i="17" s="1"/>
  <c r="G77" i="17"/>
  <c r="S77" i="17" s="1"/>
  <c r="F77" i="17"/>
  <c r="B77" i="17"/>
  <c r="N76" i="17"/>
  <c r="I76" i="17"/>
  <c r="H76" i="17"/>
  <c r="T76" i="17" s="1"/>
  <c r="G76" i="17"/>
  <c r="F76" i="17"/>
  <c r="B76" i="17"/>
  <c r="N75" i="17"/>
  <c r="H75" i="17"/>
  <c r="T75" i="17" s="1"/>
  <c r="G75" i="17"/>
  <c r="S75" i="17" s="1"/>
  <c r="F75" i="17"/>
  <c r="B75" i="17"/>
  <c r="N74" i="17"/>
  <c r="I74" i="17"/>
  <c r="H74" i="17"/>
  <c r="T74" i="17" s="1"/>
  <c r="G74" i="17"/>
  <c r="S74" i="17" s="1"/>
  <c r="F74" i="17"/>
  <c r="B74" i="17"/>
  <c r="N73" i="17"/>
  <c r="I73" i="17"/>
  <c r="H73" i="17"/>
  <c r="T73" i="17" s="1"/>
  <c r="G73" i="17"/>
  <c r="S73" i="17" s="1"/>
  <c r="F73" i="17"/>
  <c r="B73" i="17"/>
  <c r="N72" i="17"/>
  <c r="H72" i="17"/>
  <c r="T72" i="17" s="1"/>
  <c r="G72" i="17"/>
  <c r="S72" i="17" s="1"/>
  <c r="F72" i="17"/>
  <c r="B72" i="17"/>
  <c r="N71" i="17"/>
  <c r="I71" i="17"/>
  <c r="H71" i="17"/>
  <c r="T71" i="17" s="1"/>
  <c r="G71" i="17"/>
  <c r="S71" i="17" s="1"/>
  <c r="F71" i="17"/>
  <c r="B71" i="17"/>
  <c r="N70" i="17"/>
  <c r="I70" i="17"/>
  <c r="H70" i="17"/>
  <c r="T70" i="17" s="1"/>
  <c r="G70" i="17"/>
  <c r="S70" i="17" s="1"/>
  <c r="F70" i="17"/>
  <c r="B70" i="17"/>
  <c r="N69" i="17"/>
  <c r="H69" i="17"/>
  <c r="T69" i="17" s="1"/>
  <c r="G69" i="17"/>
  <c r="S69" i="17" s="1"/>
  <c r="F69" i="17"/>
  <c r="B69" i="17"/>
  <c r="N68" i="17"/>
  <c r="I68" i="17"/>
  <c r="H68" i="17"/>
  <c r="T68" i="17" s="1"/>
  <c r="G68" i="17"/>
  <c r="S68" i="17" s="1"/>
  <c r="F68" i="17"/>
  <c r="B68" i="17"/>
  <c r="N67" i="17"/>
  <c r="I67" i="17"/>
  <c r="H67" i="17"/>
  <c r="T67" i="17" s="1"/>
  <c r="G67" i="17"/>
  <c r="S67" i="17" s="1"/>
  <c r="F67" i="17"/>
  <c r="B67" i="17"/>
  <c r="N66" i="17"/>
  <c r="H66" i="17"/>
  <c r="T66" i="17" s="1"/>
  <c r="G66" i="17"/>
  <c r="S66" i="17" s="1"/>
  <c r="F66" i="17"/>
  <c r="B66" i="17"/>
  <c r="N65" i="17"/>
  <c r="I65" i="17"/>
  <c r="H65" i="17"/>
  <c r="T65" i="17" s="1"/>
  <c r="G65" i="17"/>
  <c r="S65" i="17" s="1"/>
  <c r="F65" i="17"/>
  <c r="B65" i="17"/>
  <c r="N64" i="17"/>
  <c r="I64" i="17"/>
  <c r="H64" i="17"/>
  <c r="T64" i="17" s="1"/>
  <c r="G64" i="17"/>
  <c r="S64" i="17" s="1"/>
  <c r="F64" i="17"/>
  <c r="B64" i="17"/>
  <c r="N63" i="17"/>
  <c r="H63" i="17"/>
  <c r="T63" i="17" s="1"/>
  <c r="G63" i="17"/>
  <c r="S63" i="17" s="1"/>
  <c r="F63" i="17"/>
  <c r="B63" i="17"/>
  <c r="N62" i="17"/>
  <c r="I62" i="17"/>
  <c r="H62" i="17"/>
  <c r="T62" i="17" s="1"/>
  <c r="G62" i="17"/>
  <c r="S62" i="17" s="1"/>
  <c r="F62" i="17"/>
  <c r="B62" i="17"/>
  <c r="N61" i="17"/>
  <c r="I61" i="17"/>
  <c r="H61" i="17"/>
  <c r="T61" i="17" s="1"/>
  <c r="G61" i="17"/>
  <c r="S61" i="17" s="1"/>
  <c r="F61" i="17"/>
  <c r="B61" i="17"/>
  <c r="N60" i="17"/>
  <c r="H60" i="17"/>
  <c r="T60" i="17" s="1"/>
  <c r="G60" i="17"/>
  <c r="S60" i="17" s="1"/>
  <c r="F60" i="17"/>
  <c r="B60" i="17"/>
  <c r="N59" i="17"/>
  <c r="I59" i="17"/>
  <c r="H59" i="17"/>
  <c r="T59" i="17" s="1"/>
  <c r="G59" i="17"/>
  <c r="S59" i="17" s="1"/>
  <c r="F59" i="17"/>
  <c r="B59" i="17"/>
  <c r="N58" i="17"/>
  <c r="I58" i="17"/>
  <c r="H58" i="17"/>
  <c r="T58" i="17" s="1"/>
  <c r="G58" i="17"/>
  <c r="S58" i="17" s="1"/>
  <c r="F58" i="17"/>
  <c r="B58" i="17"/>
  <c r="N57" i="17"/>
  <c r="H57" i="17"/>
  <c r="T57" i="17" s="1"/>
  <c r="G57" i="17"/>
  <c r="S57" i="17" s="1"/>
  <c r="F57" i="17"/>
  <c r="B57" i="17"/>
  <c r="N56" i="17"/>
  <c r="I56" i="17"/>
  <c r="H56" i="17"/>
  <c r="T56" i="17" s="1"/>
  <c r="G56" i="17"/>
  <c r="S56" i="17" s="1"/>
  <c r="F56" i="17"/>
  <c r="B56" i="17"/>
  <c r="N55" i="17"/>
  <c r="I55" i="17"/>
  <c r="H55" i="17"/>
  <c r="T55" i="17" s="1"/>
  <c r="G55" i="17"/>
  <c r="S55" i="17" s="1"/>
  <c r="F55" i="17"/>
  <c r="B55" i="17"/>
  <c r="N54" i="17"/>
  <c r="H54" i="17"/>
  <c r="T54" i="17" s="1"/>
  <c r="G54" i="17"/>
  <c r="S54" i="17" s="1"/>
  <c r="F54" i="17"/>
  <c r="B54" i="17"/>
  <c r="N53" i="17"/>
  <c r="I53" i="17"/>
  <c r="H53" i="17"/>
  <c r="T53" i="17" s="1"/>
  <c r="G53" i="17"/>
  <c r="S53" i="17" s="1"/>
  <c r="F53" i="17"/>
  <c r="B53" i="17"/>
  <c r="N52" i="17"/>
  <c r="I52" i="17"/>
  <c r="H52" i="17"/>
  <c r="T52" i="17" s="1"/>
  <c r="G52" i="17"/>
  <c r="F52" i="17"/>
  <c r="B52" i="17"/>
  <c r="N51" i="17"/>
  <c r="H51" i="17"/>
  <c r="T51" i="17" s="1"/>
  <c r="G51" i="17"/>
  <c r="S51" i="17" s="1"/>
  <c r="F51" i="17"/>
  <c r="B51" i="17"/>
  <c r="N50" i="17"/>
  <c r="I50" i="17"/>
  <c r="H50" i="17"/>
  <c r="T50" i="17" s="1"/>
  <c r="G50" i="17"/>
  <c r="S50" i="17" s="1"/>
  <c r="F50" i="17"/>
  <c r="B50" i="17"/>
  <c r="N49" i="17"/>
  <c r="I49" i="17"/>
  <c r="H49" i="17"/>
  <c r="T49" i="17" s="1"/>
  <c r="G49" i="17"/>
  <c r="S49" i="17" s="1"/>
  <c r="F49" i="17"/>
  <c r="B49" i="17"/>
  <c r="N48" i="17"/>
  <c r="H48" i="17"/>
  <c r="T48" i="17" s="1"/>
  <c r="G48" i="17"/>
  <c r="S48" i="17" s="1"/>
  <c r="F48" i="17"/>
  <c r="B48" i="17"/>
  <c r="N47" i="17"/>
  <c r="I47" i="17"/>
  <c r="H47" i="17"/>
  <c r="T47" i="17" s="1"/>
  <c r="G47" i="17"/>
  <c r="S47" i="17" s="1"/>
  <c r="F47" i="17"/>
  <c r="B47" i="17"/>
  <c r="N46" i="17"/>
  <c r="I46" i="17"/>
  <c r="H46" i="17"/>
  <c r="T46" i="17" s="1"/>
  <c r="G46" i="17"/>
  <c r="S46" i="17" s="1"/>
  <c r="F46" i="17"/>
  <c r="B46" i="17"/>
  <c r="N45" i="17"/>
  <c r="H45" i="17"/>
  <c r="AC45" i="17" s="1"/>
  <c r="G45" i="17"/>
  <c r="S45" i="17" s="1"/>
  <c r="F45" i="17"/>
  <c r="B45" i="17"/>
  <c r="N44" i="17"/>
  <c r="I44" i="17"/>
  <c r="H44" i="17"/>
  <c r="AC44" i="17" s="1"/>
  <c r="G44" i="17"/>
  <c r="S44" i="17" s="1"/>
  <c r="F44" i="17"/>
  <c r="B44" i="17"/>
  <c r="N43" i="17"/>
  <c r="I43" i="17"/>
  <c r="H43" i="17"/>
  <c r="T43" i="17" s="1"/>
  <c r="G43" i="17"/>
  <c r="S43" i="17" s="1"/>
  <c r="F43" i="17"/>
  <c r="B43" i="17"/>
  <c r="N42" i="17"/>
  <c r="H42" i="17"/>
  <c r="G42" i="17"/>
  <c r="S42" i="17" s="1"/>
  <c r="F42" i="17"/>
  <c r="B42" i="17"/>
  <c r="N41" i="17"/>
  <c r="I41" i="17"/>
  <c r="H41" i="17"/>
  <c r="T41" i="17" s="1"/>
  <c r="G41" i="17"/>
  <c r="S41" i="17" s="1"/>
  <c r="F41" i="17"/>
  <c r="B41" i="17"/>
  <c r="N40" i="17"/>
  <c r="I40" i="17"/>
  <c r="H40" i="17"/>
  <c r="AC40" i="17" s="1"/>
  <c r="G40" i="17"/>
  <c r="F40" i="17"/>
  <c r="B40" i="17"/>
  <c r="N39" i="17"/>
  <c r="H39" i="17"/>
  <c r="AC39" i="17" s="1"/>
  <c r="G39" i="17"/>
  <c r="S39" i="17" s="1"/>
  <c r="F39" i="17"/>
  <c r="B39" i="17"/>
  <c r="N38" i="17"/>
  <c r="I38" i="17"/>
  <c r="H38" i="17"/>
  <c r="T38" i="17" s="1"/>
  <c r="G38" i="17"/>
  <c r="S38" i="17" s="1"/>
  <c r="F38" i="17"/>
  <c r="B38" i="17"/>
  <c r="N37" i="17"/>
  <c r="I37" i="17"/>
  <c r="H37" i="17"/>
  <c r="T37" i="17" s="1"/>
  <c r="G37" i="17"/>
  <c r="S37" i="17" s="1"/>
  <c r="F37" i="17"/>
  <c r="B37" i="17"/>
  <c r="N36" i="17"/>
  <c r="H36" i="17"/>
  <c r="AC36" i="17" s="1"/>
  <c r="G36" i="17"/>
  <c r="S36" i="17" s="1"/>
  <c r="F36" i="17"/>
  <c r="B36" i="17"/>
  <c r="N35" i="17"/>
  <c r="I35" i="17"/>
  <c r="H35" i="17"/>
  <c r="AC35" i="17" s="1"/>
  <c r="G35" i="17"/>
  <c r="S35" i="17" s="1"/>
  <c r="F35" i="17"/>
  <c r="B35" i="17"/>
  <c r="N34" i="17"/>
  <c r="I34" i="17"/>
  <c r="H34" i="17"/>
  <c r="G34" i="17"/>
  <c r="S34" i="17" s="1"/>
  <c r="F34" i="17"/>
  <c r="B34" i="17"/>
  <c r="N33" i="17"/>
  <c r="H33" i="17"/>
  <c r="AC33" i="17" s="1"/>
  <c r="G33" i="17"/>
  <c r="S33" i="17" s="1"/>
  <c r="F33" i="17"/>
  <c r="B33" i="17"/>
  <c r="N32" i="17"/>
  <c r="I32" i="17"/>
  <c r="H32" i="17"/>
  <c r="AC32" i="17" s="1"/>
  <c r="G32" i="17"/>
  <c r="S32" i="17" s="1"/>
  <c r="F32" i="17"/>
  <c r="B32" i="17"/>
  <c r="N31" i="17"/>
  <c r="I31" i="17"/>
  <c r="H31" i="17"/>
  <c r="T31" i="17" s="1"/>
  <c r="G31" i="17"/>
  <c r="F31" i="17"/>
  <c r="B31" i="17"/>
  <c r="N30" i="17"/>
  <c r="H30" i="17"/>
  <c r="T30" i="17" s="1"/>
  <c r="G30" i="17"/>
  <c r="S30" i="17" s="1"/>
  <c r="F30" i="17"/>
  <c r="B30" i="17"/>
  <c r="N29" i="17"/>
  <c r="I29" i="17"/>
  <c r="H29" i="17"/>
  <c r="AC29" i="17" s="1"/>
  <c r="G29" i="17"/>
  <c r="S29" i="17" s="1"/>
  <c r="F29" i="17"/>
  <c r="B29" i="17"/>
  <c r="N28" i="17"/>
  <c r="I28" i="17"/>
  <c r="H28" i="17"/>
  <c r="T28" i="17" s="1"/>
  <c r="G28" i="17"/>
  <c r="S28" i="17" s="1"/>
  <c r="F28" i="17"/>
  <c r="B28" i="17"/>
  <c r="N27" i="17"/>
  <c r="H27" i="17"/>
  <c r="T27" i="17" s="1"/>
  <c r="G27" i="17"/>
  <c r="S27" i="17" s="1"/>
  <c r="B27" i="17"/>
  <c r="N26" i="17"/>
  <c r="I26" i="17"/>
  <c r="H26" i="17"/>
  <c r="T26" i="17" s="1"/>
  <c r="G26" i="17"/>
  <c r="S26" i="17" s="1"/>
  <c r="B26" i="17"/>
  <c r="N25" i="17"/>
  <c r="I25" i="17"/>
  <c r="H25" i="17"/>
  <c r="T25" i="17" s="1"/>
  <c r="G25" i="17"/>
  <c r="B25" i="17"/>
  <c r="N24" i="17"/>
  <c r="H24" i="17"/>
  <c r="T24" i="17" s="1"/>
  <c r="G24" i="17"/>
  <c r="S24" i="17" s="1"/>
  <c r="B24" i="17"/>
  <c r="N23" i="17"/>
  <c r="I23" i="17"/>
  <c r="H23" i="17"/>
  <c r="T23" i="17" s="1"/>
  <c r="G23" i="17"/>
  <c r="S23" i="17" s="1"/>
  <c r="B23" i="17"/>
  <c r="N22" i="17"/>
  <c r="I22" i="17"/>
  <c r="H22" i="17"/>
  <c r="T22" i="17" s="1"/>
  <c r="G22" i="17"/>
  <c r="B22" i="17"/>
  <c r="S21" i="17"/>
  <c r="N21" i="17"/>
  <c r="H21" i="17"/>
  <c r="T21" i="17" s="1"/>
  <c r="B21" i="17"/>
  <c r="S20" i="17"/>
  <c r="N20" i="17"/>
  <c r="I20" i="17"/>
  <c r="H20" i="17"/>
  <c r="T20" i="17" s="1"/>
  <c r="B20" i="17"/>
  <c r="S19" i="17"/>
  <c r="N19" i="17"/>
  <c r="I19" i="17"/>
  <c r="H19" i="17"/>
  <c r="B19" i="17"/>
  <c r="S18" i="17"/>
  <c r="N18" i="17"/>
  <c r="H18" i="17"/>
  <c r="T18" i="17" s="1"/>
  <c r="B18" i="17"/>
  <c r="S17" i="17"/>
  <c r="N17" i="17"/>
  <c r="I17" i="17"/>
  <c r="H17" i="17"/>
  <c r="T17" i="17" s="1"/>
  <c r="B17" i="17"/>
  <c r="S16" i="17"/>
  <c r="N16" i="17"/>
  <c r="I16" i="17"/>
  <c r="H16" i="17"/>
  <c r="AC16" i="17" s="1"/>
  <c r="B16" i="17"/>
  <c r="C10" i="17"/>
  <c r="H375" i="16"/>
  <c r="S375" i="16" s="1"/>
  <c r="G375" i="16"/>
  <c r="R375" i="16" s="1"/>
  <c r="H374" i="16"/>
  <c r="S374" i="16" s="1"/>
  <c r="G374" i="16"/>
  <c r="R374" i="16" s="1"/>
  <c r="H373" i="16"/>
  <c r="S373" i="16" s="1"/>
  <c r="G373" i="16"/>
  <c r="R373" i="16" s="1"/>
  <c r="H372" i="16"/>
  <c r="S372" i="16" s="1"/>
  <c r="G372" i="16"/>
  <c r="R372" i="16" s="1"/>
  <c r="H371" i="16"/>
  <c r="S371" i="16" s="1"/>
  <c r="G371" i="16"/>
  <c r="R371" i="16" s="1"/>
  <c r="H370" i="16"/>
  <c r="S370" i="16" s="1"/>
  <c r="G370" i="16"/>
  <c r="H369" i="16"/>
  <c r="S369" i="16" s="1"/>
  <c r="G369" i="16"/>
  <c r="R369" i="16" s="1"/>
  <c r="H368" i="16"/>
  <c r="S368" i="16" s="1"/>
  <c r="G368" i="16"/>
  <c r="R368" i="16" s="1"/>
  <c r="H367" i="16"/>
  <c r="S367" i="16" s="1"/>
  <c r="G367" i="16"/>
  <c r="H366" i="16"/>
  <c r="S366" i="16" s="1"/>
  <c r="G366" i="16"/>
  <c r="R366" i="16" s="1"/>
  <c r="H365" i="16"/>
  <c r="S365" i="16" s="1"/>
  <c r="G365" i="16"/>
  <c r="R365" i="16" s="1"/>
  <c r="H364" i="16"/>
  <c r="S364" i="16" s="1"/>
  <c r="G364" i="16"/>
  <c r="R364" i="16" s="1"/>
  <c r="H363" i="16"/>
  <c r="S363" i="16" s="1"/>
  <c r="G363" i="16"/>
  <c r="R363" i="16" s="1"/>
  <c r="H362" i="16"/>
  <c r="S362" i="16" s="1"/>
  <c r="G362" i="16"/>
  <c r="R362" i="16" s="1"/>
  <c r="H361" i="16"/>
  <c r="S361" i="16" s="1"/>
  <c r="G361" i="16"/>
  <c r="R361" i="16" s="1"/>
  <c r="H360" i="16"/>
  <c r="S360" i="16" s="1"/>
  <c r="G360" i="16"/>
  <c r="R360" i="16" s="1"/>
  <c r="H359" i="16"/>
  <c r="S359" i="16" s="1"/>
  <c r="G359" i="16"/>
  <c r="R359" i="16" s="1"/>
  <c r="H358" i="16"/>
  <c r="S358" i="16" s="1"/>
  <c r="G358" i="16"/>
  <c r="R358" i="16" s="1"/>
  <c r="H357" i="16"/>
  <c r="S357" i="16" s="1"/>
  <c r="G357" i="16"/>
  <c r="R357" i="16" s="1"/>
  <c r="H356" i="16"/>
  <c r="S356" i="16" s="1"/>
  <c r="G356" i="16"/>
  <c r="R356" i="16" s="1"/>
  <c r="H355" i="16"/>
  <c r="G355" i="16"/>
  <c r="R355" i="16" s="1"/>
  <c r="H354" i="16"/>
  <c r="S354" i="16" s="1"/>
  <c r="G354" i="16"/>
  <c r="R354" i="16" s="1"/>
  <c r="H353" i="16"/>
  <c r="S353" i="16" s="1"/>
  <c r="G353" i="16"/>
  <c r="R353" i="16" s="1"/>
  <c r="H352" i="16"/>
  <c r="S352" i="16" s="1"/>
  <c r="G352" i="16"/>
  <c r="H351" i="16"/>
  <c r="S351" i="16" s="1"/>
  <c r="G351" i="16"/>
  <c r="R351" i="16" s="1"/>
  <c r="H350" i="16"/>
  <c r="G350" i="16"/>
  <c r="R350" i="16" s="1"/>
  <c r="H349" i="16"/>
  <c r="G349" i="16"/>
  <c r="R349" i="16" s="1"/>
  <c r="H348" i="16"/>
  <c r="S348" i="16" s="1"/>
  <c r="G348" i="16"/>
  <c r="R348" i="16" s="1"/>
  <c r="H347" i="16"/>
  <c r="S347" i="16" s="1"/>
  <c r="G347" i="16"/>
  <c r="R347" i="16" s="1"/>
  <c r="H346" i="16"/>
  <c r="S346" i="16" s="1"/>
  <c r="G346" i="16"/>
  <c r="R346" i="16" s="1"/>
  <c r="H345" i="16"/>
  <c r="S345" i="16" s="1"/>
  <c r="G345" i="16"/>
  <c r="R345" i="16" s="1"/>
  <c r="H344" i="16"/>
  <c r="S344" i="16" s="1"/>
  <c r="G344" i="16"/>
  <c r="R344" i="16" s="1"/>
  <c r="H343" i="16"/>
  <c r="S343" i="16" s="1"/>
  <c r="G343" i="16"/>
  <c r="R343" i="16" s="1"/>
  <c r="H342" i="16"/>
  <c r="S342" i="16" s="1"/>
  <c r="G342" i="16"/>
  <c r="R342" i="16" s="1"/>
  <c r="H341" i="16"/>
  <c r="S341" i="16" s="1"/>
  <c r="G341" i="16"/>
  <c r="R341" i="16" s="1"/>
  <c r="H340" i="16"/>
  <c r="G340" i="16"/>
  <c r="R340" i="16" s="1"/>
  <c r="H339" i="16"/>
  <c r="S339" i="16" s="1"/>
  <c r="G339" i="16"/>
  <c r="R339" i="16" s="1"/>
  <c r="H338" i="16"/>
  <c r="G338" i="16"/>
  <c r="R338" i="16" s="1"/>
  <c r="H337" i="16"/>
  <c r="S337" i="16" s="1"/>
  <c r="G337" i="16"/>
  <c r="R337" i="16" s="1"/>
  <c r="H336" i="16"/>
  <c r="S336" i="16" s="1"/>
  <c r="G336" i="16"/>
  <c r="R336" i="16" s="1"/>
  <c r="H335" i="16"/>
  <c r="S335" i="16" s="1"/>
  <c r="G335" i="16"/>
  <c r="R335" i="16" s="1"/>
  <c r="H334" i="16"/>
  <c r="S334" i="16" s="1"/>
  <c r="G334" i="16"/>
  <c r="H333" i="16"/>
  <c r="S333" i="16" s="1"/>
  <c r="G333" i="16"/>
  <c r="R333" i="16" s="1"/>
  <c r="H332" i="16"/>
  <c r="S332" i="16" s="1"/>
  <c r="G332" i="16"/>
  <c r="R332" i="16" s="1"/>
  <c r="H331" i="16"/>
  <c r="G331" i="16"/>
  <c r="R331" i="16" s="1"/>
  <c r="H330" i="16"/>
  <c r="S330" i="16" s="1"/>
  <c r="G330" i="16"/>
  <c r="R330" i="16" s="1"/>
  <c r="H329" i="16"/>
  <c r="S329" i="16" s="1"/>
  <c r="G329" i="16"/>
  <c r="R329" i="16" s="1"/>
  <c r="H328" i="16"/>
  <c r="S328" i="16" s="1"/>
  <c r="G328" i="16"/>
  <c r="H327" i="16"/>
  <c r="S327" i="16" s="1"/>
  <c r="G327" i="16"/>
  <c r="R327" i="16" s="1"/>
  <c r="H326" i="16"/>
  <c r="S326" i="16" s="1"/>
  <c r="G326" i="16"/>
  <c r="R326" i="16" s="1"/>
  <c r="H325" i="16"/>
  <c r="S325" i="16" s="1"/>
  <c r="G325" i="16"/>
  <c r="R325" i="16" s="1"/>
  <c r="H324" i="16"/>
  <c r="S324" i="16" s="1"/>
  <c r="G324" i="16"/>
  <c r="R324" i="16" s="1"/>
  <c r="H323" i="16"/>
  <c r="G323" i="16"/>
  <c r="R323" i="16" s="1"/>
  <c r="H322" i="16"/>
  <c r="S322" i="16" s="1"/>
  <c r="G322" i="16"/>
  <c r="R322" i="16" s="1"/>
  <c r="H321" i="16"/>
  <c r="G321" i="16"/>
  <c r="R321" i="16" s="1"/>
  <c r="H320" i="16"/>
  <c r="S320" i="16" s="1"/>
  <c r="G320" i="16"/>
  <c r="R320" i="16" s="1"/>
  <c r="H319" i="16"/>
  <c r="S319" i="16" s="1"/>
  <c r="G319" i="16"/>
  <c r="H318" i="16"/>
  <c r="S318" i="16" s="1"/>
  <c r="G318" i="16"/>
  <c r="R318" i="16" s="1"/>
  <c r="H317" i="16"/>
  <c r="S317" i="16" s="1"/>
  <c r="G317" i="16"/>
  <c r="R317" i="16" s="1"/>
  <c r="H316" i="16"/>
  <c r="S316" i="16" s="1"/>
  <c r="G316" i="16"/>
  <c r="R316" i="16" s="1"/>
  <c r="H315" i="16"/>
  <c r="S315" i="16" s="1"/>
  <c r="G315" i="16"/>
  <c r="R315" i="16" s="1"/>
  <c r="H314" i="16"/>
  <c r="S314" i="16" s="1"/>
  <c r="G314" i="16"/>
  <c r="R314" i="16" s="1"/>
  <c r="H313" i="16"/>
  <c r="S313" i="16" s="1"/>
  <c r="G313" i="16"/>
  <c r="R313" i="16" s="1"/>
  <c r="H312" i="16"/>
  <c r="S312" i="16" s="1"/>
  <c r="G312" i="16"/>
  <c r="R312" i="16" s="1"/>
  <c r="H311" i="16"/>
  <c r="S311" i="16" s="1"/>
  <c r="G311" i="16"/>
  <c r="R311" i="16" s="1"/>
  <c r="H310" i="16"/>
  <c r="S310" i="16" s="1"/>
  <c r="G310" i="16"/>
  <c r="R310" i="16" s="1"/>
  <c r="H309" i="16"/>
  <c r="G309" i="16"/>
  <c r="R309" i="16" s="1"/>
  <c r="H308" i="16"/>
  <c r="S308" i="16" s="1"/>
  <c r="G308" i="16"/>
  <c r="R308" i="16" s="1"/>
  <c r="H307" i="16"/>
  <c r="G307" i="16"/>
  <c r="R307" i="16" s="1"/>
  <c r="H306" i="16"/>
  <c r="G306" i="16"/>
  <c r="R306" i="16" s="1"/>
  <c r="H305" i="16"/>
  <c r="S305" i="16" s="1"/>
  <c r="G305" i="16"/>
  <c r="R305" i="16" s="1"/>
  <c r="H304" i="16"/>
  <c r="S304" i="16" s="1"/>
  <c r="G304" i="16"/>
  <c r="H303" i="16"/>
  <c r="S303" i="16" s="1"/>
  <c r="G303" i="16"/>
  <c r="R303" i="16" s="1"/>
  <c r="H302" i="16"/>
  <c r="S302" i="16" s="1"/>
  <c r="G302" i="16"/>
  <c r="R302" i="16" s="1"/>
  <c r="H301" i="16"/>
  <c r="S301" i="16" s="1"/>
  <c r="G301" i="16"/>
  <c r="R301" i="16" s="1"/>
  <c r="H300" i="16"/>
  <c r="S300" i="16" s="1"/>
  <c r="G300" i="16"/>
  <c r="R300" i="16" s="1"/>
  <c r="H299" i="16"/>
  <c r="G299" i="16"/>
  <c r="R299" i="16" s="1"/>
  <c r="H298" i="16"/>
  <c r="S298" i="16" s="1"/>
  <c r="G298" i="16"/>
  <c r="R298" i="16" s="1"/>
  <c r="H297" i="16"/>
  <c r="G297" i="16"/>
  <c r="R297" i="16" s="1"/>
  <c r="H296" i="16"/>
  <c r="S296" i="16" s="1"/>
  <c r="G296" i="16"/>
  <c r="R296" i="16" s="1"/>
  <c r="H295" i="16"/>
  <c r="S295" i="16" s="1"/>
  <c r="G295" i="16"/>
  <c r="H294" i="16"/>
  <c r="S294" i="16" s="1"/>
  <c r="G294" i="16"/>
  <c r="R294" i="16" s="1"/>
  <c r="H293" i="16"/>
  <c r="S293" i="16" s="1"/>
  <c r="G293" i="16"/>
  <c r="R293" i="16" s="1"/>
  <c r="H292" i="16"/>
  <c r="G292" i="16"/>
  <c r="R292" i="16" s="1"/>
  <c r="H291" i="16"/>
  <c r="S291" i="16" s="1"/>
  <c r="G291" i="16"/>
  <c r="R291" i="16" s="1"/>
  <c r="H290" i="16"/>
  <c r="G290" i="16"/>
  <c r="R290" i="16" s="1"/>
  <c r="H289" i="16"/>
  <c r="S289" i="16" s="1"/>
  <c r="G289" i="16"/>
  <c r="R289" i="16" s="1"/>
  <c r="H288" i="16"/>
  <c r="S288" i="16" s="1"/>
  <c r="G288" i="16"/>
  <c r="R288" i="16" s="1"/>
  <c r="H287" i="16"/>
  <c r="S287" i="16" s="1"/>
  <c r="G287" i="16"/>
  <c r="H286" i="16"/>
  <c r="S286" i="16" s="1"/>
  <c r="G286" i="16"/>
  <c r="H285" i="16"/>
  <c r="S285" i="16" s="1"/>
  <c r="G285" i="16"/>
  <c r="R285" i="16" s="1"/>
  <c r="H284" i="16"/>
  <c r="S284" i="16" s="1"/>
  <c r="G284" i="16"/>
  <c r="R284" i="16" s="1"/>
  <c r="H283" i="16"/>
  <c r="S283" i="16" s="1"/>
  <c r="G283" i="16"/>
  <c r="R283" i="16" s="1"/>
  <c r="H282" i="16"/>
  <c r="S282" i="16" s="1"/>
  <c r="G282" i="16"/>
  <c r="R282" i="16" s="1"/>
  <c r="H281" i="16"/>
  <c r="S281" i="16" s="1"/>
  <c r="G281" i="16"/>
  <c r="R281" i="16" s="1"/>
  <c r="H280" i="16"/>
  <c r="S280" i="16" s="1"/>
  <c r="G280" i="16"/>
  <c r="H279" i="16"/>
  <c r="S279" i="16" s="1"/>
  <c r="G279" i="16"/>
  <c r="R279" i="16" s="1"/>
  <c r="H278" i="16"/>
  <c r="S278" i="16" s="1"/>
  <c r="G278" i="16"/>
  <c r="R278" i="16" s="1"/>
  <c r="H277" i="16"/>
  <c r="S277" i="16" s="1"/>
  <c r="G277" i="16"/>
  <c r="R277" i="16" s="1"/>
  <c r="H276" i="16"/>
  <c r="S276" i="16" s="1"/>
  <c r="G276" i="16"/>
  <c r="R276" i="16" s="1"/>
  <c r="H275" i="16"/>
  <c r="S275" i="16" s="1"/>
  <c r="G275" i="16"/>
  <c r="R275" i="16" s="1"/>
  <c r="H274" i="16"/>
  <c r="S274" i="16" s="1"/>
  <c r="G274" i="16"/>
  <c r="R274" i="16" s="1"/>
  <c r="H273" i="16"/>
  <c r="S273" i="16" s="1"/>
  <c r="G273" i="16"/>
  <c r="R273" i="16" s="1"/>
  <c r="H272" i="16"/>
  <c r="S272" i="16" s="1"/>
  <c r="G272" i="16"/>
  <c r="R272" i="16" s="1"/>
  <c r="H271" i="16"/>
  <c r="S271" i="16" s="1"/>
  <c r="G271" i="16"/>
  <c r="R271" i="16" s="1"/>
  <c r="H270" i="16"/>
  <c r="G270" i="16"/>
  <c r="R270" i="16" s="1"/>
  <c r="H269" i="16"/>
  <c r="S269" i="16" s="1"/>
  <c r="G269" i="16"/>
  <c r="R269" i="16" s="1"/>
  <c r="H268" i="16"/>
  <c r="S268" i="16" s="1"/>
  <c r="G268" i="16"/>
  <c r="H267" i="16"/>
  <c r="S267" i="16" s="1"/>
  <c r="G267" i="16"/>
  <c r="R267" i="16" s="1"/>
  <c r="H266" i="16"/>
  <c r="S266" i="16" s="1"/>
  <c r="G266" i="16"/>
  <c r="R266" i="16" s="1"/>
  <c r="H265" i="16"/>
  <c r="S265" i="16" s="1"/>
  <c r="G265" i="16"/>
  <c r="R265" i="16" s="1"/>
  <c r="H264" i="16"/>
  <c r="S264" i="16" s="1"/>
  <c r="G264" i="16"/>
  <c r="R264" i="16" s="1"/>
  <c r="H263" i="16"/>
  <c r="S263" i="16" s="1"/>
  <c r="G263" i="16"/>
  <c r="R263" i="16" s="1"/>
  <c r="H262" i="16"/>
  <c r="S262" i="16" s="1"/>
  <c r="G262" i="16"/>
  <c r="R262" i="16" s="1"/>
  <c r="H261" i="16"/>
  <c r="S261" i="16" s="1"/>
  <c r="G261" i="16"/>
  <c r="R261" i="16" s="1"/>
  <c r="H260" i="16"/>
  <c r="G260" i="16"/>
  <c r="R260" i="16" s="1"/>
  <c r="H259" i="16"/>
  <c r="S259" i="16" s="1"/>
  <c r="G259" i="16"/>
  <c r="H258" i="16"/>
  <c r="S258" i="16" s="1"/>
  <c r="G258" i="16"/>
  <c r="R258" i="16" s="1"/>
  <c r="H257" i="16"/>
  <c r="G257" i="16"/>
  <c r="R257" i="16" s="1"/>
  <c r="H256" i="16"/>
  <c r="S256" i="16" s="1"/>
  <c r="G256" i="16"/>
  <c r="H255" i="16"/>
  <c r="S255" i="16" s="1"/>
  <c r="G255" i="16"/>
  <c r="R255" i="16" s="1"/>
  <c r="H254" i="16"/>
  <c r="G254" i="16"/>
  <c r="R254" i="16" s="1"/>
  <c r="H253" i="16"/>
  <c r="S253" i="16" s="1"/>
  <c r="G253" i="16"/>
  <c r="R253" i="16" s="1"/>
  <c r="H252" i="16"/>
  <c r="S252" i="16" s="1"/>
  <c r="G252" i="16"/>
  <c r="R252" i="16" s="1"/>
  <c r="H251" i="16"/>
  <c r="G251" i="16"/>
  <c r="R251" i="16" s="1"/>
  <c r="H250" i="16"/>
  <c r="S250" i="16" s="1"/>
  <c r="G250" i="16"/>
  <c r="R250" i="16" s="1"/>
  <c r="H249" i="16"/>
  <c r="S249" i="16" s="1"/>
  <c r="G249" i="16"/>
  <c r="R249" i="16" s="1"/>
  <c r="H248" i="16"/>
  <c r="S248" i="16" s="1"/>
  <c r="G248" i="16"/>
  <c r="R248" i="16" s="1"/>
  <c r="H247" i="16"/>
  <c r="S247" i="16" s="1"/>
  <c r="G247" i="16"/>
  <c r="R247" i="16" s="1"/>
  <c r="H246" i="16"/>
  <c r="S246" i="16" s="1"/>
  <c r="G246" i="16"/>
  <c r="R246" i="16" s="1"/>
  <c r="H245" i="16"/>
  <c r="G245" i="16"/>
  <c r="R245" i="16" s="1"/>
  <c r="H244" i="16"/>
  <c r="S244" i="16" s="1"/>
  <c r="G244" i="16"/>
  <c r="R244" i="16" s="1"/>
  <c r="H243" i="16"/>
  <c r="S243" i="16" s="1"/>
  <c r="G243" i="16"/>
  <c r="R243" i="16" s="1"/>
  <c r="H242" i="16"/>
  <c r="S242" i="16" s="1"/>
  <c r="G242" i="16"/>
  <c r="R242" i="16" s="1"/>
  <c r="H241" i="16"/>
  <c r="S241" i="16" s="1"/>
  <c r="G241" i="16"/>
  <c r="R241" i="16" s="1"/>
  <c r="H240" i="16"/>
  <c r="S240" i="16" s="1"/>
  <c r="G240" i="16"/>
  <c r="R240" i="16" s="1"/>
  <c r="H239" i="16"/>
  <c r="S239" i="16" s="1"/>
  <c r="G239" i="16"/>
  <c r="R239" i="16" s="1"/>
  <c r="H238" i="16"/>
  <c r="S238" i="16" s="1"/>
  <c r="G238" i="16"/>
  <c r="R238" i="16" s="1"/>
  <c r="H237" i="16"/>
  <c r="S237" i="16" s="1"/>
  <c r="G237" i="16"/>
  <c r="R237" i="16" s="1"/>
  <c r="H236" i="16"/>
  <c r="S236" i="16" s="1"/>
  <c r="G236" i="16"/>
  <c r="R236" i="16" s="1"/>
  <c r="H235" i="16"/>
  <c r="G235" i="16"/>
  <c r="R235" i="16" s="1"/>
  <c r="H234" i="16"/>
  <c r="G234" i="16"/>
  <c r="R234" i="16" s="1"/>
  <c r="H233" i="16"/>
  <c r="G233" i="16"/>
  <c r="R233" i="16" s="1"/>
  <c r="H232" i="16"/>
  <c r="S232" i="16" s="1"/>
  <c r="G232" i="16"/>
  <c r="H231" i="16"/>
  <c r="S231" i="16" s="1"/>
  <c r="G231" i="16"/>
  <c r="R231" i="16" s="1"/>
  <c r="H230" i="16"/>
  <c r="S230" i="16" s="1"/>
  <c r="G230" i="16"/>
  <c r="R230" i="16" s="1"/>
  <c r="H229" i="16"/>
  <c r="S229" i="16" s="1"/>
  <c r="G229" i="16"/>
  <c r="H228" i="16"/>
  <c r="S228" i="16" s="1"/>
  <c r="G228" i="16"/>
  <c r="R228" i="16" s="1"/>
  <c r="H227" i="16"/>
  <c r="G227" i="16"/>
  <c r="R227" i="16" s="1"/>
  <c r="H226" i="16"/>
  <c r="S226" i="16" s="1"/>
  <c r="G226" i="16"/>
  <c r="R226" i="16" s="1"/>
  <c r="H225" i="16"/>
  <c r="S225" i="16" s="1"/>
  <c r="G225" i="16"/>
  <c r="R225" i="16" s="1"/>
  <c r="H224" i="16"/>
  <c r="S224" i="16" s="1"/>
  <c r="G224" i="16"/>
  <c r="R224" i="16" s="1"/>
  <c r="H223" i="16"/>
  <c r="S223" i="16" s="1"/>
  <c r="G223" i="16"/>
  <c r="H222" i="16"/>
  <c r="S222" i="16" s="1"/>
  <c r="G222" i="16"/>
  <c r="R222" i="16" s="1"/>
  <c r="H221" i="16"/>
  <c r="G221" i="16"/>
  <c r="R221" i="16" s="1"/>
  <c r="H220" i="16"/>
  <c r="S220" i="16" s="1"/>
  <c r="G220" i="16"/>
  <c r="R220" i="16" s="1"/>
  <c r="H219" i="16"/>
  <c r="S219" i="16" s="1"/>
  <c r="G219" i="16"/>
  <c r="R219" i="16" s="1"/>
  <c r="H218" i="16"/>
  <c r="S218" i="16" s="1"/>
  <c r="G218" i="16"/>
  <c r="R218" i="16" s="1"/>
  <c r="H217" i="16"/>
  <c r="G217" i="16"/>
  <c r="R217" i="16" s="1"/>
  <c r="H216" i="16"/>
  <c r="S216" i="16" s="1"/>
  <c r="G216" i="16"/>
  <c r="R216" i="16" s="1"/>
  <c r="H215" i="16"/>
  <c r="S215" i="16" s="1"/>
  <c r="G215" i="16"/>
  <c r="H214" i="16"/>
  <c r="G214" i="16"/>
  <c r="R214" i="16" s="1"/>
  <c r="H213" i="16"/>
  <c r="G213" i="16"/>
  <c r="R213" i="16" s="1"/>
  <c r="H212" i="16"/>
  <c r="S212" i="16" s="1"/>
  <c r="G212" i="16"/>
  <c r="R212" i="16" s="1"/>
  <c r="H211" i="16"/>
  <c r="G211" i="16"/>
  <c r="H210" i="16"/>
  <c r="G210" i="16"/>
  <c r="R210" i="16" s="1"/>
  <c r="H209" i="16"/>
  <c r="S209" i="16" s="1"/>
  <c r="G209" i="16"/>
  <c r="R209" i="16" s="1"/>
  <c r="H208" i="16"/>
  <c r="S208" i="16" s="1"/>
  <c r="G208" i="16"/>
  <c r="H207" i="16"/>
  <c r="S207" i="16" s="1"/>
  <c r="G207" i="16"/>
  <c r="R207" i="16" s="1"/>
  <c r="H206" i="16"/>
  <c r="S206" i="16" s="1"/>
  <c r="G206" i="16"/>
  <c r="R206" i="16" s="1"/>
  <c r="H205" i="16"/>
  <c r="S205" i="16" s="1"/>
  <c r="G205" i="16"/>
  <c r="R205" i="16" s="1"/>
  <c r="H204" i="16"/>
  <c r="S204" i="16" s="1"/>
  <c r="G204" i="16"/>
  <c r="R204" i="16" s="1"/>
  <c r="H203" i="16"/>
  <c r="G203" i="16"/>
  <c r="R203" i="16" s="1"/>
  <c r="H202" i="16"/>
  <c r="S202" i="16" s="1"/>
  <c r="G202" i="16"/>
  <c r="R202" i="16" s="1"/>
  <c r="H201" i="16"/>
  <c r="G201" i="16"/>
  <c r="R201" i="16" s="1"/>
  <c r="H200" i="16"/>
  <c r="S200" i="16" s="1"/>
  <c r="G200" i="16"/>
  <c r="R200" i="16" s="1"/>
  <c r="H199" i="16"/>
  <c r="S199" i="16" s="1"/>
  <c r="G199" i="16"/>
  <c r="H198" i="16"/>
  <c r="S198" i="16" s="1"/>
  <c r="G198" i="16"/>
  <c r="R198" i="16" s="1"/>
  <c r="H197" i="16"/>
  <c r="S197" i="16" s="1"/>
  <c r="G197" i="16"/>
  <c r="R197" i="16" s="1"/>
  <c r="H196" i="16"/>
  <c r="G196" i="16"/>
  <c r="H195" i="16"/>
  <c r="S195" i="16" s="1"/>
  <c r="G195" i="16"/>
  <c r="R195" i="16" s="1"/>
  <c r="H194" i="16"/>
  <c r="G194" i="16"/>
  <c r="R194" i="16" s="1"/>
  <c r="H193" i="16"/>
  <c r="S193" i="16" s="1"/>
  <c r="G193" i="16"/>
  <c r="H192" i="16"/>
  <c r="S192" i="16" s="1"/>
  <c r="G192" i="16"/>
  <c r="R192" i="16" s="1"/>
  <c r="H191" i="16"/>
  <c r="S191" i="16" s="1"/>
  <c r="G191" i="16"/>
  <c r="R191" i="16" s="1"/>
  <c r="H190" i="16"/>
  <c r="S190" i="16" s="1"/>
  <c r="G190" i="16"/>
  <c r="R190" i="16" s="1"/>
  <c r="H189" i="16"/>
  <c r="S189" i="16" s="1"/>
  <c r="G189" i="16"/>
  <c r="R189" i="16" s="1"/>
  <c r="H188" i="16"/>
  <c r="S188" i="16" s="1"/>
  <c r="G188" i="16"/>
  <c r="R188" i="16" s="1"/>
  <c r="H187" i="16"/>
  <c r="G187" i="16"/>
  <c r="H186" i="16"/>
  <c r="S186" i="16" s="1"/>
  <c r="G186" i="16"/>
  <c r="R186" i="16" s="1"/>
  <c r="H185" i="16"/>
  <c r="S185" i="16" s="1"/>
  <c r="G185" i="16"/>
  <c r="R185" i="16" s="1"/>
  <c r="H184" i="16"/>
  <c r="S184" i="16" s="1"/>
  <c r="G184" i="16"/>
  <c r="H183" i="16"/>
  <c r="S183" i="16" s="1"/>
  <c r="G183" i="16"/>
  <c r="R183" i="16" s="1"/>
  <c r="H182" i="16"/>
  <c r="S182" i="16" s="1"/>
  <c r="G182" i="16"/>
  <c r="R182" i="16" s="1"/>
  <c r="H181" i="16"/>
  <c r="G181" i="16"/>
  <c r="R181" i="16" s="1"/>
  <c r="H180" i="16"/>
  <c r="S180" i="16" s="1"/>
  <c r="G180" i="16"/>
  <c r="R180" i="16" s="1"/>
  <c r="H179" i="16"/>
  <c r="G179" i="16"/>
  <c r="R179" i="16" s="1"/>
  <c r="H178" i="16"/>
  <c r="S178" i="16" s="1"/>
  <c r="G178" i="16"/>
  <c r="R178" i="16" s="1"/>
  <c r="H177" i="16"/>
  <c r="S177" i="16" s="1"/>
  <c r="G177" i="16"/>
  <c r="R177" i="16" s="1"/>
  <c r="H176" i="16"/>
  <c r="S176" i="16" s="1"/>
  <c r="G176" i="16"/>
  <c r="R176" i="16" s="1"/>
  <c r="H175" i="16"/>
  <c r="S175" i="16" s="1"/>
  <c r="G175" i="16"/>
  <c r="H174" i="16"/>
  <c r="G174" i="16"/>
  <c r="R174" i="16" s="1"/>
  <c r="H173" i="16"/>
  <c r="S173" i="16" s="1"/>
  <c r="G173" i="16"/>
  <c r="R173" i="16" s="1"/>
  <c r="H172" i="16"/>
  <c r="S172" i="16" s="1"/>
  <c r="G172" i="16"/>
  <c r="R172" i="16" s="1"/>
  <c r="H171" i="16"/>
  <c r="S171" i="16" s="1"/>
  <c r="G171" i="16"/>
  <c r="R171" i="16" s="1"/>
  <c r="H170" i="16"/>
  <c r="G170" i="16"/>
  <c r="R170" i="16" s="1"/>
  <c r="H169" i="16"/>
  <c r="S169" i="16" s="1"/>
  <c r="G169" i="16"/>
  <c r="R169" i="16" s="1"/>
  <c r="H168" i="16"/>
  <c r="S168" i="16" s="1"/>
  <c r="G168" i="16"/>
  <c r="R168" i="16" s="1"/>
  <c r="H167" i="16"/>
  <c r="S167" i="16" s="1"/>
  <c r="G167" i="16"/>
  <c r="R167" i="16" s="1"/>
  <c r="H166" i="16"/>
  <c r="S166" i="16" s="1"/>
  <c r="G166" i="16"/>
  <c r="R166" i="16" s="1"/>
  <c r="H165" i="16"/>
  <c r="G165" i="16"/>
  <c r="R165" i="16" s="1"/>
  <c r="H164" i="16"/>
  <c r="G164" i="16"/>
  <c r="R164" i="16" s="1"/>
  <c r="H163" i="16"/>
  <c r="G163" i="16"/>
  <c r="R163" i="16" s="1"/>
  <c r="H162" i="16"/>
  <c r="S162" i="16" s="1"/>
  <c r="G162" i="16"/>
  <c r="R162" i="16" s="1"/>
  <c r="H161" i="16"/>
  <c r="S161" i="16" s="1"/>
  <c r="G161" i="16"/>
  <c r="R161" i="16" s="1"/>
  <c r="H160" i="16"/>
  <c r="S160" i="16" s="1"/>
  <c r="G160" i="16"/>
  <c r="H159" i="16"/>
  <c r="S159" i="16" s="1"/>
  <c r="G159" i="16"/>
  <c r="R159" i="16" s="1"/>
  <c r="H158" i="16"/>
  <c r="S158" i="16" s="1"/>
  <c r="G158" i="16"/>
  <c r="H157" i="16"/>
  <c r="G157" i="16"/>
  <c r="R157" i="16" s="1"/>
  <c r="H156" i="16"/>
  <c r="S156" i="16" s="1"/>
  <c r="G156" i="16"/>
  <c r="R156" i="16" s="1"/>
  <c r="H155" i="16"/>
  <c r="G155" i="16"/>
  <c r="R155" i="16" s="1"/>
  <c r="H154" i="16"/>
  <c r="S154" i="16" s="1"/>
  <c r="G154" i="16"/>
  <c r="R154" i="16" s="1"/>
  <c r="H153" i="16"/>
  <c r="S153" i="16" s="1"/>
  <c r="G153" i="16"/>
  <c r="R153" i="16" s="1"/>
  <c r="H152" i="16"/>
  <c r="S152" i="16" s="1"/>
  <c r="G152" i="16"/>
  <c r="R152" i="16" s="1"/>
  <c r="H151" i="16"/>
  <c r="S151" i="16" s="1"/>
  <c r="G151" i="16"/>
  <c r="H150" i="16"/>
  <c r="S150" i="16" s="1"/>
  <c r="G150" i="16"/>
  <c r="R150" i="16" s="1"/>
  <c r="H149" i="16"/>
  <c r="S149" i="16" s="1"/>
  <c r="G149" i="16"/>
  <c r="R149" i="16" s="1"/>
  <c r="H148" i="16"/>
  <c r="S148" i="16" s="1"/>
  <c r="G148" i="16"/>
  <c r="R148" i="16" s="1"/>
  <c r="H147" i="16"/>
  <c r="S147" i="16" s="1"/>
  <c r="G147" i="16"/>
  <c r="R147" i="16" s="1"/>
  <c r="H146" i="16"/>
  <c r="S146" i="16" s="1"/>
  <c r="G146" i="16"/>
  <c r="R146" i="16" s="1"/>
  <c r="H145" i="16"/>
  <c r="S145" i="16" s="1"/>
  <c r="G145" i="16"/>
  <c r="R145" i="16" s="1"/>
  <c r="H144" i="16"/>
  <c r="S144" i="16" s="1"/>
  <c r="G144" i="16"/>
  <c r="R144" i="16" s="1"/>
  <c r="H143" i="16"/>
  <c r="S143" i="16" s="1"/>
  <c r="G143" i="16"/>
  <c r="R143" i="16" s="1"/>
  <c r="H142" i="16"/>
  <c r="S142" i="16" s="1"/>
  <c r="G142" i="16"/>
  <c r="R142" i="16" s="1"/>
  <c r="H141" i="16"/>
  <c r="S141" i="16" s="1"/>
  <c r="G141" i="16"/>
  <c r="R141" i="16" s="1"/>
  <c r="H140" i="16"/>
  <c r="S140" i="16" s="1"/>
  <c r="G140" i="16"/>
  <c r="H139" i="16"/>
  <c r="G139" i="16"/>
  <c r="R139" i="16" s="1"/>
  <c r="H138" i="16"/>
  <c r="G138" i="16"/>
  <c r="R138" i="16" s="1"/>
  <c r="H137" i="16"/>
  <c r="G137" i="16"/>
  <c r="R137" i="16" s="1"/>
  <c r="H136" i="16"/>
  <c r="G136" i="16"/>
  <c r="H135" i="16"/>
  <c r="S135" i="16" s="1"/>
  <c r="G135" i="16"/>
  <c r="R135" i="16" s="1"/>
  <c r="H134" i="16"/>
  <c r="S134" i="16" s="1"/>
  <c r="G134" i="16"/>
  <c r="R134" i="16" s="1"/>
  <c r="H133" i="16"/>
  <c r="S133" i="16" s="1"/>
  <c r="G133" i="16"/>
  <c r="R133" i="16" s="1"/>
  <c r="H132" i="16"/>
  <c r="S132" i="16" s="1"/>
  <c r="G132" i="16"/>
  <c r="R132" i="16" s="1"/>
  <c r="H131" i="16"/>
  <c r="G131" i="16"/>
  <c r="R131" i="16" s="1"/>
  <c r="H130" i="16"/>
  <c r="S130" i="16" s="1"/>
  <c r="G130" i="16"/>
  <c r="R130" i="16" s="1"/>
  <c r="H129" i="16"/>
  <c r="G129" i="16"/>
  <c r="R129" i="16" s="1"/>
  <c r="H128" i="16"/>
  <c r="G128" i="16"/>
  <c r="R128" i="16" s="1"/>
  <c r="H127" i="16"/>
  <c r="S127" i="16" s="1"/>
  <c r="G127" i="16"/>
  <c r="H126" i="16"/>
  <c r="S126" i="16" s="1"/>
  <c r="G126" i="16"/>
  <c r="R126" i="16" s="1"/>
  <c r="H125" i="16"/>
  <c r="G125" i="16"/>
  <c r="R125" i="16" s="1"/>
  <c r="H124" i="16"/>
  <c r="S124" i="16" s="1"/>
  <c r="G124" i="16"/>
  <c r="R124" i="16" s="1"/>
  <c r="H123" i="16"/>
  <c r="S123" i="16" s="1"/>
  <c r="G123" i="16"/>
  <c r="R123" i="16" s="1"/>
  <c r="H122" i="16"/>
  <c r="S122" i="16" s="1"/>
  <c r="G122" i="16"/>
  <c r="R122" i="16" s="1"/>
  <c r="H121" i="16"/>
  <c r="S121" i="16" s="1"/>
  <c r="G121" i="16"/>
  <c r="R121" i="16" s="1"/>
  <c r="H120" i="16"/>
  <c r="G120" i="16"/>
  <c r="R120" i="16" s="1"/>
  <c r="H119" i="16"/>
  <c r="S119" i="16" s="1"/>
  <c r="G119" i="16"/>
  <c r="R119" i="16" s="1"/>
  <c r="H118" i="16"/>
  <c r="S118" i="16" s="1"/>
  <c r="G118" i="16"/>
  <c r="H117" i="16"/>
  <c r="G117" i="16"/>
  <c r="R117" i="16" s="1"/>
  <c r="H116" i="16"/>
  <c r="S116" i="16" s="1"/>
  <c r="G116" i="16"/>
  <c r="R116" i="16" s="1"/>
  <c r="H115" i="16"/>
  <c r="S115" i="16" s="1"/>
  <c r="G115" i="16"/>
  <c r="H114" i="16"/>
  <c r="G114" i="16"/>
  <c r="R114" i="16" s="1"/>
  <c r="H113" i="16"/>
  <c r="S113" i="16" s="1"/>
  <c r="G113" i="16"/>
  <c r="H112" i="16"/>
  <c r="G112" i="16"/>
  <c r="H111" i="16"/>
  <c r="S111" i="16" s="1"/>
  <c r="G111" i="16"/>
  <c r="R111" i="16" s="1"/>
  <c r="H110" i="16"/>
  <c r="S110" i="16" s="1"/>
  <c r="G110" i="16"/>
  <c r="R110" i="16" s="1"/>
  <c r="H109" i="16"/>
  <c r="S109" i="16" s="1"/>
  <c r="G109" i="16"/>
  <c r="R109" i="16" s="1"/>
  <c r="H108" i="16"/>
  <c r="S108" i="16" s="1"/>
  <c r="G108" i="16"/>
  <c r="R108" i="16" s="1"/>
  <c r="H107" i="16"/>
  <c r="G107" i="16"/>
  <c r="R107" i="16" s="1"/>
  <c r="H106" i="16"/>
  <c r="S106" i="16" s="1"/>
  <c r="G106" i="16"/>
  <c r="R106" i="16" s="1"/>
  <c r="H105" i="16"/>
  <c r="S105" i="16" s="1"/>
  <c r="G105" i="16"/>
  <c r="R105" i="16" s="1"/>
  <c r="H104" i="16"/>
  <c r="G104" i="16"/>
  <c r="R104" i="16" s="1"/>
  <c r="H103" i="16"/>
  <c r="S103" i="16" s="1"/>
  <c r="G103" i="16"/>
  <c r="H102" i="16"/>
  <c r="S102" i="16" s="1"/>
  <c r="G102" i="16"/>
  <c r="R102" i="16" s="1"/>
  <c r="H101" i="16"/>
  <c r="S101" i="16" s="1"/>
  <c r="G101" i="16"/>
  <c r="R101" i="16" s="1"/>
  <c r="H100" i="16"/>
  <c r="S100" i="16" s="1"/>
  <c r="G100" i="16"/>
  <c r="R100" i="16" s="1"/>
  <c r="H99" i="16"/>
  <c r="S99" i="16" s="1"/>
  <c r="G99" i="16"/>
  <c r="R99" i="16" s="1"/>
  <c r="H98" i="16"/>
  <c r="S98" i="16" s="1"/>
  <c r="G98" i="16"/>
  <c r="R98" i="16" s="1"/>
  <c r="H97" i="16"/>
  <c r="S97" i="16" s="1"/>
  <c r="G97" i="16"/>
  <c r="R97" i="16" s="1"/>
  <c r="H96" i="16"/>
  <c r="S96" i="16" s="1"/>
  <c r="G96" i="16"/>
  <c r="R96" i="16" s="1"/>
  <c r="H95" i="16"/>
  <c r="S95" i="16" s="1"/>
  <c r="G95" i="16"/>
  <c r="H94" i="16"/>
  <c r="S94" i="16" s="1"/>
  <c r="G94" i="16"/>
  <c r="R94" i="16" s="1"/>
  <c r="H93" i="16"/>
  <c r="S93" i="16" s="1"/>
  <c r="G93" i="16"/>
  <c r="R93" i="16" s="1"/>
  <c r="H92" i="16"/>
  <c r="S92" i="16" s="1"/>
  <c r="G92" i="16"/>
  <c r="R92" i="16" s="1"/>
  <c r="H91" i="16"/>
  <c r="G91" i="16"/>
  <c r="R91" i="16" s="1"/>
  <c r="H90" i="16"/>
  <c r="S90" i="16" s="1"/>
  <c r="G90" i="16"/>
  <c r="R90" i="16" s="1"/>
  <c r="H89" i="16"/>
  <c r="S89" i="16" s="1"/>
  <c r="G89" i="16"/>
  <c r="R89" i="16" s="1"/>
  <c r="H88" i="16"/>
  <c r="S88" i="16" s="1"/>
  <c r="G88" i="16"/>
  <c r="H87" i="16"/>
  <c r="G87" i="16"/>
  <c r="R87" i="16" s="1"/>
  <c r="H86" i="16"/>
  <c r="S86" i="16" s="1"/>
  <c r="G86" i="16"/>
  <c r="R86" i="16" s="1"/>
  <c r="H85" i="16"/>
  <c r="G85" i="16"/>
  <c r="R85" i="16" s="1"/>
  <c r="H84" i="16"/>
  <c r="S84" i="16" s="1"/>
  <c r="G84" i="16"/>
  <c r="R84" i="16" s="1"/>
  <c r="H83" i="16"/>
  <c r="G83" i="16"/>
  <c r="R83" i="16" s="1"/>
  <c r="H82" i="16"/>
  <c r="S82" i="16" s="1"/>
  <c r="G82" i="16"/>
  <c r="R82" i="16" s="1"/>
  <c r="H81" i="16"/>
  <c r="S81" i="16" s="1"/>
  <c r="G81" i="16"/>
  <c r="R81" i="16" s="1"/>
  <c r="H80" i="16"/>
  <c r="S80" i="16" s="1"/>
  <c r="G80" i="16"/>
  <c r="R80" i="16" s="1"/>
  <c r="H79" i="16"/>
  <c r="S79" i="16" s="1"/>
  <c r="G79" i="16"/>
  <c r="R79" i="16" s="1"/>
  <c r="H78" i="16"/>
  <c r="S78" i="16" s="1"/>
  <c r="G78" i="16"/>
  <c r="R78" i="16" s="1"/>
  <c r="H77" i="16"/>
  <c r="S77" i="16" s="1"/>
  <c r="G77" i="16"/>
  <c r="R77" i="16" s="1"/>
  <c r="H76" i="16"/>
  <c r="G76" i="16"/>
  <c r="R76" i="16" s="1"/>
  <c r="H75" i="16"/>
  <c r="S75" i="16" s="1"/>
  <c r="G75" i="16"/>
  <c r="R75" i="16" s="1"/>
  <c r="H74" i="16"/>
  <c r="S74" i="16" s="1"/>
  <c r="G74" i="16"/>
  <c r="R74" i="16" s="1"/>
  <c r="H73" i="16"/>
  <c r="S73" i="16" s="1"/>
  <c r="G73" i="16"/>
  <c r="R73" i="16" s="1"/>
  <c r="H72" i="16"/>
  <c r="G72" i="16"/>
  <c r="R72" i="16" s="1"/>
  <c r="H71" i="16"/>
  <c r="S71" i="16" s="1"/>
  <c r="G71" i="16"/>
  <c r="H70" i="16"/>
  <c r="S70" i="16" s="1"/>
  <c r="G70" i="16"/>
  <c r="R70" i="16" s="1"/>
  <c r="H69" i="16"/>
  <c r="S69" i="16" s="1"/>
  <c r="G69" i="16"/>
  <c r="R69" i="16" s="1"/>
  <c r="H68" i="16"/>
  <c r="S68" i="16" s="1"/>
  <c r="G68" i="16"/>
  <c r="R68" i="16" s="1"/>
  <c r="H67" i="16"/>
  <c r="G67" i="16"/>
  <c r="R67" i="16" s="1"/>
  <c r="H66" i="16"/>
  <c r="S66" i="16" s="1"/>
  <c r="G66" i="16"/>
  <c r="R66" i="16" s="1"/>
  <c r="H65" i="16"/>
  <c r="S65" i="16" s="1"/>
  <c r="G65" i="16"/>
  <c r="R65" i="16" s="1"/>
  <c r="H64" i="16"/>
  <c r="S64" i="16" s="1"/>
  <c r="G64" i="16"/>
  <c r="H63" i="16"/>
  <c r="S63" i="16" s="1"/>
  <c r="G63" i="16"/>
  <c r="R63" i="16" s="1"/>
  <c r="H62" i="16"/>
  <c r="S62" i="16" s="1"/>
  <c r="G62" i="16"/>
  <c r="R62" i="16" s="1"/>
  <c r="H61" i="16"/>
  <c r="S61" i="16" s="1"/>
  <c r="G61" i="16"/>
  <c r="R61" i="16" s="1"/>
  <c r="H60" i="16"/>
  <c r="S60" i="16" s="1"/>
  <c r="G60" i="16"/>
  <c r="R60" i="16" s="1"/>
  <c r="H59" i="16"/>
  <c r="G59" i="16"/>
  <c r="R59" i="16" s="1"/>
  <c r="H58" i="16"/>
  <c r="S58" i="16" s="1"/>
  <c r="G58" i="16"/>
  <c r="R58" i="16" s="1"/>
  <c r="H57" i="16"/>
  <c r="G57" i="16"/>
  <c r="R57" i="16" s="1"/>
  <c r="H56" i="16"/>
  <c r="S56" i="16" s="1"/>
  <c r="G56" i="16"/>
  <c r="R56" i="16" s="1"/>
  <c r="H55" i="16"/>
  <c r="G55" i="16"/>
  <c r="H54" i="16"/>
  <c r="S54" i="16" s="1"/>
  <c r="G54" i="16"/>
  <c r="R54" i="16" s="1"/>
  <c r="H53" i="16"/>
  <c r="G53" i="16"/>
  <c r="R53" i="16" s="1"/>
  <c r="H52" i="16"/>
  <c r="G52" i="16"/>
  <c r="R52" i="16" s="1"/>
  <c r="H51" i="16"/>
  <c r="S51" i="16" s="1"/>
  <c r="G51" i="16"/>
  <c r="R51" i="16" s="1"/>
  <c r="H50" i="16"/>
  <c r="S50" i="16" s="1"/>
  <c r="G50" i="16"/>
  <c r="R50" i="16" s="1"/>
  <c r="H49" i="16"/>
  <c r="S49" i="16" s="1"/>
  <c r="G49" i="16"/>
  <c r="R49" i="16" s="1"/>
  <c r="H48" i="16"/>
  <c r="S48" i="16" s="1"/>
  <c r="G48" i="16"/>
  <c r="R48" i="16" s="1"/>
  <c r="H47" i="16"/>
  <c r="S47" i="16" s="1"/>
  <c r="G47" i="16"/>
  <c r="H46" i="16"/>
  <c r="G46" i="16"/>
  <c r="H45" i="16"/>
  <c r="AA45" i="16" s="1"/>
  <c r="G45" i="16"/>
  <c r="R45" i="16" s="1"/>
  <c r="H44" i="16"/>
  <c r="G44" i="16"/>
  <c r="R44" i="16" s="1"/>
  <c r="H43" i="16"/>
  <c r="AA43" i="16" s="1"/>
  <c r="G43" i="16"/>
  <c r="R43" i="16" s="1"/>
  <c r="H42" i="16"/>
  <c r="S42" i="16" s="1"/>
  <c r="G42" i="16"/>
  <c r="R42" i="16" s="1"/>
  <c r="H41" i="16"/>
  <c r="AA41" i="16" s="1"/>
  <c r="G41" i="16"/>
  <c r="R41" i="16" s="1"/>
  <c r="H40" i="16"/>
  <c r="S40" i="16" s="1"/>
  <c r="G40" i="16"/>
  <c r="H39" i="16"/>
  <c r="AA39" i="16" s="1"/>
  <c r="G39" i="16"/>
  <c r="R39" i="16" s="1"/>
  <c r="H38" i="16"/>
  <c r="S38" i="16" s="1"/>
  <c r="G38" i="16"/>
  <c r="R38" i="16" s="1"/>
  <c r="H37" i="16"/>
  <c r="S37" i="16" s="1"/>
  <c r="G37" i="16"/>
  <c r="R37" i="16" s="1"/>
  <c r="H36" i="16"/>
  <c r="AA36" i="16" s="1"/>
  <c r="G36" i="16"/>
  <c r="R36" i="16" s="1"/>
  <c r="H35" i="16"/>
  <c r="G35" i="16"/>
  <c r="R35" i="16" s="1"/>
  <c r="H34" i="16"/>
  <c r="AA34" i="16" s="1"/>
  <c r="G34" i="16"/>
  <c r="R34" i="16" s="1"/>
  <c r="H33" i="16"/>
  <c r="S33" i="16" s="1"/>
  <c r="G33" i="16"/>
  <c r="R33" i="16" s="1"/>
  <c r="H32" i="16"/>
  <c r="AA32" i="16" s="1"/>
  <c r="G32" i="16"/>
  <c r="R32" i="16" s="1"/>
  <c r="H31" i="16"/>
  <c r="S31" i="16" s="1"/>
  <c r="G31" i="16"/>
  <c r="R31" i="16" s="1"/>
  <c r="H30" i="16"/>
  <c r="AA30" i="16" s="1"/>
  <c r="G30" i="16"/>
  <c r="R30" i="16" s="1"/>
  <c r="H29" i="16"/>
  <c r="G29" i="16"/>
  <c r="R29" i="16" s="1"/>
  <c r="H28" i="16"/>
  <c r="S28" i="16" s="1"/>
  <c r="G28" i="16"/>
  <c r="R28" i="16" s="1"/>
  <c r="H27" i="16"/>
  <c r="AA27" i="16" s="1"/>
  <c r="G27" i="16"/>
  <c r="R27" i="16" s="1"/>
  <c r="H26" i="16"/>
  <c r="AA26" i="16" s="1"/>
  <c r="G26" i="16"/>
  <c r="R26" i="16" s="1"/>
  <c r="H25" i="16"/>
  <c r="AA25" i="16" s="1"/>
  <c r="G25" i="16"/>
  <c r="R25" i="16" s="1"/>
  <c r="H24" i="16"/>
  <c r="AA24" i="16" s="1"/>
  <c r="G24" i="16"/>
  <c r="R24" i="16" s="1"/>
  <c r="H23" i="16"/>
  <c r="G23" i="16"/>
  <c r="R23" i="16" s="1"/>
  <c r="H22" i="16"/>
  <c r="S22" i="16" s="1"/>
  <c r="G22" i="16"/>
  <c r="R22" i="16" s="1"/>
  <c r="H21" i="16"/>
  <c r="AA21" i="16" s="1"/>
  <c r="E21" i="16"/>
  <c r="H20" i="16"/>
  <c r="AA20" i="16" s="1"/>
  <c r="E20" i="16"/>
  <c r="H19" i="16"/>
  <c r="AA19" i="16" s="1"/>
  <c r="E19" i="16"/>
  <c r="H18" i="16"/>
  <c r="AA18" i="16" s="1"/>
  <c r="E18" i="16"/>
  <c r="H17" i="16"/>
  <c r="E17" i="16"/>
  <c r="H16" i="16"/>
  <c r="AA16" i="16" s="1"/>
  <c r="E16" i="16"/>
  <c r="D16" i="16"/>
  <c r="D10" i="16"/>
  <c r="D9" i="16"/>
  <c r="F182" i="16" s="1"/>
  <c r="M375" i="16"/>
  <c r="B375" i="16"/>
  <c r="M374" i="16"/>
  <c r="B374" i="16"/>
  <c r="M373" i="16"/>
  <c r="B373" i="16"/>
  <c r="M372" i="16"/>
  <c r="B372" i="16"/>
  <c r="M371" i="16"/>
  <c r="B371" i="16"/>
  <c r="M370" i="16"/>
  <c r="B370" i="16"/>
  <c r="M369" i="16"/>
  <c r="B369" i="16"/>
  <c r="M368" i="16"/>
  <c r="B368" i="16"/>
  <c r="M367" i="16"/>
  <c r="B367" i="16"/>
  <c r="M366" i="16"/>
  <c r="B366" i="16"/>
  <c r="M365" i="16"/>
  <c r="B365" i="16"/>
  <c r="M364" i="16"/>
  <c r="B364" i="16"/>
  <c r="M363" i="16"/>
  <c r="B363" i="16"/>
  <c r="M362" i="16"/>
  <c r="B362" i="16"/>
  <c r="M361" i="16"/>
  <c r="B361" i="16"/>
  <c r="M360" i="16"/>
  <c r="B360" i="16"/>
  <c r="M359" i="16"/>
  <c r="B359" i="16"/>
  <c r="M358" i="16"/>
  <c r="B358" i="16"/>
  <c r="M357" i="16"/>
  <c r="B357" i="16"/>
  <c r="M356" i="16"/>
  <c r="B356" i="16"/>
  <c r="M355" i="16"/>
  <c r="B355" i="16"/>
  <c r="M354" i="16"/>
  <c r="B354" i="16"/>
  <c r="M353" i="16"/>
  <c r="B353" i="16"/>
  <c r="M352" i="16"/>
  <c r="B352" i="16"/>
  <c r="M351" i="16"/>
  <c r="B351" i="16"/>
  <c r="M350" i="16"/>
  <c r="B350" i="16"/>
  <c r="M349" i="16"/>
  <c r="S349" i="16"/>
  <c r="B349" i="16"/>
  <c r="M348" i="16"/>
  <c r="B348" i="16"/>
  <c r="M347" i="16"/>
  <c r="B347" i="16"/>
  <c r="M346" i="16"/>
  <c r="B346" i="16"/>
  <c r="M345" i="16"/>
  <c r="B345" i="16"/>
  <c r="M344" i="16"/>
  <c r="B344" i="16"/>
  <c r="M343" i="16"/>
  <c r="B343" i="16"/>
  <c r="M342" i="16"/>
  <c r="B342" i="16"/>
  <c r="M341" i="16"/>
  <c r="B341" i="16"/>
  <c r="S340" i="16"/>
  <c r="M340" i="16"/>
  <c r="B340" i="16"/>
  <c r="M339" i="16"/>
  <c r="B339" i="16"/>
  <c r="S338" i="16"/>
  <c r="M338" i="16"/>
  <c r="B338" i="16"/>
  <c r="M337" i="16"/>
  <c r="B337" i="16"/>
  <c r="M336" i="16"/>
  <c r="B336" i="16"/>
  <c r="M335" i="16"/>
  <c r="B335" i="16"/>
  <c r="M334" i="16"/>
  <c r="B334" i="16"/>
  <c r="M333" i="16"/>
  <c r="B333" i="16"/>
  <c r="M332" i="16"/>
  <c r="B332" i="16"/>
  <c r="M331" i="16"/>
  <c r="B331" i="16"/>
  <c r="M330" i="16"/>
  <c r="B330" i="16"/>
  <c r="M329" i="16"/>
  <c r="B329" i="16"/>
  <c r="M328" i="16"/>
  <c r="B328" i="16"/>
  <c r="M327" i="16"/>
  <c r="B327" i="16"/>
  <c r="M326" i="16"/>
  <c r="B326" i="16"/>
  <c r="M325" i="16"/>
  <c r="B325" i="16"/>
  <c r="M324" i="16"/>
  <c r="B324" i="16"/>
  <c r="M323" i="16"/>
  <c r="B323" i="16"/>
  <c r="M322" i="16"/>
  <c r="B322" i="16"/>
  <c r="S321" i="16"/>
  <c r="M321" i="16"/>
  <c r="B321" i="16"/>
  <c r="M320" i="16"/>
  <c r="B320" i="16"/>
  <c r="M319" i="16"/>
  <c r="B319" i="16"/>
  <c r="M318" i="16"/>
  <c r="B318" i="16"/>
  <c r="M317" i="16"/>
  <c r="B317" i="16"/>
  <c r="M316" i="16"/>
  <c r="B316" i="16"/>
  <c r="M315" i="16"/>
  <c r="B315" i="16"/>
  <c r="M314" i="16"/>
  <c r="B314" i="16"/>
  <c r="M313" i="16"/>
  <c r="B313" i="16"/>
  <c r="M312" i="16"/>
  <c r="B312" i="16"/>
  <c r="M311" i="16"/>
  <c r="B311" i="16"/>
  <c r="M310" i="16"/>
  <c r="B310" i="16"/>
  <c r="S309" i="16"/>
  <c r="M309" i="16"/>
  <c r="B309" i="16"/>
  <c r="M308" i="16"/>
  <c r="B308" i="16"/>
  <c r="M307" i="16"/>
  <c r="B307" i="16"/>
  <c r="M306" i="16"/>
  <c r="S306" i="16"/>
  <c r="B306" i="16"/>
  <c r="M305" i="16"/>
  <c r="B305" i="16"/>
  <c r="M304" i="16"/>
  <c r="B304" i="16"/>
  <c r="M303" i="16"/>
  <c r="B303" i="16"/>
  <c r="M302" i="16"/>
  <c r="B302" i="16"/>
  <c r="M301" i="16"/>
  <c r="B301" i="16"/>
  <c r="M300" i="16"/>
  <c r="B300" i="16"/>
  <c r="M299" i="16"/>
  <c r="B299" i="16"/>
  <c r="M298" i="16"/>
  <c r="B298" i="16"/>
  <c r="M297" i="16"/>
  <c r="S297" i="16"/>
  <c r="B297" i="16"/>
  <c r="M296" i="16"/>
  <c r="B296" i="16"/>
  <c r="M295" i="16"/>
  <c r="B295" i="16"/>
  <c r="M294" i="16"/>
  <c r="B294" i="16"/>
  <c r="M293" i="16"/>
  <c r="B293" i="16"/>
  <c r="S292" i="16"/>
  <c r="M292" i="16"/>
  <c r="B292" i="16"/>
  <c r="M291" i="16"/>
  <c r="B291" i="16"/>
  <c r="M290" i="16"/>
  <c r="S290" i="16"/>
  <c r="B290" i="16"/>
  <c r="M289" i="16"/>
  <c r="B289" i="16"/>
  <c r="M288" i="16"/>
  <c r="B288" i="16"/>
  <c r="M287" i="16"/>
  <c r="B287" i="16"/>
  <c r="M286" i="16"/>
  <c r="B286" i="16"/>
  <c r="M285" i="16"/>
  <c r="B285" i="16"/>
  <c r="M284" i="16"/>
  <c r="B284" i="16"/>
  <c r="M283" i="16"/>
  <c r="B283" i="16"/>
  <c r="M282" i="16"/>
  <c r="B282" i="16"/>
  <c r="M281" i="16"/>
  <c r="B281" i="16"/>
  <c r="M280" i="16"/>
  <c r="B280" i="16"/>
  <c r="M279" i="16"/>
  <c r="B279" i="16"/>
  <c r="M278" i="16"/>
  <c r="B278" i="16"/>
  <c r="M277" i="16"/>
  <c r="B277" i="16"/>
  <c r="M276" i="16"/>
  <c r="B276" i="16"/>
  <c r="M275" i="16"/>
  <c r="B275" i="16"/>
  <c r="M274" i="16"/>
  <c r="B274" i="16"/>
  <c r="M273" i="16"/>
  <c r="B273" i="16"/>
  <c r="M272" i="16"/>
  <c r="B272" i="16"/>
  <c r="M271" i="16"/>
  <c r="B271" i="16"/>
  <c r="M270" i="16"/>
  <c r="S270" i="16"/>
  <c r="B270" i="16"/>
  <c r="M269" i="16"/>
  <c r="B269" i="16"/>
  <c r="R268" i="16"/>
  <c r="M268" i="16"/>
  <c r="B268" i="16"/>
  <c r="M267" i="16"/>
  <c r="B267" i="16"/>
  <c r="M266" i="16"/>
  <c r="B266" i="16"/>
  <c r="M265" i="16"/>
  <c r="B265" i="16"/>
  <c r="M264" i="16"/>
  <c r="B264" i="16"/>
  <c r="M263" i="16"/>
  <c r="B263" i="16"/>
  <c r="M262" i="16"/>
  <c r="B262" i="16"/>
  <c r="M261" i="16"/>
  <c r="B261" i="16"/>
  <c r="M260" i="16"/>
  <c r="S260" i="16"/>
  <c r="B260" i="16"/>
  <c r="M259" i="16"/>
  <c r="B259" i="16"/>
  <c r="M258" i="16"/>
  <c r="B258" i="16"/>
  <c r="S257" i="16"/>
  <c r="M257" i="16"/>
  <c r="B257" i="16"/>
  <c r="M256" i="16"/>
  <c r="B256" i="16"/>
  <c r="M255" i="16"/>
  <c r="B255" i="16"/>
  <c r="M254" i="16"/>
  <c r="S254" i="16"/>
  <c r="B254" i="16"/>
  <c r="M253" i="16"/>
  <c r="B253" i="16"/>
  <c r="M252" i="16"/>
  <c r="B252" i="16"/>
  <c r="M251" i="16"/>
  <c r="B251" i="16"/>
  <c r="M250" i="16"/>
  <c r="B250" i="16"/>
  <c r="M249" i="16"/>
  <c r="B249" i="16"/>
  <c r="M248" i="16"/>
  <c r="B248" i="16"/>
  <c r="M247" i="16"/>
  <c r="B247" i="16"/>
  <c r="M246" i="16"/>
  <c r="B246" i="16"/>
  <c r="S245" i="16"/>
  <c r="M245" i="16"/>
  <c r="B245" i="16"/>
  <c r="M244" i="16"/>
  <c r="B244" i="16"/>
  <c r="M243" i="16"/>
  <c r="B243" i="16"/>
  <c r="M242" i="16"/>
  <c r="B242" i="16"/>
  <c r="M241" i="16"/>
  <c r="B241" i="16"/>
  <c r="M240" i="16"/>
  <c r="B240" i="16"/>
  <c r="M239" i="16"/>
  <c r="B239" i="16"/>
  <c r="M238" i="16"/>
  <c r="B238" i="16"/>
  <c r="M237" i="16"/>
  <c r="B237" i="16"/>
  <c r="M236" i="16"/>
  <c r="B236" i="16"/>
  <c r="M235" i="16"/>
  <c r="B235" i="16"/>
  <c r="M234" i="16"/>
  <c r="S234" i="16"/>
  <c r="B234" i="16"/>
  <c r="S233" i="16"/>
  <c r="M233" i="16"/>
  <c r="B233" i="16"/>
  <c r="M232" i="16"/>
  <c r="B232" i="16"/>
  <c r="M231" i="16"/>
  <c r="B231" i="16"/>
  <c r="M230" i="16"/>
  <c r="B230" i="16"/>
  <c r="M229" i="16"/>
  <c r="B229" i="16"/>
  <c r="M228" i="16"/>
  <c r="B228" i="16"/>
  <c r="M227" i="16"/>
  <c r="B227" i="16"/>
  <c r="M226" i="16"/>
  <c r="B226" i="16"/>
  <c r="M225" i="16"/>
  <c r="B225" i="16"/>
  <c r="M224" i="16"/>
  <c r="B224" i="16"/>
  <c r="L224" i="16" s="1"/>
  <c r="M223" i="16"/>
  <c r="B223" i="16"/>
  <c r="M222" i="16"/>
  <c r="B222" i="16"/>
  <c r="S221" i="16"/>
  <c r="M221" i="16"/>
  <c r="B221" i="16"/>
  <c r="M220" i="16"/>
  <c r="B220" i="16"/>
  <c r="M219" i="16"/>
  <c r="B219" i="16"/>
  <c r="M218" i="16"/>
  <c r="B218" i="16"/>
  <c r="M217" i="16"/>
  <c r="B217" i="16"/>
  <c r="M216" i="16"/>
  <c r="B216" i="16"/>
  <c r="M215" i="16"/>
  <c r="B215" i="16"/>
  <c r="M214" i="16"/>
  <c r="B214" i="16"/>
  <c r="S213" i="16"/>
  <c r="M213" i="16"/>
  <c r="B213" i="16"/>
  <c r="M212" i="16"/>
  <c r="B212" i="16"/>
  <c r="M211" i="16"/>
  <c r="B211" i="16"/>
  <c r="M210" i="16"/>
  <c r="S210" i="16"/>
  <c r="B210" i="16"/>
  <c r="M209" i="16"/>
  <c r="B209" i="16"/>
  <c r="M208" i="16"/>
  <c r="B208" i="16"/>
  <c r="M207" i="16"/>
  <c r="B207" i="16"/>
  <c r="M206" i="16"/>
  <c r="B206" i="16"/>
  <c r="M205" i="16"/>
  <c r="B205" i="16"/>
  <c r="M204" i="16"/>
  <c r="B204" i="16"/>
  <c r="M203" i="16"/>
  <c r="B203" i="16"/>
  <c r="M202" i="16"/>
  <c r="B202" i="16"/>
  <c r="M201" i="16"/>
  <c r="S201" i="16"/>
  <c r="B201" i="16"/>
  <c r="M200" i="16"/>
  <c r="B200" i="16"/>
  <c r="M199" i="16"/>
  <c r="B199" i="16"/>
  <c r="M198" i="16"/>
  <c r="B198" i="16"/>
  <c r="M197" i="16"/>
  <c r="B197" i="16"/>
  <c r="S196" i="16"/>
  <c r="M196" i="16"/>
  <c r="B196" i="16"/>
  <c r="M195" i="16"/>
  <c r="B195" i="16"/>
  <c r="M194" i="16"/>
  <c r="S194" i="16"/>
  <c r="B194" i="16"/>
  <c r="M193" i="16"/>
  <c r="B193" i="16"/>
  <c r="M192" i="16"/>
  <c r="B192" i="16"/>
  <c r="M191" i="16"/>
  <c r="B191" i="16"/>
  <c r="M190" i="16"/>
  <c r="B190" i="16"/>
  <c r="M189" i="16"/>
  <c r="B189" i="16"/>
  <c r="M188" i="16"/>
  <c r="B188" i="16"/>
  <c r="M187" i="16"/>
  <c r="B187" i="16"/>
  <c r="M186" i="16"/>
  <c r="B186" i="16"/>
  <c r="M185" i="16"/>
  <c r="B185" i="16"/>
  <c r="M184" i="16"/>
  <c r="B184" i="16"/>
  <c r="M183" i="16"/>
  <c r="B183" i="16"/>
  <c r="M182" i="16"/>
  <c r="B182" i="16"/>
  <c r="S181" i="16"/>
  <c r="M181" i="16"/>
  <c r="B181" i="16"/>
  <c r="M180" i="16"/>
  <c r="B180" i="16"/>
  <c r="M179" i="16"/>
  <c r="B179" i="16"/>
  <c r="M178" i="16"/>
  <c r="B178" i="16"/>
  <c r="M177" i="16"/>
  <c r="B177" i="16"/>
  <c r="M176" i="16"/>
  <c r="B176" i="16"/>
  <c r="M175" i="16"/>
  <c r="B175" i="16"/>
  <c r="M174" i="16"/>
  <c r="S174" i="16"/>
  <c r="B174" i="16"/>
  <c r="M173" i="16"/>
  <c r="B173" i="16"/>
  <c r="M172" i="16"/>
  <c r="B172" i="16"/>
  <c r="M171" i="16"/>
  <c r="B171" i="16"/>
  <c r="S170" i="16"/>
  <c r="M170" i="16"/>
  <c r="B170" i="16"/>
  <c r="M169" i="16"/>
  <c r="B169" i="16"/>
  <c r="M168" i="16"/>
  <c r="B168" i="16"/>
  <c r="M167" i="16"/>
  <c r="B167" i="16"/>
  <c r="M166" i="16"/>
  <c r="B166" i="16"/>
  <c r="S165" i="16"/>
  <c r="M165" i="16"/>
  <c r="B165" i="16"/>
  <c r="M164" i="16"/>
  <c r="S164" i="16"/>
  <c r="B164" i="16"/>
  <c r="M163" i="16"/>
  <c r="B163" i="16"/>
  <c r="M162" i="16"/>
  <c r="B162" i="16"/>
  <c r="M161" i="16"/>
  <c r="B161" i="16"/>
  <c r="M160" i="16"/>
  <c r="B160" i="16"/>
  <c r="M159" i="16"/>
  <c r="B159" i="16"/>
  <c r="M158" i="16"/>
  <c r="B158" i="16"/>
  <c r="M157" i="16"/>
  <c r="S157" i="16"/>
  <c r="B157" i="16"/>
  <c r="M156" i="16"/>
  <c r="B156" i="16"/>
  <c r="M155" i="16"/>
  <c r="B155" i="16"/>
  <c r="M154" i="16"/>
  <c r="B154" i="16"/>
  <c r="M153" i="16"/>
  <c r="B153" i="16"/>
  <c r="M152" i="16"/>
  <c r="B152" i="16"/>
  <c r="M151" i="16"/>
  <c r="B151" i="16"/>
  <c r="M150" i="16"/>
  <c r="B150" i="16"/>
  <c r="M149" i="16"/>
  <c r="B149" i="16"/>
  <c r="M148" i="16"/>
  <c r="B148" i="16"/>
  <c r="M147" i="16"/>
  <c r="B147" i="16"/>
  <c r="M146" i="16"/>
  <c r="B146" i="16"/>
  <c r="M145" i="16"/>
  <c r="B145" i="16"/>
  <c r="M144" i="16"/>
  <c r="B144" i="16"/>
  <c r="M143" i="16"/>
  <c r="B143" i="16"/>
  <c r="M142" i="16"/>
  <c r="B142" i="16"/>
  <c r="M141" i="16"/>
  <c r="B141" i="16"/>
  <c r="M140" i="16"/>
  <c r="R140" i="16"/>
  <c r="B140" i="16"/>
  <c r="M139" i="16"/>
  <c r="B139" i="16"/>
  <c r="S138" i="16"/>
  <c r="M138" i="16"/>
  <c r="B138" i="16"/>
  <c r="M137" i="16"/>
  <c r="S137" i="16"/>
  <c r="B137" i="16"/>
  <c r="S136" i="16"/>
  <c r="M136" i="16"/>
  <c r="B136" i="16"/>
  <c r="M135" i="16"/>
  <c r="B135" i="16"/>
  <c r="M134" i="16"/>
  <c r="B134" i="16"/>
  <c r="M133" i="16"/>
  <c r="B133" i="16"/>
  <c r="M132" i="16"/>
  <c r="B132" i="16"/>
  <c r="M131" i="16"/>
  <c r="B131" i="16"/>
  <c r="M130" i="16"/>
  <c r="B130" i="16"/>
  <c r="M129" i="16"/>
  <c r="S129" i="16"/>
  <c r="B129" i="16"/>
  <c r="S128" i="16"/>
  <c r="M128" i="16"/>
  <c r="B128" i="16"/>
  <c r="M127" i="16"/>
  <c r="B127" i="16"/>
  <c r="M126" i="16"/>
  <c r="B126" i="16"/>
  <c r="S125" i="16"/>
  <c r="M125" i="16"/>
  <c r="B125" i="16"/>
  <c r="M124" i="16"/>
  <c r="B124" i="16"/>
  <c r="M123" i="16"/>
  <c r="B123" i="16"/>
  <c r="M122" i="16"/>
  <c r="B122" i="16"/>
  <c r="M121" i="16"/>
  <c r="B121" i="16"/>
  <c r="M120" i="16"/>
  <c r="S120" i="16"/>
  <c r="B120" i="16"/>
  <c r="M119" i="16"/>
  <c r="B119" i="16"/>
  <c r="M118" i="16"/>
  <c r="B118" i="16"/>
  <c r="M117" i="16"/>
  <c r="S117" i="16"/>
  <c r="B117" i="16"/>
  <c r="M116" i="16"/>
  <c r="B116" i="16"/>
  <c r="M115" i="16"/>
  <c r="B115" i="16"/>
  <c r="S114" i="16"/>
  <c r="M114" i="16"/>
  <c r="B114" i="16"/>
  <c r="M113" i="16"/>
  <c r="B113" i="16"/>
  <c r="M112" i="16"/>
  <c r="S112" i="16"/>
  <c r="B112" i="16"/>
  <c r="M111" i="16"/>
  <c r="B111" i="16"/>
  <c r="M110" i="16"/>
  <c r="B110" i="16"/>
  <c r="M109" i="16"/>
  <c r="B109" i="16"/>
  <c r="M108" i="16"/>
  <c r="B108" i="16"/>
  <c r="M107" i="16"/>
  <c r="B107" i="16"/>
  <c r="M106" i="16"/>
  <c r="B106" i="16"/>
  <c r="M105" i="16"/>
  <c r="B105" i="16"/>
  <c r="S104" i="16"/>
  <c r="M104" i="16"/>
  <c r="B104" i="16"/>
  <c r="M103" i="16"/>
  <c r="B103" i="16"/>
  <c r="M102" i="16"/>
  <c r="B102" i="16"/>
  <c r="M101" i="16"/>
  <c r="B101" i="16"/>
  <c r="M100" i="16"/>
  <c r="B100" i="16"/>
  <c r="M99" i="16"/>
  <c r="B99" i="16"/>
  <c r="M98" i="16"/>
  <c r="B98" i="16"/>
  <c r="M97" i="16"/>
  <c r="B97" i="16"/>
  <c r="M96" i="16"/>
  <c r="B96" i="16"/>
  <c r="M95" i="16"/>
  <c r="B95" i="16"/>
  <c r="M94" i="16"/>
  <c r="B94" i="16"/>
  <c r="M93" i="16"/>
  <c r="B93" i="16"/>
  <c r="M92" i="16"/>
  <c r="B92" i="16"/>
  <c r="M91" i="16"/>
  <c r="B91" i="16"/>
  <c r="M90" i="16"/>
  <c r="B90" i="16"/>
  <c r="M89" i="16"/>
  <c r="B89" i="16"/>
  <c r="M88" i="16"/>
  <c r="B88" i="16"/>
  <c r="S87" i="16"/>
  <c r="M87" i="16"/>
  <c r="B87" i="16"/>
  <c r="M86" i="16"/>
  <c r="B86" i="16"/>
  <c r="M85" i="16"/>
  <c r="S85" i="16"/>
  <c r="B85" i="16"/>
  <c r="M84" i="16"/>
  <c r="B84" i="16"/>
  <c r="M83" i="16"/>
  <c r="B83" i="16"/>
  <c r="M82" i="16"/>
  <c r="B82" i="16"/>
  <c r="M81" i="16"/>
  <c r="B81" i="16"/>
  <c r="M80" i="16"/>
  <c r="B80" i="16"/>
  <c r="M79" i="16"/>
  <c r="B79" i="16"/>
  <c r="M78" i="16"/>
  <c r="B78" i="16"/>
  <c r="M77" i="16"/>
  <c r="B77" i="16"/>
  <c r="M76" i="16"/>
  <c r="S76" i="16"/>
  <c r="B76" i="16"/>
  <c r="M75" i="16"/>
  <c r="B75" i="16"/>
  <c r="M74" i="16"/>
  <c r="B74" i="16"/>
  <c r="M73" i="16"/>
  <c r="B73" i="16"/>
  <c r="S72" i="16"/>
  <c r="M72" i="16"/>
  <c r="B72" i="16"/>
  <c r="M71" i="16"/>
  <c r="B71" i="16"/>
  <c r="M70" i="16"/>
  <c r="B70" i="16"/>
  <c r="M69" i="16"/>
  <c r="B69" i="16"/>
  <c r="M68" i="16"/>
  <c r="B68" i="16"/>
  <c r="M67" i="16"/>
  <c r="B67" i="16"/>
  <c r="M66" i="16"/>
  <c r="B66" i="16"/>
  <c r="M65" i="16"/>
  <c r="B65" i="16"/>
  <c r="M64" i="16"/>
  <c r="B64" i="16"/>
  <c r="M63" i="16"/>
  <c r="B63" i="16"/>
  <c r="M62" i="16"/>
  <c r="B62" i="16"/>
  <c r="M61" i="16"/>
  <c r="B61" i="16"/>
  <c r="M60" i="16"/>
  <c r="B60" i="16"/>
  <c r="M59" i="16"/>
  <c r="B59" i="16"/>
  <c r="M58" i="16"/>
  <c r="B58" i="16"/>
  <c r="S57" i="16"/>
  <c r="M57" i="16"/>
  <c r="B57" i="16"/>
  <c r="M56" i="16"/>
  <c r="B56" i="16"/>
  <c r="S55" i="16"/>
  <c r="M55" i="16"/>
  <c r="B55" i="16"/>
  <c r="M54" i="16"/>
  <c r="B54" i="16"/>
  <c r="M53" i="16"/>
  <c r="S53" i="16"/>
  <c r="B53" i="16"/>
  <c r="M52" i="16"/>
  <c r="S52" i="16"/>
  <c r="B52" i="16"/>
  <c r="M51" i="16"/>
  <c r="B51" i="16"/>
  <c r="M50" i="16"/>
  <c r="B50" i="16"/>
  <c r="M49" i="16"/>
  <c r="B49" i="16"/>
  <c r="M48" i="16"/>
  <c r="B48" i="16"/>
  <c r="M47" i="16"/>
  <c r="B47" i="16"/>
  <c r="S46" i="16"/>
  <c r="M46" i="16"/>
  <c r="B46" i="16"/>
  <c r="S45" i="16"/>
  <c r="M45" i="16"/>
  <c r="B45" i="16"/>
  <c r="M44" i="16"/>
  <c r="B44" i="16"/>
  <c r="M43" i="16"/>
  <c r="B43" i="16"/>
  <c r="M42" i="16"/>
  <c r="B42" i="16"/>
  <c r="M41" i="16"/>
  <c r="B41" i="16"/>
  <c r="AA40" i="16"/>
  <c r="M40" i="16"/>
  <c r="B40" i="16"/>
  <c r="M39" i="16"/>
  <c r="B39" i="16"/>
  <c r="M38" i="16"/>
  <c r="B38" i="16"/>
  <c r="M37" i="16"/>
  <c r="B37" i="16"/>
  <c r="S36" i="16"/>
  <c r="M36" i="16"/>
  <c r="B36" i="16"/>
  <c r="M35" i="16"/>
  <c r="B35" i="16"/>
  <c r="M34" i="16"/>
  <c r="B34" i="16"/>
  <c r="M33" i="16"/>
  <c r="B33" i="16"/>
  <c r="M32" i="16"/>
  <c r="B32" i="16"/>
  <c r="M31" i="16"/>
  <c r="B31" i="16"/>
  <c r="S30" i="16"/>
  <c r="M30" i="16"/>
  <c r="B30" i="16"/>
  <c r="M29" i="16"/>
  <c r="B29" i="16"/>
  <c r="M28" i="16"/>
  <c r="B28" i="16"/>
  <c r="M27" i="16"/>
  <c r="B27" i="16"/>
  <c r="M26" i="16"/>
  <c r="B26" i="16"/>
  <c r="M25" i="16"/>
  <c r="B25" i="16"/>
  <c r="M24" i="16"/>
  <c r="B24" i="16"/>
  <c r="M23" i="16"/>
  <c r="B23" i="16"/>
  <c r="M22" i="16"/>
  <c r="B22" i="16"/>
  <c r="R21" i="16"/>
  <c r="M21" i="16"/>
  <c r="B21" i="16"/>
  <c r="R20" i="16"/>
  <c r="M20" i="16"/>
  <c r="B20" i="16"/>
  <c r="R19" i="16"/>
  <c r="M19" i="16"/>
  <c r="B19" i="16"/>
  <c r="S18" i="16"/>
  <c r="R18" i="16"/>
  <c r="M18" i="16"/>
  <c r="B18" i="16"/>
  <c r="R17" i="16"/>
  <c r="M17" i="16"/>
  <c r="B17" i="16"/>
  <c r="S16" i="16"/>
  <c r="R16" i="16"/>
  <c r="M16" i="16"/>
  <c r="B16" i="16"/>
  <c r="R17" i="14"/>
  <c r="R18" i="14"/>
  <c r="R19" i="14"/>
  <c r="R20" i="14"/>
  <c r="R21" i="14"/>
  <c r="R16" i="14"/>
  <c r="M375" i="14"/>
  <c r="M374" i="14"/>
  <c r="M373" i="14"/>
  <c r="M372" i="14"/>
  <c r="M371" i="14"/>
  <c r="M370" i="14"/>
  <c r="M369" i="14"/>
  <c r="M368" i="14"/>
  <c r="M367" i="14"/>
  <c r="M366" i="14"/>
  <c r="M365" i="14"/>
  <c r="M364" i="14"/>
  <c r="M363" i="14"/>
  <c r="M362" i="14"/>
  <c r="M361" i="14"/>
  <c r="M360" i="14"/>
  <c r="M359" i="14"/>
  <c r="M358" i="14"/>
  <c r="M357" i="14"/>
  <c r="M356" i="14"/>
  <c r="M355" i="14"/>
  <c r="M354" i="14"/>
  <c r="M353" i="14"/>
  <c r="M352" i="14"/>
  <c r="M351" i="14"/>
  <c r="M350" i="14"/>
  <c r="M349" i="14"/>
  <c r="M348" i="14"/>
  <c r="M347" i="14"/>
  <c r="M346" i="14"/>
  <c r="M345" i="14"/>
  <c r="M344" i="14"/>
  <c r="M343" i="14"/>
  <c r="M342" i="14"/>
  <c r="M341" i="14"/>
  <c r="M340" i="14"/>
  <c r="M339" i="14"/>
  <c r="M338" i="14"/>
  <c r="M337" i="14"/>
  <c r="M336" i="14"/>
  <c r="M335" i="14"/>
  <c r="M334" i="14"/>
  <c r="M333" i="14"/>
  <c r="M332" i="14"/>
  <c r="M331" i="14"/>
  <c r="M330" i="14"/>
  <c r="M329" i="14"/>
  <c r="M328" i="14"/>
  <c r="M327" i="14"/>
  <c r="M326" i="14"/>
  <c r="M325" i="14"/>
  <c r="M324" i="14"/>
  <c r="M323" i="14"/>
  <c r="M322" i="14"/>
  <c r="M321" i="14"/>
  <c r="M320" i="14"/>
  <c r="M319" i="14"/>
  <c r="M318" i="14"/>
  <c r="M317" i="14"/>
  <c r="M316" i="14"/>
  <c r="M315" i="14"/>
  <c r="M314" i="14"/>
  <c r="M313" i="14"/>
  <c r="M312" i="14"/>
  <c r="M311" i="14"/>
  <c r="M310" i="14"/>
  <c r="M309" i="14"/>
  <c r="M308" i="14"/>
  <c r="M307" i="14"/>
  <c r="M306" i="14"/>
  <c r="M305" i="14"/>
  <c r="M304" i="14"/>
  <c r="M303" i="14"/>
  <c r="M302" i="14"/>
  <c r="M301" i="14"/>
  <c r="M300" i="14"/>
  <c r="M299" i="14"/>
  <c r="M298" i="14"/>
  <c r="M297" i="14"/>
  <c r="M296" i="14"/>
  <c r="M295" i="14"/>
  <c r="M294" i="14"/>
  <c r="M293" i="14"/>
  <c r="M292" i="14"/>
  <c r="M291" i="14"/>
  <c r="M290" i="14"/>
  <c r="M289" i="14"/>
  <c r="M288" i="14"/>
  <c r="M287" i="14"/>
  <c r="M286" i="14"/>
  <c r="M285" i="14"/>
  <c r="M284" i="14"/>
  <c r="M283" i="14"/>
  <c r="M282" i="14"/>
  <c r="M281" i="14"/>
  <c r="M280" i="14"/>
  <c r="M279" i="14"/>
  <c r="M278" i="14"/>
  <c r="M277" i="14"/>
  <c r="M276" i="14"/>
  <c r="M275" i="14"/>
  <c r="M274" i="14"/>
  <c r="M273" i="14"/>
  <c r="M272" i="14"/>
  <c r="M271" i="14"/>
  <c r="M270" i="14"/>
  <c r="M269" i="14"/>
  <c r="M268" i="14"/>
  <c r="M267" i="14"/>
  <c r="M266" i="14"/>
  <c r="M265" i="14"/>
  <c r="M264" i="14"/>
  <c r="M263" i="14"/>
  <c r="M262" i="14"/>
  <c r="M261" i="14"/>
  <c r="M260" i="14"/>
  <c r="M259" i="14"/>
  <c r="M258" i="14"/>
  <c r="M257" i="14"/>
  <c r="M256" i="14"/>
  <c r="M255" i="14"/>
  <c r="M254" i="14"/>
  <c r="M253" i="14"/>
  <c r="M252" i="14"/>
  <c r="M251" i="14"/>
  <c r="M250" i="14"/>
  <c r="M249" i="14"/>
  <c r="M248" i="14"/>
  <c r="M247" i="14"/>
  <c r="M246" i="14"/>
  <c r="M245" i="14"/>
  <c r="M244" i="14"/>
  <c r="M243" i="14"/>
  <c r="M242" i="14"/>
  <c r="M241" i="14"/>
  <c r="M240" i="14"/>
  <c r="M239" i="14"/>
  <c r="M238" i="14"/>
  <c r="M237" i="14"/>
  <c r="M236" i="14"/>
  <c r="M235" i="14"/>
  <c r="M234" i="14"/>
  <c r="M233" i="14"/>
  <c r="M232" i="14"/>
  <c r="M231" i="14"/>
  <c r="M230" i="14"/>
  <c r="M229" i="14"/>
  <c r="M228" i="14"/>
  <c r="M227" i="14"/>
  <c r="M226" i="14"/>
  <c r="M225" i="14"/>
  <c r="M224" i="14"/>
  <c r="M223" i="14"/>
  <c r="M222" i="14"/>
  <c r="M221" i="14"/>
  <c r="M220" i="14"/>
  <c r="M219" i="14"/>
  <c r="M218" i="14"/>
  <c r="M217" i="14"/>
  <c r="M216" i="14"/>
  <c r="M215" i="14"/>
  <c r="M214" i="14"/>
  <c r="M213" i="14"/>
  <c r="M212" i="14"/>
  <c r="M211" i="14"/>
  <c r="M210" i="14"/>
  <c r="M209" i="14"/>
  <c r="M208" i="14"/>
  <c r="M207" i="14"/>
  <c r="M206" i="14"/>
  <c r="M205" i="14"/>
  <c r="M204" i="14"/>
  <c r="M203" i="14"/>
  <c r="M202" i="14"/>
  <c r="M201" i="14"/>
  <c r="M200" i="14"/>
  <c r="M199" i="14"/>
  <c r="M198" i="14"/>
  <c r="M197" i="14"/>
  <c r="M196" i="14"/>
  <c r="M195" i="14"/>
  <c r="M194" i="14"/>
  <c r="M193" i="14"/>
  <c r="M192" i="14"/>
  <c r="M191" i="14"/>
  <c r="M190" i="14"/>
  <c r="M189" i="14"/>
  <c r="M188" i="14"/>
  <c r="M187" i="14"/>
  <c r="M186" i="14"/>
  <c r="M185" i="14"/>
  <c r="M184" i="14"/>
  <c r="M183" i="14"/>
  <c r="M182" i="14"/>
  <c r="M181" i="14"/>
  <c r="M180" i="14"/>
  <c r="M179" i="14"/>
  <c r="M178" i="14"/>
  <c r="M177" i="14"/>
  <c r="M176" i="14"/>
  <c r="M175" i="14"/>
  <c r="M174" i="14"/>
  <c r="M173" i="14"/>
  <c r="M172" i="14"/>
  <c r="M171" i="14"/>
  <c r="M170" i="14"/>
  <c r="M169" i="14"/>
  <c r="M168" i="14"/>
  <c r="M167" i="14"/>
  <c r="M166" i="14"/>
  <c r="M165" i="14"/>
  <c r="M164" i="14"/>
  <c r="M163" i="14"/>
  <c r="M162" i="14"/>
  <c r="M161" i="14"/>
  <c r="M160" i="14"/>
  <c r="M159" i="14"/>
  <c r="M158" i="14"/>
  <c r="M157" i="14"/>
  <c r="M156" i="14"/>
  <c r="M155" i="14"/>
  <c r="M154" i="14"/>
  <c r="M153" i="14"/>
  <c r="M152" i="14"/>
  <c r="M151" i="14"/>
  <c r="M150" i="14"/>
  <c r="M149" i="14"/>
  <c r="M148" i="14"/>
  <c r="M147" i="14"/>
  <c r="M146" i="14"/>
  <c r="M145" i="14"/>
  <c r="M144" i="14"/>
  <c r="M143" i="14"/>
  <c r="M142" i="14"/>
  <c r="M141" i="14"/>
  <c r="M140" i="14"/>
  <c r="M139" i="14"/>
  <c r="M138" i="14"/>
  <c r="M137" i="14"/>
  <c r="M136" i="14"/>
  <c r="M135" i="14"/>
  <c r="M134" i="14"/>
  <c r="M133" i="14"/>
  <c r="M132" i="14"/>
  <c r="M131" i="14"/>
  <c r="M130" i="14"/>
  <c r="M129" i="14"/>
  <c r="M128" i="14"/>
  <c r="M127" i="14"/>
  <c r="M126" i="14"/>
  <c r="M125" i="14"/>
  <c r="M124" i="14"/>
  <c r="M123" i="14"/>
  <c r="M122" i="14"/>
  <c r="M121" i="14"/>
  <c r="M120" i="14"/>
  <c r="M119" i="14"/>
  <c r="M118" i="14"/>
  <c r="M117" i="14"/>
  <c r="M116" i="14"/>
  <c r="M115" i="14"/>
  <c r="M114" i="14"/>
  <c r="M113" i="14"/>
  <c r="M112" i="14"/>
  <c r="M111" i="14"/>
  <c r="M110" i="14"/>
  <c r="M109" i="14"/>
  <c r="M108" i="14"/>
  <c r="M107" i="14"/>
  <c r="M106" i="14"/>
  <c r="M105" i="14"/>
  <c r="M104" i="14"/>
  <c r="M103" i="14"/>
  <c r="M102" i="14"/>
  <c r="M101" i="14"/>
  <c r="M100" i="14"/>
  <c r="M99" i="14"/>
  <c r="M98" i="14"/>
  <c r="M97" i="14"/>
  <c r="M96" i="14"/>
  <c r="M95" i="14"/>
  <c r="M94" i="14"/>
  <c r="M93" i="14"/>
  <c r="M92" i="14"/>
  <c r="M91" i="14"/>
  <c r="M90" i="14"/>
  <c r="M89" i="14"/>
  <c r="M88" i="14"/>
  <c r="M87" i="14"/>
  <c r="M86" i="14"/>
  <c r="M85" i="14"/>
  <c r="M84" i="14"/>
  <c r="M83" i="14"/>
  <c r="M82" i="14"/>
  <c r="M81" i="14"/>
  <c r="M80" i="14"/>
  <c r="M79" i="14"/>
  <c r="M78" i="14"/>
  <c r="M77" i="14"/>
  <c r="M76" i="14"/>
  <c r="M75" i="14"/>
  <c r="M74" i="14"/>
  <c r="M73" i="14"/>
  <c r="M72" i="14"/>
  <c r="M71" i="14"/>
  <c r="M70" i="14"/>
  <c r="M69" i="14"/>
  <c r="M68" i="14"/>
  <c r="M67" i="14"/>
  <c r="M66" i="14"/>
  <c r="M65" i="14"/>
  <c r="M64" i="14"/>
  <c r="M63" i="14"/>
  <c r="M62" i="14"/>
  <c r="M61" i="14"/>
  <c r="M60" i="14"/>
  <c r="M59" i="14"/>
  <c r="M58" i="14"/>
  <c r="M5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B145" i="14"/>
  <c r="B146" i="14"/>
  <c r="B147" i="14"/>
  <c r="B148" i="14"/>
  <c r="B149" i="14"/>
  <c r="B150" i="14"/>
  <c r="B151" i="14"/>
  <c r="B152" i="14"/>
  <c r="B153" i="14"/>
  <c r="B154" i="14"/>
  <c r="B155" i="14"/>
  <c r="B156" i="14"/>
  <c r="B157" i="14"/>
  <c r="B158" i="14"/>
  <c r="B159" i="14"/>
  <c r="B160" i="14"/>
  <c r="B161" i="14"/>
  <c r="B162" i="14"/>
  <c r="B163" i="14"/>
  <c r="B164" i="14"/>
  <c r="B165" i="14"/>
  <c r="B166" i="14"/>
  <c r="B167" i="14"/>
  <c r="B168" i="14"/>
  <c r="B169" i="14"/>
  <c r="B170" i="14"/>
  <c r="B171" i="14"/>
  <c r="B172" i="14"/>
  <c r="B173" i="14"/>
  <c r="B174" i="14"/>
  <c r="B175" i="14"/>
  <c r="B176" i="14"/>
  <c r="B177" i="14"/>
  <c r="B178" i="14"/>
  <c r="B179" i="14"/>
  <c r="B180" i="14"/>
  <c r="B181" i="14"/>
  <c r="B182" i="14"/>
  <c r="B183" i="14"/>
  <c r="B184" i="14"/>
  <c r="B185" i="14"/>
  <c r="B186" i="14"/>
  <c r="B187" i="14"/>
  <c r="B188" i="14"/>
  <c r="B189" i="14"/>
  <c r="B190" i="14"/>
  <c r="B191" i="14"/>
  <c r="B192" i="14"/>
  <c r="B193" i="14"/>
  <c r="B194" i="14"/>
  <c r="B195" i="14"/>
  <c r="B196" i="14"/>
  <c r="B197" i="14"/>
  <c r="B198" i="14"/>
  <c r="B199" i="14"/>
  <c r="B200" i="14"/>
  <c r="B201" i="14"/>
  <c r="B202" i="14"/>
  <c r="B203" i="14"/>
  <c r="B204" i="14"/>
  <c r="B205" i="14"/>
  <c r="B206" i="14"/>
  <c r="B207" i="14"/>
  <c r="B208" i="14"/>
  <c r="B209" i="14"/>
  <c r="B210" i="14"/>
  <c r="B211" i="14"/>
  <c r="B212" i="14"/>
  <c r="B213" i="14"/>
  <c r="B214" i="14"/>
  <c r="B215" i="14"/>
  <c r="B216" i="14"/>
  <c r="B217" i="14"/>
  <c r="B218" i="14"/>
  <c r="B219" i="14"/>
  <c r="B220" i="14"/>
  <c r="B221" i="14"/>
  <c r="B222" i="14"/>
  <c r="B223" i="14"/>
  <c r="B224" i="14"/>
  <c r="B225" i="14"/>
  <c r="B226" i="14"/>
  <c r="B227" i="14"/>
  <c r="B228" i="14"/>
  <c r="B229" i="14"/>
  <c r="B230" i="14"/>
  <c r="B231" i="14"/>
  <c r="B232" i="14"/>
  <c r="B233" i="14"/>
  <c r="B234" i="14"/>
  <c r="B235" i="14"/>
  <c r="B236" i="14"/>
  <c r="B237" i="14"/>
  <c r="B238" i="14"/>
  <c r="B239" i="14"/>
  <c r="B240" i="14"/>
  <c r="B241" i="14"/>
  <c r="B242" i="14"/>
  <c r="B243" i="14"/>
  <c r="B244" i="14"/>
  <c r="B245" i="14"/>
  <c r="B246" i="14"/>
  <c r="B247" i="14"/>
  <c r="B248" i="14"/>
  <c r="B249" i="14"/>
  <c r="B250" i="14"/>
  <c r="B251" i="14"/>
  <c r="B252" i="14"/>
  <c r="B253" i="14"/>
  <c r="B254" i="14"/>
  <c r="B255" i="14"/>
  <c r="B256" i="14"/>
  <c r="B257" i="14"/>
  <c r="B258" i="14"/>
  <c r="B259" i="14"/>
  <c r="B260" i="14"/>
  <c r="B261" i="14"/>
  <c r="B262" i="14"/>
  <c r="B263" i="14"/>
  <c r="B264" i="14"/>
  <c r="B265" i="14"/>
  <c r="B266" i="14"/>
  <c r="B267" i="14"/>
  <c r="B268" i="14"/>
  <c r="B269" i="14"/>
  <c r="B270" i="14"/>
  <c r="B271" i="14"/>
  <c r="B272" i="14"/>
  <c r="B273" i="14"/>
  <c r="B274" i="14"/>
  <c r="B275" i="14"/>
  <c r="B276" i="14"/>
  <c r="B277" i="14"/>
  <c r="B278" i="14"/>
  <c r="B279" i="14"/>
  <c r="B280" i="14"/>
  <c r="B281" i="14"/>
  <c r="B282" i="14"/>
  <c r="B283" i="14"/>
  <c r="B284" i="14"/>
  <c r="B285" i="14"/>
  <c r="B286" i="14"/>
  <c r="B287" i="14"/>
  <c r="B288" i="14"/>
  <c r="B289" i="14"/>
  <c r="B290" i="14"/>
  <c r="B291" i="14"/>
  <c r="B292" i="14"/>
  <c r="B293" i="14"/>
  <c r="B294" i="14"/>
  <c r="B295" i="14"/>
  <c r="B296" i="14"/>
  <c r="B297" i="14"/>
  <c r="B298" i="14"/>
  <c r="B299" i="14"/>
  <c r="B300" i="14"/>
  <c r="B301" i="14"/>
  <c r="B302" i="14"/>
  <c r="B303" i="14"/>
  <c r="B304" i="14"/>
  <c r="B305" i="14"/>
  <c r="B306" i="14"/>
  <c r="B307" i="14"/>
  <c r="B308" i="14"/>
  <c r="B309" i="14"/>
  <c r="B310" i="14"/>
  <c r="B311" i="14"/>
  <c r="B312" i="14"/>
  <c r="B313" i="14"/>
  <c r="B314" i="14"/>
  <c r="B315" i="14"/>
  <c r="B316" i="14"/>
  <c r="B317" i="14"/>
  <c r="B318" i="14"/>
  <c r="B319" i="14"/>
  <c r="B320" i="14"/>
  <c r="B321" i="14"/>
  <c r="B322" i="14"/>
  <c r="B323" i="14"/>
  <c r="B324" i="14"/>
  <c r="B325" i="14"/>
  <c r="B326" i="14"/>
  <c r="B327" i="14"/>
  <c r="B328" i="14"/>
  <c r="B329" i="14"/>
  <c r="B330" i="14"/>
  <c r="B331" i="14"/>
  <c r="B332" i="14"/>
  <c r="B333" i="14"/>
  <c r="B334" i="14"/>
  <c r="B335" i="14"/>
  <c r="B336" i="14"/>
  <c r="B337" i="14"/>
  <c r="B338" i="14"/>
  <c r="B339" i="14"/>
  <c r="B340" i="14"/>
  <c r="B341" i="14"/>
  <c r="B342" i="14"/>
  <c r="B343" i="14"/>
  <c r="B344" i="14"/>
  <c r="B345" i="14"/>
  <c r="B346" i="14"/>
  <c r="B347" i="14"/>
  <c r="B348" i="14"/>
  <c r="B349" i="14"/>
  <c r="B350" i="14"/>
  <c r="B351" i="14"/>
  <c r="B352" i="14"/>
  <c r="B353" i="14"/>
  <c r="B354" i="14"/>
  <c r="B355" i="14"/>
  <c r="B356" i="14"/>
  <c r="B357" i="14"/>
  <c r="B358" i="14"/>
  <c r="B359" i="14"/>
  <c r="B360" i="14"/>
  <c r="B361" i="14"/>
  <c r="B362" i="14"/>
  <c r="B363" i="14"/>
  <c r="B364" i="14"/>
  <c r="B365" i="14"/>
  <c r="B366" i="14"/>
  <c r="B367" i="14"/>
  <c r="B368" i="14"/>
  <c r="B369" i="14"/>
  <c r="B370" i="14"/>
  <c r="B371" i="14"/>
  <c r="B372" i="14"/>
  <c r="B373" i="14"/>
  <c r="B374" i="14"/>
  <c r="B375" i="14"/>
  <c r="B16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160" i="14"/>
  <c r="F161" i="14"/>
  <c r="F162" i="14"/>
  <c r="F163" i="14"/>
  <c r="F164" i="14"/>
  <c r="F165" i="14"/>
  <c r="F166" i="14"/>
  <c r="F167" i="14"/>
  <c r="F168" i="14"/>
  <c r="F169" i="14"/>
  <c r="F170" i="14"/>
  <c r="F171" i="14"/>
  <c r="F172" i="14"/>
  <c r="F173" i="14"/>
  <c r="F174" i="14"/>
  <c r="F175" i="14"/>
  <c r="F176" i="14"/>
  <c r="F177" i="14"/>
  <c r="F178" i="14"/>
  <c r="F179" i="14"/>
  <c r="F180" i="14"/>
  <c r="F181" i="14"/>
  <c r="F182" i="14"/>
  <c r="F183" i="14"/>
  <c r="F184" i="14"/>
  <c r="F185" i="14"/>
  <c r="F186" i="14"/>
  <c r="F187" i="14"/>
  <c r="F188" i="14"/>
  <c r="F189" i="14"/>
  <c r="F190" i="14"/>
  <c r="F191" i="14"/>
  <c r="F192" i="14"/>
  <c r="F193" i="14"/>
  <c r="F194" i="14"/>
  <c r="F195" i="14"/>
  <c r="F196" i="14"/>
  <c r="F197" i="14"/>
  <c r="F198" i="14"/>
  <c r="F199" i="14"/>
  <c r="F200" i="14"/>
  <c r="F201" i="14"/>
  <c r="F202" i="14"/>
  <c r="F203" i="14"/>
  <c r="F204" i="14"/>
  <c r="F205" i="14"/>
  <c r="F206" i="14"/>
  <c r="F207" i="14"/>
  <c r="F208" i="14"/>
  <c r="F209" i="14"/>
  <c r="F210" i="14"/>
  <c r="F211" i="14"/>
  <c r="F212" i="14"/>
  <c r="F213" i="14"/>
  <c r="F214" i="14"/>
  <c r="F215" i="14"/>
  <c r="F216" i="14"/>
  <c r="F217" i="14"/>
  <c r="F218" i="14"/>
  <c r="F219" i="14"/>
  <c r="F220" i="14"/>
  <c r="F221" i="14"/>
  <c r="F222" i="14"/>
  <c r="F223" i="14"/>
  <c r="F224" i="14"/>
  <c r="F225" i="14"/>
  <c r="F226" i="14"/>
  <c r="F227" i="14"/>
  <c r="F228" i="14"/>
  <c r="F229" i="14"/>
  <c r="F230" i="14"/>
  <c r="F231" i="14"/>
  <c r="F232" i="14"/>
  <c r="F233" i="14"/>
  <c r="F234" i="14"/>
  <c r="F235" i="14"/>
  <c r="F236" i="14"/>
  <c r="F237" i="14"/>
  <c r="F238" i="14"/>
  <c r="F239" i="14"/>
  <c r="F240" i="14"/>
  <c r="F241" i="14"/>
  <c r="F242" i="14"/>
  <c r="F243" i="14"/>
  <c r="F244" i="14"/>
  <c r="F245" i="14"/>
  <c r="F246" i="14"/>
  <c r="F247" i="14"/>
  <c r="F248" i="14"/>
  <c r="F249" i="14"/>
  <c r="F250" i="14"/>
  <c r="F251" i="14"/>
  <c r="F252" i="14"/>
  <c r="F253" i="14"/>
  <c r="F254" i="14"/>
  <c r="F255" i="14"/>
  <c r="F256" i="14"/>
  <c r="F257" i="14"/>
  <c r="F258" i="14"/>
  <c r="F259" i="14"/>
  <c r="F260" i="14"/>
  <c r="F261" i="14"/>
  <c r="F262" i="14"/>
  <c r="F263" i="14"/>
  <c r="F264" i="14"/>
  <c r="F265" i="14"/>
  <c r="F266" i="14"/>
  <c r="F267" i="14"/>
  <c r="F268" i="14"/>
  <c r="F269" i="14"/>
  <c r="F270" i="14"/>
  <c r="F271" i="14"/>
  <c r="F272" i="14"/>
  <c r="F273" i="14"/>
  <c r="F274" i="14"/>
  <c r="F275" i="14"/>
  <c r="F276" i="14"/>
  <c r="F277" i="14"/>
  <c r="F278" i="14"/>
  <c r="F279" i="14"/>
  <c r="F280" i="14"/>
  <c r="F281" i="14"/>
  <c r="F282" i="14"/>
  <c r="F283" i="14"/>
  <c r="F284" i="14"/>
  <c r="F285" i="14"/>
  <c r="F286" i="14"/>
  <c r="F287" i="14"/>
  <c r="F288" i="14"/>
  <c r="F289" i="14"/>
  <c r="F290" i="14"/>
  <c r="F291" i="14"/>
  <c r="F292" i="14"/>
  <c r="F293" i="14"/>
  <c r="F294" i="14"/>
  <c r="F295" i="14"/>
  <c r="F296" i="14"/>
  <c r="F297" i="14"/>
  <c r="F298" i="14"/>
  <c r="F299" i="14"/>
  <c r="F300" i="14"/>
  <c r="F301" i="14"/>
  <c r="F302" i="14"/>
  <c r="F303" i="14"/>
  <c r="F304" i="14"/>
  <c r="F305" i="14"/>
  <c r="F306" i="14"/>
  <c r="F307" i="14"/>
  <c r="F308" i="14"/>
  <c r="F309" i="14"/>
  <c r="F310" i="14"/>
  <c r="F311" i="14"/>
  <c r="F312" i="14"/>
  <c r="F313" i="14"/>
  <c r="F314" i="14"/>
  <c r="F315" i="14"/>
  <c r="F316" i="14"/>
  <c r="F317" i="14"/>
  <c r="F318" i="14"/>
  <c r="F319" i="14"/>
  <c r="F320" i="14"/>
  <c r="F321" i="14"/>
  <c r="F322" i="14"/>
  <c r="F323" i="14"/>
  <c r="F324" i="14"/>
  <c r="F325" i="14"/>
  <c r="F326" i="14"/>
  <c r="F327" i="14"/>
  <c r="F328" i="14"/>
  <c r="F329" i="14"/>
  <c r="F330" i="14"/>
  <c r="F331" i="14"/>
  <c r="F332" i="14"/>
  <c r="F333" i="14"/>
  <c r="F334" i="14"/>
  <c r="F335" i="14"/>
  <c r="F336" i="14"/>
  <c r="F337" i="14"/>
  <c r="F338" i="14"/>
  <c r="F339" i="14"/>
  <c r="F340" i="14"/>
  <c r="F341" i="14"/>
  <c r="F342" i="14"/>
  <c r="F343" i="14"/>
  <c r="F344" i="14"/>
  <c r="F345" i="14"/>
  <c r="F346" i="14"/>
  <c r="F347" i="14"/>
  <c r="F348" i="14"/>
  <c r="F349" i="14"/>
  <c r="F350" i="14"/>
  <c r="F351" i="14"/>
  <c r="F352" i="14"/>
  <c r="F353" i="14"/>
  <c r="F354" i="14"/>
  <c r="F355" i="14"/>
  <c r="F356" i="14"/>
  <c r="F357" i="14"/>
  <c r="F358" i="14"/>
  <c r="F359" i="14"/>
  <c r="F360" i="14"/>
  <c r="F361" i="14"/>
  <c r="F362" i="14"/>
  <c r="F363" i="14"/>
  <c r="F364" i="14"/>
  <c r="F365" i="14"/>
  <c r="F366" i="14"/>
  <c r="F367" i="14"/>
  <c r="F368" i="14"/>
  <c r="F369" i="14"/>
  <c r="F370" i="14"/>
  <c r="F371" i="14"/>
  <c r="F372" i="14"/>
  <c r="F373" i="14"/>
  <c r="F374" i="14"/>
  <c r="F375" i="14"/>
  <c r="F28" i="14"/>
  <c r="I17" i="14"/>
  <c r="I19" i="14"/>
  <c r="I20" i="14"/>
  <c r="I22" i="14"/>
  <c r="I23" i="14"/>
  <c r="I25" i="14"/>
  <c r="I26" i="14"/>
  <c r="I28" i="14"/>
  <c r="I29" i="14"/>
  <c r="I31" i="14"/>
  <c r="I32" i="14"/>
  <c r="I34" i="14"/>
  <c r="I35" i="14"/>
  <c r="I37" i="14"/>
  <c r="I38" i="14"/>
  <c r="I40" i="14"/>
  <c r="I41" i="14"/>
  <c r="I43" i="14"/>
  <c r="I44" i="14"/>
  <c r="I46" i="14"/>
  <c r="I47" i="14"/>
  <c r="I49" i="14"/>
  <c r="I50" i="14"/>
  <c r="I52" i="14"/>
  <c r="I53" i="14"/>
  <c r="I55" i="14"/>
  <c r="I56" i="14"/>
  <c r="I58" i="14"/>
  <c r="I59" i="14"/>
  <c r="I61" i="14"/>
  <c r="I62" i="14"/>
  <c r="I64" i="14"/>
  <c r="I65" i="14"/>
  <c r="I67" i="14"/>
  <c r="I68" i="14"/>
  <c r="I70" i="14"/>
  <c r="I71" i="14"/>
  <c r="I73" i="14"/>
  <c r="I74" i="14"/>
  <c r="I76" i="14"/>
  <c r="I77" i="14"/>
  <c r="I79" i="14"/>
  <c r="I80" i="14"/>
  <c r="I82" i="14"/>
  <c r="I83" i="14"/>
  <c r="I85" i="14"/>
  <c r="I86" i="14"/>
  <c r="I88" i="14"/>
  <c r="I89" i="14"/>
  <c r="I91" i="14"/>
  <c r="I92" i="14"/>
  <c r="I94" i="14"/>
  <c r="I95" i="14"/>
  <c r="I97" i="14"/>
  <c r="I98" i="14"/>
  <c r="I100" i="14"/>
  <c r="I101" i="14"/>
  <c r="I103" i="14"/>
  <c r="I104" i="14"/>
  <c r="I106" i="14"/>
  <c r="I107" i="14"/>
  <c r="I109" i="14"/>
  <c r="I110" i="14"/>
  <c r="I112" i="14"/>
  <c r="I113" i="14"/>
  <c r="I115" i="14"/>
  <c r="I116" i="14"/>
  <c r="I118" i="14"/>
  <c r="I119" i="14"/>
  <c r="I121" i="14"/>
  <c r="I122" i="14"/>
  <c r="I124" i="14"/>
  <c r="I125" i="14"/>
  <c r="I127" i="14"/>
  <c r="I128" i="14"/>
  <c r="I130" i="14"/>
  <c r="I131" i="14"/>
  <c r="I133" i="14"/>
  <c r="I134" i="14"/>
  <c r="I136" i="14"/>
  <c r="I137" i="14"/>
  <c r="I139" i="14"/>
  <c r="I140" i="14"/>
  <c r="I142" i="14"/>
  <c r="I143" i="14"/>
  <c r="I145" i="14"/>
  <c r="I146" i="14"/>
  <c r="I148" i="14"/>
  <c r="I149" i="14"/>
  <c r="I151" i="14"/>
  <c r="I152" i="14"/>
  <c r="I154" i="14"/>
  <c r="I155" i="14"/>
  <c r="I157" i="14"/>
  <c r="I158" i="14"/>
  <c r="I160" i="14"/>
  <c r="I161" i="14"/>
  <c r="I163" i="14"/>
  <c r="I164" i="14"/>
  <c r="I166" i="14"/>
  <c r="I167" i="14"/>
  <c r="I169" i="14"/>
  <c r="I170" i="14"/>
  <c r="I172" i="14"/>
  <c r="I173" i="14"/>
  <c r="I175" i="14"/>
  <c r="I176" i="14"/>
  <c r="I178" i="14"/>
  <c r="I179" i="14"/>
  <c r="I181" i="14"/>
  <c r="I182" i="14"/>
  <c r="I184" i="14"/>
  <c r="I185" i="14"/>
  <c r="I187" i="14"/>
  <c r="I188" i="14"/>
  <c r="I190" i="14"/>
  <c r="I191" i="14"/>
  <c r="I193" i="14"/>
  <c r="I194" i="14"/>
  <c r="I196" i="14"/>
  <c r="I197" i="14"/>
  <c r="I199" i="14"/>
  <c r="I200" i="14"/>
  <c r="I202" i="14"/>
  <c r="I203" i="14"/>
  <c r="I205" i="14"/>
  <c r="I206" i="14"/>
  <c r="I208" i="14"/>
  <c r="I209" i="14"/>
  <c r="I211" i="14"/>
  <c r="I212" i="14"/>
  <c r="I214" i="14"/>
  <c r="I215" i="14"/>
  <c r="I217" i="14"/>
  <c r="I218" i="14"/>
  <c r="I220" i="14"/>
  <c r="I221" i="14"/>
  <c r="I223" i="14"/>
  <c r="I224" i="14"/>
  <c r="I226" i="14"/>
  <c r="I227" i="14"/>
  <c r="I229" i="14"/>
  <c r="I230" i="14"/>
  <c r="I232" i="14"/>
  <c r="I233" i="14"/>
  <c r="I235" i="14"/>
  <c r="I236" i="14"/>
  <c r="I238" i="14"/>
  <c r="I239" i="14"/>
  <c r="I241" i="14"/>
  <c r="I242" i="14"/>
  <c r="I244" i="14"/>
  <c r="I245" i="14"/>
  <c r="I247" i="14"/>
  <c r="I248" i="14"/>
  <c r="I250" i="14"/>
  <c r="I251" i="14"/>
  <c r="I253" i="14"/>
  <c r="I254" i="14"/>
  <c r="I256" i="14"/>
  <c r="I257" i="14"/>
  <c r="I259" i="14"/>
  <c r="I260" i="14"/>
  <c r="I262" i="14"/>
  <c r="I263" i="14"/>
  <c r="I265" i="14"/>
  <c r="I266" i="14"/>
  <c r="I268" i="14"/>
  <c r="I269" i="14"/>
  <c r="I271" i="14"/>
  <c r="I272" i="14"/>
  <c r="I274" i="14"/>
  <c r="I275" i="14"/>
  <c r="I277" i="14"/>
  <c r="I278" i="14"/>
  <c r="I280" i="14"/>
  <c r="I281" i="14"/>
  <c r="I283" i="14"/>
  <c r="I284" i="14"/>
  <c r="I286" i="14"/>
  <c r="I287" i="14"/>
  <c r="I289" i="14"/>
  <c r="I290" i="14"/>
  <c r="I292" i="14"/>
  <c r="I293" i="14"/>
  <c r="I295" i="14"/>
  <c r="I296" i="14"/>
  <c r="I298" i="14"/>
  <c r="I299" i="14"/>
  <c r="I301" i="14"/>
  <c r="I302" i="14"/>
  <c r="I304" i="14"/>
  <c r="I305" i="14"/>
  <c r="I307" i="14"/>
  <c r="I308" i="14"/>
  <c r="I310" i="14"/>
  <c r="I311" i="14"/>
  <c r="I313" i="14"/>
  <c r="I314" i="14"/>
  <c r="I316" i="14"/>
  <c r="I317" i="14"/>
  <c r="I319" i="14"/>
  <c r="I320" i="14"/>
  <c r="I322" i="14"/>
  <c r="I323" i="14"/>
  <c r="I325" i="14"/>
  <c r="I326" i="14"/>
  <c r="I328" i="14"/>
  <c r="I329" i="14"/>
  <c r="I331" i="14"/>
  <c r="I332" i="14"/>
  <c r="I334" i="14"/>
  <c r="I335" i="14"/>
  <c r="I337" i="14"/>
  <c r="I338" i="14"/>
  <c r="I340" i="14"/>
  <c r="I341" i="14"/>
  <c r="I343" i="14"/>
  <c r="I344" i="14"/>
  <c r="I346" i="14"/>
  <c r="I347" i="14"/>
  <c r="I349" i="14"/>
  <c r="I350" i="14"/>
  <c r="I352" i="14"/>
  <c r="I353" i="14"/>
  <c r="I355" i="14"/>
  <c r="I356" i="14"/>
  <c r="I358" i="14"/>
  <c r="I359" i="14"/>
  <c r="I361" i="14"/>
  <c r="I362" i="14"/>
  <c r="I364" i="14"/>
  <c r="I365" i="14"/>
  <c r="I367" i="14"/>
  <c r="I368" i="14"/>
  <c r="I370" i="14"/>
  <c r="I371" i="14"/>
  <c r="I373" i="14"/>
  <c r="I374" i="14"/>
  <c r="I16" i="14"/>
  <c r="G23" i="14"/>
  <c r="R23" i="14" s="1"/>
  <c r="G24" i="14"/>
  <c r="R24" i="14" s="1"/>
  <c r="G25" i="14"/>
  <c r="R25" i="14" s="1"/>
  <c r="G26" i="14"/>
  <c r="R26" i="14" s="1"/>
  <c r="G27" i="14"/>
  <c r="R27" i="14" s="1"/>
  <c r="G28" i="14"/>
  <c r="R28" i="14" s="1"/>
  <c r="G29" i="14"/>
  <c r="R29" i="14" s="1"/>
  <c r="G30" i="14"/>
  <c r="R30" i="14" s="1"/>
  <c r="G31" i="14"/>
  <c r="R31" i="14" s="1"/>
  <c r="G32" i="14"/>
  <c r="R32" i="14" s="1"/>
  <c r="G33" i="14"/>
  <c r="R33" i="14" s="1"/>
  <c r="G34" i="14"/>
  <c r="R34" i="14" s="1"/>
  <c r="G35" i="14"/>
  <c r="R35" i="14" s="1"/>
  <c r="G36" i="14"/>
  <c r="R36" i="14" s="1"/>
  <c r="G37" i="14"/>
  <c r="R37" i="14" s="1"/>
  <c r="G38" i="14"/>
  <c r="R38" i="14" s="1"/>
  <c r="G39" i="14"/>
  <c r="R39" i="14" s="1"/>
  <c r="G40" i="14"/>
  <c r="R40" i="14" s="1"/>
  <c r="G41" i="14"/>
  <c r="R41" i="14" s="1"/>
  <c r="G42" i="14"/>
  <c r="R42" i="14" s="1"/>
  <c r="G43" i="14"/>
  <c r="R43" i="14" s="1"/>
  <c r="G44" i="14"/>
  <c r="R44" i="14" s="1"/>
  <c r="G45" i="14"/>
  <c r="R45" i="14" s="1"/>
  <c r="G46" i="14"/>
  <c r="R46" i="14" s="1"/>
  <c r="G47" i="14"/>
  <c r="R47" i="14" s="1"/>
  <c r="G48" i="14"/>
  <c r="R48" i="14" s="1"/>
  <c r="G49" i="14"/>
  <c r="R49" i="14" s="1"/>
  <c r="G50" i="14"/>
  <c r="R50" i="14" s="1"/>
  <c r="G51" i="14"/>
  <c r="R51" i="14" s="1"/>
  <c r="G52" i="14"/>
  <c r="R52" i="14" s="1"/>
  <c r="G53" i="14"/>
  <c r="R53" i="14" s="1"/>
  <c r="G54" i="14"/>
  <c r="R54" i="14" s="1"/>
  <c r="G55" i="14"/>
  <c r="R55" i="14" s="1"/>
  <c r="G56" i="14"/>
  <c r="R56" i="14" s="1"/>
  <c r="G57" i="14"/>
  <c r="R57" i="14" s="1"/>
  <c r="G58" i="14"/>
  <c r="R58" i="14" s="1"/>
  <c r="G59" i="14"/>
  <c r="R59" i="14" s="1"/>
  <c r="G60" i="14"/>
  <c r="R60" i="14" s="1"/>
  <c r="G61" i="14"/>
  <c r="R61" i="14" s="1"/>
  <c r="G62" i="14"/>
  <c r="R62" i="14" s="1"/>
  <c r="G63" i="14"/>
  <c r="R63" i="14" s="1"/>
  <c r="G64" i="14"/>
  <c r="R64" i="14" s="1"/>
  <c r="G65" i="14"/>
  <c r="R65" i="14" s="1"/>
  <c r="G66" i="14"/>
  <c r="R66" i="14" s="1"/>
  <c r="G67" i="14"/>
  <c r="R67" i="14" s="1"/>
  <c r="G68" i="14"/>
  <c r="R68" i="14" s="1"/>
  <c r="G69" i="14"/>
  <c r="R69" i="14" s="1"/>
  <c r="G70" i="14"/>
  <c r="R70" i="14" s="1"/>
  <c r="G71" i="14"/>
  <c r="R71" i="14" s="1"/>
  <c r="G72" i="14"/>
  <c r="R72" i="14" s="1"/>
  <c r="G73" i="14"/>
  <c r="R73" i="14" s="1"/>
  <c r="G74" i="14"/>
  <c r="R74" i="14" s="1"/>
  <c r="G75" i="14"/>
  <c r="R75" i="14" s="1"/>
  <c r="G76" i="14"/>
  <c r="R76" i="14" s="1"/>
  <c r="G77" i="14"/>
  <c r="R77" i="14" s="1"/>
  <c r="G78" i="14"/>
  <c r="R78" i="14" s="1"/>
  <c r="G79" i="14"/>
  <c r="R79" i="14" s="1"/>
  <c r="G80" i="14"/>
  <c r="R80" i="14" s="1"/>
  <c r="G81" i="14"/>
  <c r="R81" i="14" s="1"/>
  <c r="G82" i="14"/>
  <c r="R82" i="14" s="1"/>
  <c r="G83" i="14"/>
  <c r="R83" i="14" s="1"/>
  <c r="G84" i="14"/>
  <c r="R84" i="14" s="1"/>
  <c r="G85" i="14"/>
  <c r="R85" i="14" s="1"/>
  <c r="G86" i="14"/>
  <c r="R86" i="14" s="1"/>
  <c r="G87" i="14"/>
  <c r="R87" i="14" s="1"/>
  <c r="G88" i="14"/>
  <c r="R88" i="14" s="1"/>
  <c r="G89" i="14"/>
  <c r="R89" i="14" s="1"/>
  <c r="G90" i="14"/>
  <c r="R90" i="14" s="1"/>
  <c r="G91" i="14"/>
  <c r="R91" i="14" s="1"/>
  <c r="G92" i="14"/>
  <c r="R92" i="14" s="1"/>
  <c r="G93" i="14"/>
  <c r="R93" i="14" s="1"/>
  <c r="G94" i="14"/>
  <c r="R94" i="14" s="1"/>
  <c r="G95" i="14"/>
  <c r="R95" i="14" s="1"/>
  <c r="G96" i="14"/>
  <c r="R96" i="14" s="1"/>
  <c r="G97" i="14"/>
  <c r="R97" i="14" s="1"/>
  <c r="G98" i="14"/>
  <c r="R98" i="14" s="1"/>
  <c r="G99" i="14"/>
  <c r="R99" i="14" s="1"/>
  <c r="G100" i="14"/>
  <c r="R100" i="14" s="1"/>
  <c r="G101" i="14"/>
  <c r="R101" i="14" s="1"/>
  <c r="G102" i="14"/>
  <c r="R102" i="14" s="1"/>
  <c r="G103" i="14"/>
  <c r="R103" i="14" s="1"/>
  <c r="G104" i="14"/>
  <c r="R104" i="14" s="1"/>
  <c r="G105" i="14"/>
  <c r="R105" i="14" s="1"/>
  <c r="G106" i="14"/>
  <c r="R106" i="14" s="1"/>
  <c r="G107" i="14"/>
  <c r="R107" i="14" s="1"/>
  <c r="G108" i="14"/>
  <c r="R108" i="14" s="1"/>
  <c r="G109" i="14"/>
  <c r="R109" i="14" s="1"/>
  <c r="G110" i="14"/>
  <c r="R110" i="14" s="1"/>
  <c r="G111" i="14"/>
  <c r="R111" i="14" s="1"/>
  <c r="G112" i="14"/>
  <c r="R112" i="14" s="1"/>
  <c r="G113" i="14"/>
  <c r="R113" i="14" s="1"/>
  <c r="G114" i="14"/>
  <c r="R114" i="14" s="1"/>
  <c r="G115" i="14"/>
  <c r="R115" i="14" s="1"/>
  <c r="G116" i="14"/>
  <c r="R116" i="14" s="1"/>
  <c r="G117" i="14"/>
  <c r="R117" i="14" s="1"/>
  <c r="G118" i="14"/>
  <c r="R118" i="14" s="1"/>
  <c r="G119" i="14"/>
  <c r="R119" i="14" s="1"/>
  <c r="G120" i="14"/>
  <c r="R120" i="14" s="1"/>
  <c r="G121" i="14"/>
  <c r="R121" i="14" s="1"/>
  <c r="G122" i="14"/>
  <c r="R122" i="14" s="1"/>
  <c r="G123" i="14"/>
  <c r="R123" i="14" s="1"/>
  <c r="G124" i="14"/>
  <c r="R124" i="14" s="1"/>
  <c r="G125" i="14"/>
  <c r="R125" i="14" s="1"/>
  <c r="G126" i="14"/>
  <c r="R126" i="14" s="1"/>
  <c r="G127" i="14"/>
  <c r="R127" i="14" s="1"/>
  <c r="G128" i="14"/>
  <c r="R128" i="14" s="1"/>
  <c r="G129" i="14"/>
  <c r="R129" i="14" s="1"/>
  <c r="G130" i="14"/>
  <c r="R130" i="14" s="1"/>
  <c r="G131" i="14"/>
  <c r="R131" i="14" s="1"/>
  <c r="G132" i="14"/>
  <c r="R132" i="14" s="1"/>
  <c r="G133" i="14"/>
  <c r="R133" i="14" s="1"/>
  <c r="G134" i="14"/>
  <c r="R134" i="14" s="1"/>
  <c r="G135" i="14"/>
  <c r="R135" i="14" s="1"/>
  <c r="G136" i="14"/>
  <c r="R136" i="14" s="1"/>
  <c r="G137" i="14"/>
  <c r="R137" i="14" s="1"/>
  <c r="G138" i="14"/>
  <c r="R138" i="14" s="1"/>
  <c r="G139" i="14"/>
  <c r="R139" i="14" s="1"/>
  <c r="G140" i="14"/>
  <c r="R140" i="14" s="1"/>
  <c r="G141" i="14"/>
  <c r="R141" i="14" s="1"/>
  <c r="G142" i="14"/>
  <c r="R142" i="14" s="1"/>
  <c r="G143" i="14"/>
  <c r="R143" i="14" s="1"/>
  <c r="G144" i="14"/>
  <c r="R144" i="14" s="1"/>
  <c r="G145" i="14"/>
  <c r="R145" i="14" s="1"/>
  <c r="G146" i="14"/>
  <c r="R146" i="14" s="1"/>
  <c r="G147" i="14"/>
  <c r="R147" i="14" s="1"/>
  <c r="G148" i="14"/>
  <c r="R148" i="14" s="1"/>
  <c r="G149" i="14"/>
  <c r="R149" i="14" s="1"/>
  <c r="G150" i="14"/>
  <c r="R150" i="14" s="1"/>
  <c r="G151" i="14"/>
  <c r="R151" i="14" s="1"/>
  <c r="G152" i="14"/>
  <c r="R152" i="14" s="1"/>
  <c r="G153" i="14"/>
  <c r="R153" i="14" s="1"/>
  <c r="G154" i="14"/>
  <c r="R154" i="14" s="1"/>
  <c r="G155" i="14"/>
  <c r="R155" i="14" s="1"/>
  <c r="G156" i="14"/>
  <c r="R156" i="14" s="1"/>
  <c r="G157" i="14"/>
  <c r="R157" i="14" s="1"/>
  <c r="G158" i="14"/>
  <c r="R158" i="14" s="1"/>
  <c r="G159" i="14"/>
  <c r="R159" i="14" s="1"/>
  <c r="G160" i="14"/>
  <c r="R160" i="14" s="1"/>
  <c r="G161" i="14"/>
  <c r="R161" i="14" s="1"/>
  <c r="G162" i="14"/>
  <c r="R162" i="14" s="1"/>
  <c r="G163" i="14"/>
  <c r="R163" i="14" s="1"/>
  <c r="G164" i="14"/>
  <c r="R164" i="14" s="1"/>
  <c r="G165" i="14"/>
  <c r="R165" i="14" s="1"/>
  <c r="G166" i="14"/>
  <c r="R166" i="14" s="1"/>
  <c r="G167" i="14"/>
  <c r="R167" i="14" s="1"/>
  <c r="G168" i="14"/>
  <c r="R168" i="14" s="1"/>
  <c r="G169" i="14"/>
  <c r="R169" i="14" s="1"/>
  <c r="G170" i="14"/>
  <c r="R170" i="14" s="1"/>
  <c r="G171" i="14"/>
  <c r="R171" i="14" s="1"/>
  <c r="G172" i="14"/>
  <c r="R172" i="14" s="1"/>
  <c r="G173" i="14"/>
  <c r="R173" i="14" s="1"/>
  <c r="G174" i="14"/>
  <c r="R174" i="14" s="1"/>
  <c r="G175" i="14"/>
  <c r="R175" i="14" s="1"/>
  <c r="G176" i="14"/>
  <c r="R176" i="14" s="1"/>
  <c r="G177" i="14"/>
  <c r="R177" i="14" s="1"/>
  <c r="G178" i="14"/>
  <c r="R178" i="14" s="1"/>
  <c r="G179" i="14"/>
  <c r="R179" i="14" s="1"/>
  <c r="G180" i="14"/>
  <c r="R180" i="14" s="1"/>
  <c r="G181" i="14"/>
  <c r="R181" i="14" s="1"/>
  <c r="G182" i="14"/>
  <c r="R182" i="14" s="1"/>
  <c r="G183" i="14"/>
  <c r="R183" i="14" s="1"/>
  <c r="G184" i="14"/>
  <c r="R184" i="14" s="1"/>
  <c r="G185" i="14"/>
  <c r="R185" i="14" s="1"/>
  <c r="G186" i="14"/>
  <c r="R186" i="14" s="1"/>
  <c r="G187" i="14"/>
  <c r="R187" i="14" s="1"/>
  <c r="G188" i="14"/>
  <c r="R188" i="14" s="1"/>
  <c r="G189" i="14"/>
  <c r="R189" i="14" s="1"/>
  <c r="G190" i="14"/>
  <c r="R190" i="14" s="1"/>
  <c r="G191" i="14"/>
  <c r="R191" i="14" s="1"/>
  <c r="G192" i="14"/>
  <c r="R192" i="14" s="1"/>
  <c r="G193" i="14"/>
  <c r="R193" i="14" s="1"/>
  <c r="G194" i="14"/>
  <c r="R194" i="14" s="1"/>
  <c r="G195" i="14"/>
  <c r="R195" i="14" s="1"/>
  <c r="G196" i="14"/>
  <c r="R196" i="14" s="1"/>
  <c r="G197" i="14"/>
  <c r="R197" i="14" s="1"/>
  <c r="G198" i="14"/>
  <c r="R198" i="14" s="1"/>
  <c r="G199" i="14"/>
  <c r="R199" i="14" s="1"/>
  <c r="G200" i="14"/>
  <c r="R200" i="14" s="1"/>
  <c r="G201" i="14"/>
  <c r="R201" i="14" s="1"/>
  <c r="G202" i="14"/>
  <c r="R202" i="14" s="1"/>
  <c r="G203" i="14"/>
  <c r="R203" i="14" s="1"/>
  <c r="G204" i="14"/>
  <c r="R204" i="14" s="1"/>
  <c r="G205" i="14"/>
  <c r="R205" i="14" s="1"/>
  <c r="G206" i="14"/>
  <c r="R206" i="14" s="1"/>
  <c r="G207" i="14"/>
  <c r="R207" i="14" s="1"/>
  <c r="G208" i="14"/>
  <c r="R208" i="14" s="1"/>
  <c r="G209" i="14"/>
  <c r="R209" i="14" s="1"/>
  <c r="G210" i="14"/>
  <c r="R210" i="14" s="1"/>
  <c r="G211" i="14"/>
  <c r="R211" i="14" s="1"/>
  <c r="G212" i="14"/>
  <c r="R212" i="14" s="1"/>
  <c r="G213" i="14"/>
  <c r="R213" i="14" s="1"/>
  <c r="G214" i="14"/>
  <c r="R214" i="14" s="1"/>
  <c r="G215" i="14"/>
  <c r="R215" i="14" s="1"/>
  <c r="G216" i="14"/>
  <c r="R216" i="14" s="1"/>
  <c r="G217" i="14"/>
  <c r="R217" i="14" s="1"/>
  <c r="G218" i="14"/>
  <c r="R218" i="14" s="1"/>
  <c r="G219" i="14"/>
  <c r="R219" i="14" s="1"/>
  <c r="G220" i="14"/>
  <c r="R220" i="14" s="1"/>
  <c r="G221" i="14"/>
  <c r="R221" i="14" s="1"/>
  <c r="G222" i="14"/>
  <c r="R222" i="14" s="1"/>
  <c r="G223" i="14"/>
  <c r="R223" i="14" s="1"/>
  <c r="G224" i="14"/>
  <c r="R224" i="14" s="1"/>
  <c r="G225" i="14"/>
  <c r="R225" i="14" s="1"/>
  <c r="G226" i="14"/>
  <c r="R226" i="14" s="1"/>
  <c r="G227" i="14"/>
  <c r="R227" i="14" s="1"/>
  <c r="G228" i="14"/>
  <c r="R228" i="14" s="1"/>
  <c r="G229" i="14"/>
  <c r="R229" i="14" s="1"/>
  <c r="G230" i="14"/>
  <c r="R230" i="14" s="1"/>
  <c r="G231" i="14"/>
  <c r="R231" i="14" s="1"/>
  <c r="G232" i="14"/>
  <c r="R232" i="14" s="1"/>
  <c r="G233" i="14"/>
  <c r="R233" i="14" s="1"/>
  <c r="G234" i="14"/>
  <c r="R234" i="14" s="1"/>
  <c r="G235" i="14"/>
  <c r="R235" i="14" s="1"/>
  <c r="G236" i="14"/>
  <c r="R236" i="14" s="1"/>
  <c r="G237" i="14"/>
  <c r="R237" i="14" s="1"/>
  <c r="G238" i="14"/>
  <c r="R238" i="14" s="1"/>
  <c r="G239" i="14"/>
  <c r="R239" i="14" s="1"/>
  <c r="G240" i="14"/>
  <c r="R240" i="14" s="1"/>
  <c r="G241" i="14"/>
  <c r="R241" i="14" s="1"/>
  <c r="G242" i="14"/>
  <c r="R242" i="14" s="1"/>
  <c r="G243" i="14"/>
  <c r="R243" i="14" s="1"/>
  <c r="G244" i="14"/>
  <c r="R244" i="14" s="1"/>
  <c r="G245" i="14"/>
  <c r="R245" i="14" s="1"/>
  <c r="G246" i="14"/>
  <c r="R246" i="14" s="1"/>
  <c r="G247" i="14"/>
  <c r="R247" i="14" s="1"/>
  <c r="G248" i="14"/>
  <c r="R248" i="14" s="1"/>
  <c r="G249" i="14"/>
  <c r="R249" i="14" s="1"/>
  <c r="G250" i="14"/>
  <c r="R250" i="14" s="1"/>
  <c r="G251" i="14"/>
  <c r="R251" i="14" s="1"/>
  <c r="G252" i="14"/>
  <c r="R252" i="14" s="1"/>
  <c r="G253" i="14"/>
  <c r="R253" i="14" s="1"/>
  <c r="G254" i="14"/>
  <c r="R254" i="14" s="1"/>
  <c r="G255" i="14"/>
  <c r="R255" i="14" s="1"/>
  <c r="G256" i="14"/>
  <c r="R256" i="14" s="1"/>
  <c r="G257" i="14"/>
  <c r="R257" i="14" s="1"/>
  <c r="G258" i="14"/>
  <c r="R258" i="14" s="1"/>
  <c r="G259" i="14"/>
  <c r="R259" i="14" s="1"/>
  <c r="G260" i="14"/>
  <c r="R260" i="14" s="1"/>
  <c r="G261" i="14"/>
  <c r="R261" i="14" s="1"/>
  <c r="G262" i="14"/>
  <c r="R262" i="14" s="1"/>
  <c r="G263" i="14"/>
  <c r="R263" i="14" s="1"/>
  <c r="G264" i="14"/>
  <c r="R264" i="14" s="1"/>
  <c r="G265" i="14"/>
  <c r="R265" i="14" s="1"/>
  <c r="G266" i="14"/>
  <c r="R266" i="14" s="1"/>
  <c r="G267" i="14"/>
  <c r="R267" i="14" s="1"/>
  <c r="G268" i="14"/>
  <c r="R268" i="14" s="1"/>
  <c r="G269" i="14"/>
  <c r="R269" i="14" s="1"/>
  <c r="G270" i="14"/>
  <c r="R270" i="14" s="1"/>
  <c r="G271" i="14"/>
  <c r="R271" i="14" s="1"/>
  <c r="G272" i="14"/>
  <c r="R272" i="14" s="1"/>
  <c r="G273" i="14"/>
  <c r="R273" i="14" s="1"/>
  <c r="G274" i="14"/>
  <c r="R274" i="14" s="1"/>
  <c r="G275" i="14"/>
  <c r="R275" i="14" s="1"/>
  <c r="G276" i="14"/>
  <c r="R276" i="14" s="1"/>
  <c r="G277" i="14"/>
  <c r="R277" i="14" s="1"/>
  <c r="G278" i="14"/>
  <c r="R278" i="14" s="1"/>
  <c r="G279" i="14"/>
  <c r="R279" i="14" s="1"/>
  <c r="G280" i="14"/>
  <c r="R280" i="14" s="1"/>
  <c r="G281" i="14"/>
  <c r="R281" i="14" s="1"/>
  <c r="G282" i="14"/>
  <c r="R282" i="14" s="1"/>
  <c r="G283" i="14"/>
  <c r="R283" i="14" s="1"/>
  <c r="G284" i="14"/>
  <c r="R284" i="14" s="1"/>
  <c r="G285" i="14"/>
  <c r="R285" i="14" s="1"/>
  <c r="G286" i="14"/>
  <c r="R286" i="14" s="1"/>
  <c r="G287" i="14"/>
  <c r="R287" i="14" s="1"/>
  <c r="G288" i="14"/>
  <c r="R288" i="14" s="1"/>
  <c r="G289" i="14"/>
  <c r="R289" i="14" s="1"/>
  <c r="G290" i="14"/>
  <c r="R290" i="14" s="1"/>
  <c r="G291" i="14"/>
  <c r="R291" i="14" s="1"/>
  <c r="G292" i="14"/>
  <c r="R292" i="14" s="1"/>
  <c r="G293" i="14"/>
  <c r="R293" i="14" s="1"/>
  <c r="G294" i="14"/>
  <c r="R294" i="14" s="1"/>
  <c r="G295" i="14"/>
  <c r="R295" i="14" s="1"/>
  <c r="G296" i="14"/>
  <c r="R296" i="14" s="1"/>
  <c r="G297" i="14"/>
  <c r="R297" i="14" s="1"/>
  <c r="G298" i="14"/>
  <c r="R298" i="14" s="1"/>
  <c r="G299" i="14"/>
  <c r="R299" i="14" s="1"/>
  <c r="G300" i="14"/>
  <c r="R300" i="14" s="1"/>
  <c r="G301" i="14"/>
  <c r="R301" i="14" s="1"/>
  <c r="G302" i="14"/>
  <c r="R302" i="14" s="1"/>
  <c r="G303" i="14"/>
  <c r="R303" i="14" s="1"/>
  <c r="G304" i="14"/>
  <c r="R304" i="14" s="1"/>
  <c r="G305" i="14"/>
  <c r="R305" i="14" s="1"/>
  <c r="G306" i="14"/>
  <c r="R306" i="14" s="1"/>
  <c r="G307" i="14"/>
  <c r="R307" i="14" s="1"/>
  <c r="G308" i="14"/>
  <c r="R308" i="14" s="1"/>
  <c r="G309" i="14"/>
  <c r="R309" i="14" s="1"/>
  <c r="G310" i="14"/>
  <c r="R310" i="14" s="1"/>
  <c r="G311" i="14"/>
  <c r="R311" i="14" s="1"/>
  <c r="G312" i="14"/>
  <c r="R312" i="14" s="1"/>
  <c r="G313" i="14"/>
  <c r="R313" i="14" s="1"/>
  <c r="G314" i="14"/>
  <c r="R314" i="14" s="1"/>
  <c r="G315" i="14"/>
  <c r="R315" i="14" s="1"/>
  <c r="G316" i="14"/>
  <c r="R316" i="14" s="1"/>
  <c r="G317" i="14"/>
  <c r="R317" i="14" s="1"/>
  <c r="G318" i="14"/>
  <c r="R318" i="14" s="1"/>
  <c r="G319" i="14"/>
  <c r="R319" i="14" s="1"/>
  <c r="G320" i="14"/>
  <c r="R320" i="14" s="1"/>
  <c r="G321" i="14"/>
  <c r="R321" i="14" s="1"/>
  <c r="G322" i="14"/>
  <c r="R322" i="14" s="1"/>
  <c r="G323" i="14"/>
  <c r="R323" i="14" s="1"/>
  <c r="G324" i="14"/>
  <c r="R324" i="14" s="1"/>
  <c r="G325" i="14"/>
  <c r="R325" i="14" s="1"/>
  <c r="G326" i="14"/>
  <c r="R326" i="14" s="1"/>
  <c r="G327" i="14"/>
  <c r="R327" i="14" s="1"/>
  <c r="G328" i="14"/>
  <c r="R328" i="14" s="1"/>
  <c r="G329" i="14"/>
  <c r="R329" i="14" s="1"/>
  <c r="G330" i="14"/>
  <c r="R330" i="14" s="1"/>
  <c r="G331" i="14"/>
  <c r="R331" i="14" s="1"/>
  <c r="G332" i="14"/>
  <c r="R332" i="14" s="1"/>
  <c r="G333" i="14"/>
  <c r="R333" i="14" s="1"/>
  <c r="G334" i="14"/>
  <c r="R334" i="14" s="1"/>
  <c r="G335" i="14"/>
  <c r="R335" i="14" s="1"/>
  <c r="G336" i="14"/>
  <c r="R336" i="14" s="1"/>
  <c r="G337" i="14"/>
  <c r="R337" i="14" s="1"/>
  <c r="G338" i="14"/>
  <c r="R338" i="14" s="1"/>
  <c r="G339" i="14"/>
  <c r="R339" i="14" s="1"/>
  <c r="G340" i="14"/>
  <c r="R340" i="14" s="1"/>
  <c r="G341" i="14"/>
  <c r="R341" i="14" s="1"/>
  <c r="G342" i="14"/>
  <c r="R342" i="14" s="1"/>
  <c r="G343" i="14"/>
  <c r="R343" i="14" s="1"/>
  <c r="G344" i="14"/>
  <c r="R344" i="14" s="1"/>
  <c r="G345" i="14"/>
  <c r="R345" i="14" s="1"/>
  <c r="G346" i="14"/>
  <c r="R346" i="14" s="1"/>
  <c r="G347" i="14"/>
  <c r="R347" i="14" s="1"/>
  <c r="G348" i="14"/>
  <c r="R348" i="14" s="1"/>
  <c r="G349" i="14"/>
  <c r="R349" i="14" s="1"/>
  <c r="G350" i="14"/>
  <c r="R350" i="14" s="1"/>
  <c r="G351" i="14"/>
  <c r="R351" i="14" s="1"/>
  <c r="G352" i="14"/>
  <c r="R352" i="14" s="1"/>
  <c r="G353" i="14"/>
  <c r="R353" i="14" s="1"/>
  <c r="G354" i="14"/>
  <c r="R354" i="14" s="1"/>
  <c r="G355" i="14"/>
  <c r="R355" i="14" s="1"/>
  <c r="G356" i="14"/>
  <c r="R356" i="14" s="1"/>
  <c r="G357" i="14"/>
  <c r="R357" i="14" s="1"/>
  <c r="G358" i="14"/>
  <c r="R358" i="14" s="1"/>
  <c r="G359" i="14"/>
  <c r="R359" i="14" s="1"/>
  <c r="G360" i="14"/>
  <c r="R360" i="14" s="1"/>
  <c r="G361" i="14"/>
  <c r="R361" i="14" s="1"/>
  <c r="G362" i="14"/>
  <c r="R362" i="14" s="1"/>
  <c r="G363" i="14"/>
  <c r="R363" i="14" s="1"/>
  <c r="G364" i="14"/>
  <c r="R364" i="14" s="1"/>
  <c r="G365" i="14"/>
  <c r="R365" i="14" s="1"/>
  <c r="G366" i="14"/>
  <c r="R366" i="14" s="1"/>
  <c r="G367" i="14"/>
  <c r="R367" i="14" s="1"/>
  <c r="G368" i="14"/>
  <c r="R368" i="14" s="1"/>
  <c r="G369" i="14"/>
  <c r="R369" i="14" s="1"/>
  <c r="G370" i="14"/>
  <c r="R370" i="14" s="1"/>
  <c r="G371" i="14"/>
  <c r="R371" i="14" s="1"/>
  <c r="G372" i="14"/>
  <c r="R372" i="14" s="1"/>
  <c r="G373" i="14"/>
  <c r="R373" i="14" s="1"/>
  <c r="G374" i="14"/>
  <c r="R374" i="14" s="1"/>
  <c r="G375" i="14"/>
  <c r="R375" i="14" s="1"/>
  <c r="G22" i="14"/>
  <c r="R22" i="14" s="1"/>
  <c r="H46" i="14"/>
  <c r="S46" i="14" s="1"/>
  <c r="H47" i="14"/>
  <c r="S47" i="14" s="1"/>
  <c r="H48" i="14"/>
  <c r="S48" i="14" s="1"/>
  <c r="H49" i="14"/>
  <c r="S49" i="14" s="1"/>
  <c r="H50" i="14"/>
  <c r="S50" i="14" s="1"/>
  <c r="H51" i="14"/>
  <c r="S51" i="14" s="1"/>
  <c r="H52" i="14"/>
  <c r="S52" i="14" s="1"/>
  <c r="H53" i="14"/>
  <c r="S53" i="14" s="1"/>
  <c r="H54" i="14"/>
  <c r="S54" i="14" s="1"/>
  <c r="H55" i="14"/>
  <c r="S55" i="14" s="1"/>
  <c r="H56" i="14"/>
  <c r="S56" i="14" s="1"/>
  <c r="H57" i="14"/>
  <c r="S57" i="14" s="1"/>
  <c r="H58" i="14"/>
  <c r="S58" i="14" s="1"/>
  <c r="H59" i="14"/>
  <c r="S59" i="14" s="1"/>
  <c r="H60" i="14"/>
  <c r="S60" i="14" s="1"/>
  <c r="H61" i="14"/>
  <c r="S61" i="14" s="1"/>
  <c r="H62" i="14"/>
  <c r="S62" i="14" s="1"/>
  <c r="H63" i="14"/>
  <c r="S63" i="14" s="1"/>
  <c r="H64" i="14"/>
  <c r="S64" i="14" s="1"/>
  <c r="H65" i="14"/>
  <c r="S65" i="14" s="1"/>
  <c r="H66" i="14"/>
  <c r="S66" i="14" s="1"/>
  <c r="H67" i="14"/>
  <c r="S67" i="14" s="1"/>
  <c r="H68" i="14"/>
  <c r="S68" i="14" s="1"/>
  <c r="H69" i="14"/>
  <c r="S69" i="14" s="1"/>
  <c r="H70" i="14"/>
  <c r="S70" i="14" s="1"/>
  <c r="H71" i="14"/>
  <c r="S71" i="14" s="1"/>
  <c r="H72" i="14"/>
  <c r="S72" i="14" s="1"/>
  <c r="H73" i="14"/>
  <c r="S73" i="14" s="1"/>
  <c r="H74" i="14"/>
  <c r="S74" i="14" s="1"/>
  <c r="H75" i="14"/>
  <c r="S75" i="14" s="1"/>
  <c r="H76" i="14"/>
  <c r="S76" i="14" s="1"/>
  <c r="H77" i="14"/>
  <c r="S77" i="14" s="1"/>
  <c r="H78" i="14"/>
  <c r="S78" i="14" s="1"/>
  <c r="H79" i="14"/>
  <c r="S79" i="14" s="1"/>
  <c r="H80" i="14"/>
  <c r="S80" i="14" s="1"/>
  <c r="H81" i="14"/>
  <c r="S81" i="14" s="1"/>
  <c r="H82" i="14"/>
  <c r="S82" i="14" s="1"/>
  <c r="H83" i="14"/>
  <c r="S83" i="14" s="1"/>
  <c r="H84" i="14"/>
  <c r="S84" i="14" s="1"/>
  <c r="H85" i="14"/>
  <c r="S85" i="14" s="1"/>
  <c r="H86" i="14"/>
  <c r="S86" i="14" s="1"/>
  <c r="H87" i="14"/>
  <c r="S87" i="14" s="1"/>
  <c r="H88" i="14"/>
  <c r="S88" i="14" s="1"/>
  <c r="H89" i="14"/>
  <c r="S89" i="14" s="1"/>
  <c r="H90" i="14"/>
  <c r="S90" i="14" s="1"/>
  <c r="H91" i="14"/>
  <c r="S91" i="14" s="1"/>
  <c r="H92" i="14"/>
  <c r="S92" i="14" s="1"/>
  <c r="H93" i="14"/>
  <c r="S93" i="14" s="1"/>
  <c r="H94" i="14"/>
  <c r="S94" i="14" s="1"/>
  <c r="H95" i="14"/>
  <c r="S95" i="14" s="1"/>
  <c r="H96" i="14"/>
  <c r="S96" i="14" s="1"/>
  <c r="H97" i="14"/>
  <c r="S97" i="14" s="1"/>
  <c r="H98" i="14"/>
  <c r="S98" i="14" s="1"/>
  <c r="H99" i="14"/>
  <c r="S99" i="14" s="1"/>
  <c r="H100" i="14"/>
  <c r="S100" i="14" s="1"/>
  <c r="H101" i="14"/>
  <c r="S101" i="14" s="1"/>
  <c r="H102" i="14"/>
  <c r="S102" i="14" s="1"/>
  <c r="H103" i="14"/>
  <c r="S103" i="14" s="1"/>
  <c r="H104" i="14"/>
  <c r="S104" i="14" s="1"/>
  <c r="H105" i="14"/>
  <c r="S105" i="14" s="1"/>
  <c r="H106" i="14"/>
  <c r="S106" i="14" s="1"/>
  <c r="H107" i="14"/>
  <c r="S107" i="14" s="1"/>
  <c r="H108" i="14"/>
  <c r="S108" i="14" s="1"/>
  <c r="H109" i="14"/>
  <c r="S109" i="14" s="1"/>
  <c r="H110" i="14"/>
  <c r="S110" i="14" s="1"/>
  <c r="H111" i="14"/>
  <c r="S111" i="14" s="1"/>
  <c r="H112" i="14"/>
  <c r="S112" i="14" s="1"/>
  <c r="H113" i="14"/>
  <c r="S113" i="14" s="1"/>
  <c r="H114" i="14"/>
  <c r="S114" i="14" s="1"/>
  <c r="H115" i="14"/>
  <c r="S115" i="14" s="1"/>
  <c r="H116" i="14"/>
  <c r="S116" i="14" s="1"/>
  <c r="H117" i="14"/>
  <c r="S117" i="14" s="1"/>
  <c r="H118" i="14"/>
  <c r="S118" i="14" s="1"/>
  <c r="H119" i="14"/>
  <c r="S119" i="14" s="1"/>
  <c r="H120" i="14"/>
  <c r="S120" i="14" s="1"/>
  <c r="H121" i="14"/>
  <c r="S121" i="14" s="1"/>
  <c r="H122" i="14"/>
  <c r="S122" i="14" s="1"/>
  <c r="H123" i="14"/>
  <c r="S123" i="14" s="1"/>
  <c r="H124" i="14"/>
  <c r="S124" i="14" s="1"/>
  <c r="H125" i="14"/>
  <c r="S125" i="14" s="1"/>
  <c r="H126" i="14"/>
  <c r="S126" i="14" s="1"/>
  <c r="H127" i="14"/>
  <c r="S127" i="14" s="1"/>
  <c r="H128" i="14"/>
  <c r="S128" i="14" s="1"/>
  <c r="H129" i="14"/>
  <c r="S129" i="14" s="1"/>
  <c r="H130" i="14"/>
  <c r="S130" i="14" s="1"/>
  <c r="H131" i="14"/>
  <c r="S131" i="14" s="1"/>
  <c r="H132" i="14"/>
  <c r="S132" i="14" s="1"/>
  <c r="H133" i="14"/>
  <c r="S133" i="14" s="1"/>
  <c r="H134" i="14"/>
  <c r="S134" i="14" s="1"/>
  <c r="H135" i="14"/>
  <c r="S135" i="14" s="1"/>
  <c r="H136" i="14"/>
  <c r="S136" i="14" s="1"/>
  <c r="H137" i="14"/>
  <c r="S137" i="14" s="1"/>
  <c r="H138" i="14"/>
  <c r="S138" i="14" s="1"/>
  <c r="H139" i="14"/>
  <c r="S139" i="14" s="1"/>
  <c r="H140" i="14"/>
  <c r="S140" i="14" s="1"/>
  <c r="H141" i="14"/>
  <c r="S141" i="14" s="1"/>
  <c r="H142" i="14"/>
  <c r="S142" i="14" s="1"/>
  <c r="H143" i="14"/>
  <c r="S143" i="14" s="1"/>
  <c r="H144" i="14"/>
  <c r="S144" i="14" s="1"/>
  <c r="H145" i="14"/>
  <c r="S145" i="14" s="1"/>
  <c r="H146" i="14"/>
  <c r="S146" i="14" s="1"/>
  <c r="H147" i="14"/>
  <c r="S147" i="14" s="1"/>
  <c r="H148" i="14"/>
  <c r="S148" i="14" s="1"/>
  <c r="H149" i="14"/>
  <c r="S149" i="14" s="1"/>
  <c r="H150" i="14"/>
  <c r="S150" i="14" s="1"/>
  <c r="H151" i="14"/>
  <c r="S151" i="14" s="1"/>
  <c r="H152" i="14"/>
  <c r="S152" i="14" s="1"/>
  <c r="H153" i="14"/>
  <c r="S153" i="14" s="1"/>
  <c r="H154" i="14"/>
  <c r="S154" i="14" s="1"/>
  <c r="H155" i="14"/>
  <c r="S155" i="14" s="1"/>
  <c r="H156" i="14"/>
  <c r="S156" i="14" s="1"/>
  <c r="H157" i="14"/>
  <c r="S157" i="14" s="1"/>
  <c r="H158" i="14"/>
  <c r="S158" i="14" s="1"/>
  <c r="H159" i="14"/>
  <c r="S159" i="14" s="1"/>
  <c r="H160" i="14"/>
  <c r="S160" i="14" s="1"/>
  <c r="H161" i="14"/>
  <c r="S161" i="14" s="1"/>
  <c r="H162" i="14"/>
  <c r="S162" i="14" s="1"/>
  <c r="H163" i="14"/>
  <c r="S163" i="14" s="1"/>
  <c r="H164" i="14"/>
  <c r="S164" i="14" s="1"/>
  <c r="H165" i="14"/>
  <c r="S165" i="14" s="1"/>
  <c r="H166" i="14"/>
  <c r="S166" i="14" s="1"/>
  <c r="H167" i="14"/>
  <c r="S167" i="14" s="1"/>
  <c r="H168" i="14"/>
  <c r="S168" i="14" s="1"/>
  <c r="H169" i="14"/>
  <c r="S169" i="14" s="1"/>
  <c r="H170" i="14"/>
  <c r="S170" i="14" s="1"/>
  <c r="H171" i="14"/>
  <c r="S171" i="14" s="1"/>
  <c r="H172" i="14"/>
  <c r="S172" i="14" s="1"/>
  <c r="H173" i="14"/>
  <c r="S173" i="14" s="1"/>
  <c r="H174" i="14"/>
  <c r="S174" i="14" s="1"/>
  <c r="H175" i="14"/>
  <c r="S175" i="14" s="1"/>
  <c r="H176" i="14"/>
  <c r="S176" i="14" s="1"/>
  <c r="H177" i="14"/>
  <c r="S177" i="14" s="1"/>
  <c r="H178" i="14"/>
  <c r="S178" i="14" s="1"/>
  <c r="H179" i="14"/>
  <c r="S179" i="14" s="1"/>
  <c r="H180" i="14"/>
  <c r="S180" i="14" s="1"/>
  <c r="H181" i="14"/>
  <c r="S181" i="14" s="1"/>
  <c r="H182" i="14"/>
  <c r="S182" i="14" s="1"/>
  <c r="H183" i="14"/>
  <c r="S183" i="14" s="1"/>
  <c r="H184" i="14"/>
  <c r="S184" i="14" s="1"/>
  <c r="H185" i="14"/>
  <c r="S185" i="14" s="1"/>
  <c r="H186" i="14"/>
  <c r="S186" i="14" s="1"/>
  <c r="H187" i="14"/>
  <c r="S187" i="14" s="1"/>
  <c r="H188" i="14"/>
  <c r="S188" i="14" s="1"/>
  <c r="H189" i="14"/>
  <c r="S189" i="14" s="1"/>
  <c r="H190" i="14"/>
  <c r="S190" i="14" s="1"/>
  <c r="H191" i="14"/>
  <c r="S191" i="14" s="1"/>
  <c r="H192" i="14"/>
  <c r="S192" i="14" s="1"/>
  <c r="H193" i="14"/>
  <c r="S193" i="14" s="1"/>
  <c r="H194" i="14"/>
  <c r="S194" i="14" s="1"/>
  <c r="H195" i="14"/>
  <c r="S195" i="14" s="1"/>
  <c r="H196" i="14"/>
  <c r="S196" i="14" s="1"/>
  <c r="H197" i="14"/>
  <c r="S197" i="14" s="1"/>
  <c r="H198" i="14"/>
  <c r="S198" i="14" s="1"/>
  <c r="H199" i="14"/>
  <c r="S199" i="14" s="1"/>
  <c r="H200" i="14"/>
  <c r="S200" i="14" s="1"/>
  <c r="H201" i="14"/>
  <c r="S201" i="14" s="1"/>
  <c r="H202" i="14"/>
  <c r="S202" i="14" s="1"/>
  <c r="H203" i="14"/>
  <c r="S203" i="14" s="1"/>
  <c r="H204" i="14"/>
  <c r="S204" i="14" s="1"/>
  <c r="H205" i="14"/>
  <c r="S205" i="14" s="1"/>
  <c r="H206" i="14"/>
  <c r="S206" i="14" s="1"/>
  <c r="H207" i="14"/>
  <c r="S207" i="14" s="1"/>
  <c r="H208" i="14"/>
  <c r="S208" i="14" s="1"/>
  <c r="H209" i="14"/>
  <c r="S209" i="14" s="1"/>
  <c r="H210" i="14"/>
  <c r="S210" i="14" s="1"/>
  <c r="H211" i="14"/>
  <c r="S211" i="14" s="1"/>
  <c r="H212" i="14"/>
  <c r="S212" i="14" s="1"/>
  <c r="H213" i="14"/>
  <c r="S213" i="14" s="1"/>
  <c r="H214" i="14"/>
  <c r="S214" i="14" s="1"/>
  <c r="H215" i="14"/>
  <c r="S215" i="14" s="1"/>
  <c r="H216" i="14"/>
  <c r="S216" i="14" s="1"/>
  <c r="H217" i="14"/>
  <c r="S217" i="14" s="1"/>
  <c r="H218" i="14"/>
  <c r="S218" i="14" s="1"/>
  <c r="H219" i="14"/>
  <c r="S219" i="14" s="1"/>
  <c r="H220" i="14"/>
  <c r="S220" i="14" s="1"/>
  <c r="H221" i="14"/>
  <c r="S221" i="14" s="1"/>
  <c r="H222" i="14"/>
  <c r="S222" i="14" s="1"/>
  <c r="H223" i="14"/>
  <c r="S223" i="14" s="1"/>
  <c r="H224" i="14"/>
  <c r="S224" i="14" s="1"/>
  <c r="H225" i="14"/>
  <c r="S225" i="14" s="1"/>
  <c r="H226" i="14"/>
  <c r="S226" i="14" s="1"/>
  <c r="H227" i="14"/>
  <c r="S227" i="14" s="1"/>
  <c r="H228" i="14"/>
  <c r="S228" i="14" s="1"/>
  <c r="H229" i="14"/>
  <c r="S229" i="14" s="1"/>
  <c r="H230" i="14"/>
  <c r="S230" i="14" s="1"/>
  <c r="H231" i="14"/>
  <c r="S231" i="14" s="1"/>
  <c r="H232" i="14"/>
  <c r="S232" i="14" s="1"/>
  <c r="H233" i="14"/>
  <c r="S233" i="14" s="1"/>
  <c r="H234" i="14"/>
  <c r="S234" i="14" s="1"/>
  <c r="H235" i="14"/>
  <c r="S235" i="14" s="1"/>
  <c r="H236" i="14"/>
  <c r="S236" i="14" s="1"/>
  <c r="H237" i="14"/>
  <c r="S237" i="14" s="1"/>
  <c r="H238" i="14"/>
  <c r="S238" i="14" s="1"/>
  <c r="H239" i="14"/>
  <c r="S239" i="14" s="1"/>
  <c r="H240" i="14"/>
  <c r="S240" i="14" s="1"/>
  <c r="H241" i="14"/>
  <c r="S241" i="14" s="1"/>
  <c r="H242" i="14"/>
  <c r="S242" i="14" s="1"/>
  <c r="H243" i="14"/>
  <c r="S243" i="14" s="1"/>
  <c r="H244" i="14"/>
  <c r="S244" i="14" s="1"/>
  <c r="H245" i="14"/>
  <c r="S245" i="14" s="1"/>
  <c r="H246" i="14"/>
  <c r="S246" i="14" s="1"/>
  <c r="H247" i="14"/>
  <c r="S247" i="14" s="1"/>
  <c r="H248" i="14"/>
  <c r="S248" i="14" s="1"/>
  <c r="H249" i="14"/>
  <c r="S249" i="14" s="1"/>
  <c r="H250" i="14"/>
  <c r="S250" i="14" s="1"/>
  <c r="H251" i="14"/>
  <c r="S251" i="14" s="1"/>
  <c r="H252" i="14"/>
  <c r="S252" i="14" s="1"/>
  <c r="H253" i="14"/>
  <c r="S253" i="14" s="1"/>
  <c r="H254" i="14"/>
  <c r="S254" i="14" s="1"/>
  <c r="H255" i="14"/>
  <c r="S255" i="14" s="1"/>
  <c r="H256" i="14"/>
  <c r="S256" i="14" s="1"/>
  <c r="H257" i="14"/>
  <c r="S257" i="14" s="1"/>
  <c r="H258" i="14"/>
  <c r="S258" i="14" s="1"/>
  <c r="H259" i="14"/>
  <c r="S259" i="14" s="1"/>
  <c r="H260" i="14"/>
  <c r="S260" i="14" s="1"/>
  <c r="H261" i="14"/>
  <c r="S261" i="14" s="1"/>
  <c r="H262" i="14"/>
  <c r="S262" i="14" s="1"/>
  <c r="H263" i="14"/>
  <c r="S263" i="14" s="1"/>
  <c r="H264" i="14"/>
  <c r="S264" i="14" s="1"/>
  <c r="H265" i="14"/>
  <c r="S265" i="14" s="1"/>
  <c r="H266" i="14"/>
  <c r="S266" i="14" s="1"/>
  <c r="H267" i="14"/>
  <c r="S267" i="14" s="1"/>
  <c r="H268" i="14"/>
  <c r="S268" i="14" s="1"/>
  <c r="H269" i="14"/>
  <c r="S269" i="14" s="1"/>
  <c r="H270" i="14"/>
  <c r="S270" i="14" s="1"/>
  <c r="H271" i="14"/>
  <c r="S271" i="14" s="1"/>
  <c r="H272" i="14"/>
  <c r="S272" i="14" s="1"/>
  <c r="H273" i="14"/>
  <c r="S273" i="14" s="1"/>
  <c r="H274" i="14"/>
  <c r="S274" i="14" s="1"/>
  <c r="H275" i="14"/>
  <c r="S275" i="14" s="1"/>
  <c r="H276" i="14"/>
  <c r="S276" i="14" s="1"/>
  <c r="H277" i="14"/>
  <c r="S277" i="14" s="1"/>
  <c r="H278" i="14"/>
  <c r="S278" i="14" s="1"/>
  <c r="H279" i="14"/>
  <c r="S279" i="14" s="1"/>
  <c r="H280" i="14"/>
  <c r="S280" i="14" s="1"/>
  <c r="H281" i="14"/>
  <c r="S281" i="14" s="1"/>
  <c r="H282" i="14"/>
  <c r="S282" i="14" s="1"/>
  <c r="H283" i="14"/>
  <c r="S283" i="14" s="1"/>
  <c r="H284" i="14"/>
  <c r="S284" i="14" s="1"/>
  <c r="H285" i="14"/>
  <c r="S285" i="14" s="1"/>
  <c r="H286" i="14"/>
  <c r="S286" i="14" s="1"/>
  <c r="H287" i="14"/>
  <c r="S287" i="14" s="1"/>
  <c r="H288" i="14"/>
  <c r="S288" i="14" s="1"/>
  <c r="H289" i="14"/>
  <c r="S289" i="14" s="1"/>
  <c r="H290" i="14"/>
  <c r="S290" i="14" s="1"/>
  <c r="H291" i="14"/>
  <c r="S291" i="14" s="1"/>
  <c r="H292" i="14"/>
  <c r="S292" i="14" s="1"/>
  <c r="H293" i="14"/>
  <c r="S293" i="14" s="1"/>
  <c r="H294" i="14"/>
  <c r="S294" i="14" s="1"/>
  <c r="H295" i="14"/>
  <c r="S295" i="14" s="1"/>
  <c r="H296" i="14"/>
  <c r="S296" i="14" s="1"/>
  <c r="H297" i="14"/>
  <c r="S297" i="14" s="1"/>
  <c r="H298" i="14"/>
  <c r="S298" i="14" s="1"/>
  <c r="H299" i="14"/>
  <c r="S299" i="14" s="1"/>
  <c r="H300" i="14"/>
  <c r="S300" i="14" s="1"/>
  <c r="H301" i="14"/>
  <c r="S301" i="14" s="1"/>
  <c r="H302" i="14"/>
  <c r="S302" i="14" s="1"/>
  <c r="H303" i="14"/>
  <c r="S303" i="14" s="1"/>
  <c r="H304" i="14"/>
  <c r="S304" i="14" s="1"/>
  <c r="H305" i="14"/>
  <c r="S305" i="14" s="1"/>
  <c r="H306" i="14"/>
  <c r="S306" i="14" s="1"/>
  <c r="H307" i="14"/>
  <c r="S307" i="14" s="1"/>
  <c r="H308" i="14"/>
  <c r="S308" i="14" s="1"/>
  <c r="H309" i="14"/>
  <c r="S309" i="14" s="1"/>
  <c r="H310" i="14"/>
  <c r="S310" i="14" s="1"/>
  <c r="H311" i="14"/>
  <c r="S311" i="14" s="1"/>
  <c r="H312" i="14"/>
  <c r="S312" i="14" s="1"/>
  <c r="H313" i="14"/>
  <c r="S313" i="14" s="1"/>
  <c r="H314" i="14"/>
  <c r="S314" i="14" s="1"/>
  <c r="H315" i="14"/>
  <c r="S315" i="14" s="1"/>
  <c r="H316" i="14"/>
  <c r="S316" i="14" s="1"/>
  <c r="H317" i="14"/>
  <c r="S317" i="14" s="1"/>
  <c r="H318" i="14"/>
  <c r="S318" i="14" s="1"/>
  <c r="H319" i="14"/>
  <c r="S319" i="14" s="1"/>
  <c r="H320" i="14"/>
  <c r="S320" i="14" s="1"/>
  <c r="H321" i="14"/>
  <c r="S321" i="14" s="1"/>
  <c r="H322" i="14"/>
  <c r="S322" i="14" s="1"/>
  <c r="H323" i="14"/>
  <c r="S323" i="14" s="1"/>
  <c r="H324" i="14"/>
  <c r="S324" i="14" s="1"/>
  <c r="H325" i="14"/>
  <c r="S325" i="14" s="1"/>
  <c r="H326" i="14"/>
  <c r="S326" i="14" s="1"/>
  <c r="H327" i="14"/>
  <c r="S327" i="14" s="1"/>
  <c r="H328" i="14"/>
  <c r="S328" i="14" s="1"/>
  <c r="H329" i="14"/>
  <c r="S329" i="14" s="1"/>
  <c r="H330" i="14"/>
  <c r="S330" i="14" s="1"/>
  <c r="H331" i="14"/>
  <c r="S331" i="14" s="1"/>
  <c r="H332" i="14"/>
  <c r="S332" i="14" s="1"/>
  <c r="H333" i="14"/>
  <c r="S333" i="14" s="1"/>
  <c r="H334" i="14"/>
  <c r="S334" i="14" s="1"/>
  <c r="H335" i="14"/>
  <c r="S335" i="14" s="1"/>
  <c r="H336" i="14"/>
  <c r="S336" i="14" s="1"/>
  <c r="H337" i="14"/>
  <c r="S337" i="14" s="1"/>
  <c r="H338" i="14"/>
  <c r="S338" i="14" s="1"/>
  <c r="H339" i="14"/>
  <c r="S339" i="14" s="1"/>
  <c r="H340" i="14"/>
  <c r="S340" i="14" s="1"/>
  <c r="H341" i="14"/>
  <c r="S341" i="14" s="1"/>
  <c r="H342" i="14"/>
  <c r="S342" i="14" s="1"/>
  <c r="H343" i="14"/>
  <c r="S343" i="14" s="1"/>
  <c r="H344" i="14"/>
  <c r="S344" i="14" s="1"/>
  <c r="H345" i="14"/>
  <c r="S345" i="14" s="1"/>
  <c r="H346" i="14"/>
  <c r="S346" i="14" s="1"/>
  <c r="H347" i="14"/>
  <c r="S347" i="14" s="1"/>
  <c r="H348" i="14"/>
  <c r="S348" i="14" s="1"/>
  <c r="H349" i="14"/>
  <c r="S349" i="14" s="1"/>
  <c r="H350" i="14"/>
  <c r="S350" i="14" s="1"/>
  <c r="H351" i="14"/>
  <c r="S351" i="14" s="1"/>
  <c r="H352" i="14"/>
  <c r="S352" i="14" s="1"/>
  <c r="H353" i="14"/>
  <c r="S353" i="14" s="1"/>
  <c r="H354" i="14"/>
  <c r="S354" i="14" s="1"/>
  <c r="H355" i="14"/>
  <c r="S355" i="14" s="1"/>
  <c r="H356" i="14"/>
  <c r="S356" i="14" s="1"/>
  <c r="H357" i="14"/>
  <c r="S357" i="14" s="1"/>
  <c r="H358" i="14"/>
  <c r="S358" i="14" s="1"/>
  <c r="H359" i="14"/>
  <c r="S359" i="14" s="1"/>
  <c r="H360" i="14"/>
  <c r="S360" i="14" s="1"/>
  <c r="H361" i="14"/>
  <c r="S361" i="14" s="1"/>
  <c r="H362" i="14"/>
  <c r="S362" i="14" s="1"/>
  <c r="H363" i="14"/>
  <c r="S363" i="14" s="1"/>
  <c r="H364" i="14"/>
  <c r="S364" i="14" s="1"/>
  <c r="H365" i="14"/>
  <c r="S365" i="14" s="1"/>
  <c r="H366" i="14"/>
  <c r="S366" i="14" s="1"/>
  <c r="H367" i="14"/>
  <c r="S367" i="14" s="1"/>
  <c r="H368" i="14"/>
  <c r="S368" i="14" s="1"/>
  <c r="H369" i="14"/>
  <c r="S369" i="14" s="1"/>
  <c r="H370" i="14"/>
  <c r="S370" i="14" s="1"/>
  <c r="H371" i="14"/>
  <c r="S371" i="14" s="1"/>
  <c r="H372" i="14"/>
  <c r="S372" i="14" s="1"/>
  <c r="H373" i="14"/>
  <c r="S373" i="14" s="1"/>
  <c r="H374" i="14"/>
  <c r="S374" i="14" s="1"/>
  <c r="H375" i="14"/>
  <c r="S375" i="14" s="1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D10" i="14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21" i="11"/>
  <c r="N15" i="11"/>
  <c r="P15" i="11" s="1"/>
  <c r="Q22" i="11"/>
  <c r="Q23" i="11" s="1"/>
  <c r="Q21" i="11"/>
  <c r="T21" i="11" s="1"/>
  <c r="N21" i="11"/>
  <c r="N14" i="11"/>
  <c r="O14" i="11" s="1"/>
  <c r="N13" i="11"/>
  <c r="O13" i="11" s="1"/>
  <c r="N12" i="11"/>
  <c r="P12" i="11" s="1"/>
  <c r="V21" i="10"/>
  <c r="S20" i="10"/>
  <c r="W49" i="10"/>
  <c r="W48" i="10"/>
  <c r="W47" i="10"/>
  <c r="W46" i="10"/>
  <c r="W45" i="10"/>
  <c r="W44" i="10"/>
  <c r="W43" i="10"/>
  <c r="W42" i="10"/>
  <c r="W41" i="10"/>
  <c r="W40" i="10"/>
  <c r="W39" i="10"/>
  <c r="W38" i="10"/>
  <c r="W37" i="10"/>
  <c r="W36" i="10"/>
  <c r="W35" i="10"/>
  <c r="W34" i="10"/>
  <c r="W33" i="10"/>
  <c r="W32" i="10"/>
  <c r="W31" i="10"/>
  <c r="W30" i="10"/>
  <c r="W29" i="10"/>
  <c r="W28" i="10"/>
  <c r="W27" i="10"/>
  <c r="W26" i="10"/>
  <c r="W25" i="10"/>
  <c r="W24" i="10"/>
  <c r="W23" i="10"/>
  <c r="W22" i="10"/>
  <c r="W21" i="10"/>
  <c r="W20" i="10"/>
  <c r="V20" i="10"/>
  <c r="S14" i="10"/>
  <c r="U14" i="10" s="1"/>
  <c r="S13" i="10"/>
  <c r="T13" i="10" s="1"/>
  <c r="S12" i="10"/>
  <c r="U12" i="10" s="1"/>
  <c r="T20" i="10" s="1"/>
  <c r="S43" i="16" l="1"/>
  <c r="AA31" i="16"/>
  <c r="L195" i="16"/>
  <c r="L291" i="16"/>
  <c r="S34" i="16"/>
  <c r="L128" i="16"/>
  <c r="L192" i="16"/>
  <c r="L288" i="16"/>
  <c r="I58" i="16"/>
  <c r="AA38" i="16"/>
  <c r="AA22" i="16"/>
  <c r="L67" i="16"/>
  <c r="L99" i="16"/>
  <c r="L256" i="16"/>
  <c r="L259" i="16"/>
  <c r="L320" i="16"/>
  <c r="L32" i="16"/>
  <c r="L35" i="16"/>
  <c r="L64" i="16"/>
  <c r="L96" i="16"/>
  <c r="L163" i="16"/>
  <c r="L160" i="16"/>
  <c r="I136" i="16"/>
  <c r="F363" i="16"/>
  <c r="I48" i="16"/>
  <c r="I72" i="16"/>
  <c r="I96" i="16"/>
  <c r="F177" i="16"/>
  <c r="I362" i="16"/>
  <c r="I280" i="16"/>
  <c r="I209" i="16"/>
  <c r="I352" i="16"/>
  <c r="I274" i="16"/>
  <c r="I194" i="16"/>
  <c r="I122" i="16"/>
  <c r="I56" i="16"/>
  <c r="F355" i="16"/>
  <c r="F174" i="16"/>
  <c r="I338" i="16"/>
  <c r="I257" i="16"/>
  <c r="I185" i="16"/>
  <c r="I121" i="16"/>
  <c r="I41" i="16"/>
  <c r="F347" i="16"/>
  <c r="F110" i="16"/>
  <c r="I329" i="16"/>
  <c r="I248" i="16"/>
  <c r="I184" i="16"/>
  <c r="I106" i="16"/>
  <c r="I32" i="16"/>
  <c r="F341" i="16"/>
  <c r="F86" i="16"/>
  <c r="I216" i="16"/>
  <c r="I288" i="16"/>
  <c r="I320" i="16"/>
  <c r="I242" i="16"/>
  <c r="I178" i="16"/>
  <c r="I97" i="16"/>
  <c r="I26" i="16"/>
  <c r="F337" i="16"/>
  <c r="I305" i="16"/>
  <c r="I241" i="16"/>
  <c r="I169" i="16"/>
  <c r="I89" i="16"/>
  <c r="I25" i="16"/>
  <c r="F270" i="16"/>
  <c r="I370" i="16"/>
  <c r="I304" i="16"/>
  <c r="I226" i="16"/>
  <c r="I154" i="16"/>
  <c r="I88" i="16"/>
  <c r="F365" i="16"/>
  <c r="F246" i="16"/>
  <c r="I368" i="16"/>
  <c r="I290" i="16"/>
  <c r="I217" i="16"/>
  <c r="I152" i="16"/>
  <c r="I64" i="16"/>
  <c r="F364" i="16"/>
  <c r="L89" i="14"/>
  <c r="L153" i="14"/>
  <c r="I114" i="16"/>
  <c r="S32" i="16"/>
  <c r="R287" i="16"/>
  <c r="L17" i="14"/>
  <c r="T17" i="14" s="1"/>
  <c r="L25" i="14"/>
  <c r="L345" i="14"/>
  <c r="L281" i="14"/>
  <c r="L217" i="14"/>
  <c r="T217" i="14" s="1"/>
  <c r="AA33" i="16"/>
  <c r="L131" i="16"/>
  <c r="I337" i="16"/>
  <c r="I272" i="16"/>
  <c r="I208" i="16"/>
  <c r="I146" i="16"/>
  <c r="I74" i="16"/>
  <c r="F373" i="16"/>
  <c r="F273" i="16"/>
  <c r="F81" i="16"/>
  <c r="U26" i="10"/>
  <c r="U36" i="10"/>
  <c r="U44" i="10"/>
  <c r="U28" i="10"/>
  <c r="I306" i="16"/>
  <c r="L353" i="14"/>
  <c r="L289" i="14"/>
  <c r="L225" i="14"/>
  <c r="L161" i="14"/>
  <c r="Q161" i="14" s="1"/>
  <c r="L97" i="14"/>
  <c r="Q97" i="14" s="1"/>
  <c r="L33" i="14"/>
  <c r="Q33" i="14" s="1"/>
  <c r="L337" i="14"/>
  <c r="Q337" i="14" s="1"/>
  <c r="L273" i="14"/>
  <c r="Q273" i="14" s="1"/>
  <c r="L209" i="14"/>
  <c r="T209" i="14" s="1"/>
  <c r="L145" i="14"/>
  <c r="Q145" i="14" s="1"/>
  <c r="L81" i="14"/>
  <c r="X20" i="10"/>
  <c r="Y20" i="10" s="1"/>
  <c r="V22" i="10"/>
  <c r="V23" i="10" s="1"/>
  <c r="V24" i="10" s="1"/>
  <c r="L19" i="14"/>
  <c r="L16" i="14"/>
  <c r="L24" i="14"/>
  <c r="O15" i="11"/>
  <c r="I361" i="16"/>
  <c r="I328" i="16"/>
  <c r="I298" i="16"/>
  <c r="I266" i="16"/>
  <c r="I233" i="16"/>
  <c r="I202" i="16"/>
  <c r="I176" i="16"/>
  <c r="I145" i="16"/>
  <c r="I113" i="16"/>
  <c r="I82" i="16"/>
  <c r="I50" i="16"/>
  <c r="I18" i="16"/>
  <c r="F357" i="16"/>
  <c r="F334" i="16"/>
  <c r="F241" i="16"/>
  <c r="F150" i="16"/>
  <c r="F78" i="16"/>
  <c r="L329" i="14"/>
  <c r="L265" i="14"/>
  <c r="L201" i="14"/>
  <c r="Q201" i="14" s="1"/>
  <c r="L137" i="14"/>
  <c r="L73" i="14"/>
  <c r="T73" i="14" s="1"/>
  <c r="L355" i="16"/>
  <c r="T23" i="11"/>
  <c r="T14" i="10"/>
  <c r="I353" i="16"/>
  <c r="I322" i="16"/>
  <c r="I296" i="16"/>
  <c r="I265" i="16"/>
  <c r="I232" i="16"/>
  <c r="I200" i="16"/>
  <c r="I170" i="16"/>
  <c r="I137" i="16"/>
  <c r="I112" i="16"/>
  <c r="I80" i="16"/>
  <c r="I49" i="16"/>
  <c r="I17" i="16"/>
  <c r="F356" i="16"/>
  <c r="F310" i="16"/>
  <c r="F238" i="16"/>
  <c r="F145" i="16"/>
  <c r="F49" i="16"/>
  <c r="L321" i="14"/>
  <c r="L257" i="14"/>
  <c r="T257" i="14" s="1"/>
  <c r="L193" i="14"/>
  <c r="Q193" i="14" s="1"/>
  <c r="L129" i="14"/>
  <c r="Q129" i="14" s="1"/>
  <c r="L65" i="14"/>
  <c r="Q65" i="14" s="1"/>
  <c r="L352" i="16"/>
  <c r="I33" i="16"/>
  <c r="I57" i="16"/>
  <c r="I81" i="16"/>
  <c r="I105" i="16"/>
  <c r="I129" i="16"/>
  <c r="I153" i="16"/>
  <c r="I177" i="16"/>
  <c r="I201" i="16"/>
  <c r="I225" i="16"/>
  <c r="I297" i="16"/>
  <c r="I321" i="16"/>
  <c r="I369" i="16"/>
  <c r="F305" i="16"/>
  <c r="F214" i="16"/>
  <c r="F142" i="16"/>
  <c r="F46" i="16"/>
  <c r="L313" i="14"/>
  <c r="L249" i="14"/>
  <c r="L185" i="14"/>
  <c r="L121" i="14"/>
  <c r="T121" i="14" s="1"/>
  <c r="L57" i="14"/>
  <c r="L323" i="16"/>
  <c r="I346" i="16"/>
  <c r="I314" i="16"/>
  <c r="I289" i="16"/>
  <c r="I256" i="16"/>
  <c r="I224" i="16"/>
  <c r="I193" i="16"/>
  <c r="I161" i="16"/>
  <c r="I130" i="16"/>
  <c r="I104" i="16"/>
  <c r="I73" i="16"/>
  <c r="I40" i="16"/>
  <c r="F372" i="16"/>
  <c r="F349" i="16"/>
  <c r="F302" i="16"/>
  <c r="F209" i="16"/>
  <c r="F118" i="16"/>
  <c r="L369" i="14"/>
  <c r="L305" i="14"/>
  <c r="L241" i="14"/>
  <c r="Q241" i="14" s="1"/>
  <c r="L177" i="14"/>
  <c r="Q177" i="14" s="1"/>
  <c r="L113" i="14"/>
  <c r="T113" i="14" s="1"/>
  <c r="L49" i="14"/>
  <c r="Q49" i="14" s="1"/>
  <c r="L227" i="16"/>
  <c r="AA37" i="16"/>
  <c r="R215" i="16"/>
  <c r="R223" i="16"/>
  <c r="I42" i="16"/>
  <c r="I66" i="16"/>
  <c r="I90" i="16"/>
  <c r="I138" i="16"/>
  <c r="I162" i="16"/>
  <c r="I210" i="16"/>
  <c r="I234" i="16"/>
  <c r="I258" i="16"/>
  <c r="I282" i="16"/>
  <c r="I330" i="16"/>
  <c r="I354" i="16"/>
  <c r="I16" i="16"/>
  <c r="J16" i="16" s="1"/>
  <c r="I344" i="16"/>
  <c r="I313" i="16"/>
  <c r="I281" i="16"/>
  <c r="I250" i="16"/>
  <c r="I218" i="16"/>
  <c r="I186" i="16"/>
  <c r="I160" i="16"/>
  <c r="I128" i="16"/>
  <c r="I98" i="16"/>
  <c r="I65" i="16"/>
  <c r="I34" i="16"/>
  <c r="F371" i="16"/>
  <c r="F348" i="16"/>
  <c r="F278" i="16"/>
  <c r="F206" i="16"/>
  <c r="F113" i="16"/>
  <c r="L361" i="14"/>
  <c r="T361" i="14" s="1"/>
  <c r="L297" i="14"/>
  <c r="L233" i="14"/>
  <c r="L169" i="14"/>
  <c r="L105" i="14"/>
  <c r="Q105" i="14" s="1"/>
  <c r="L41" i="14"/>
  <c r="J36" i="18"/>
  <c r="M25" i="18"/>
  <c r="J75" i="18"/>
  <c r="AC36" i="18"/>
  <c r="I273" i="16"/>
  <c r="R55" i="16"/>
  <c r="Z19" i="16" s="1"/>
  <c r="R319" i="16"/>
  <c r="Z41" i="16" s="1"/>
  <c r="I336" i="16"/>
  <c r="I249" i="16"/>
  <c r="I144" i="16"/>
  <c r="I360" i="16"/>
  <c r="I168" i="16"/>
  <c r="R95" i="16"/>
  <c r="R199" i="16"/>
  <c r="R295" i="16"/>
  <c r="Z39" i="16" s="1"/>
  <c r="R367" i="16"/>
  <c r="I312" i="16"/>
  <c r="I120" i="16"/>
  <c r="R47" i="16"/>
  <c r="R71" i="16"/>
  <c r="R151" i="16"/>
  <c r="I264" i="16"/>
  <c r="R127" i="16"/>
  <c r="Z25" i="16" s="1"/>
  <c r="I345" i="16"/>
  <c r="I240" i="16"/>
  <c r="R103" i="16"/>
  <c r="Z23" i="16" s="1"/>
  <c r="I24" i="16"/>
  <c r="L48" i="16"/>
  <c r="I192" i="16"/>
  <c r="F54" i="16"/>
  <c r="L360" i="16"/>
  <c r="L328" i="16"/>
  <c r="L296" i="16"/>
  <c r="L264" i="16"/>
  <c r="L232" i="16"/>
  <c r="L200" i="16"/>
  <c r="L168" i="16"/>
  <c r="L136" i="16"/>
  <c r="L104" i="16"/>
  <c r="L72" i="16"/>
  <c r="L40" i="16"/>
  <c r="I375" i="16"/>
  <c r="I367" i="16"/>
  <c r="I359" i="16"/>
  <c r="I351" i="16"/>
  <c r="I343" i="16"/>
  <c r="I335" i="16"/>
  <c r="I327" i="16"/>
  <c r="I319" i="16"/>
  <c r="I311" i="16"/>
  <c r="I303" i="16"/>
  <c r="I295" i="16"/>
  <c r="I287" i="16"/>
  <c r="I279" i="16"/>
  <c r="I271" i="16"/>
  <c r="I263" i="16"/>
  <c r="I255" i="16"/>
  <c r="I247" i="16"/>
  <c r="I239" i="16"/>
  <c r="I231" i="16"/>
  <c r="I223" i="16"/>
  <c r="I215" i="16"/>
  <c r="I207" i="16"/>
  <c r="I199" i="16"/>
  <c r="I191" i="16"/>
  <c r="I183" i="16"/>
  <c r="I175" i="16"/>
  <c r="I167" i="16"/>
  <c r="I159" i="16"/>
  <c r="I151" i="16"/>
  <c r="I143" i="16"/>
  <c r="I135" i="16"/>
  <c r="I127" i="16"/>
  <c r="I119" i="16"/>
  <c r="I111" i="16"/>
  <c r="I103" i="16"/>
  <c r="I95" i="16"/>
  <c r="I87" i="16"/>
  <c r="I79" i="16"/>
  <c r="I71" i="16"/>
  <c r="I63" i="16"/>
  <c r="I55" i="16"/>
  <c r="I47" i="16"/>
  <c r="I39" i="16"/>
  <c r="I31" i="16"/>
  <c r="I23" i="16"/>
  <c r="F370" i="16"/>
  <c r="F362" i="16"/>
  <c r="F354" i="16"/>
  <c r="F346" i="16"/>
  <c r="F329" i="16"/>
  <c r="F297" i="16"/>
  <c r="F265" i="16"/>
  <c r="F233" i="16"/>
  <c r="F201" i="16"/>
  <c r="F169" i="16"/>
  <c r="F137" i="16"/>
  <c r="F105" i="16"/>
  <c r="F73" i="16"/>
  <c r="F41" i="16"/>
  <c r="L347" i="16"/>
  <c r="L315" i="16"/>
  <c r="L283" i="16"/>
  <c r="L251" i="16"/>
  <c r="L219" i="16"/>
  <c r="L187" i="16"/>
  <c r="L155" i="16"/>
  <c r="L123" i="16"/>
  <c r="L91" i="16"/>
  <c r="L59" i="16"/>
  <c r="L27" i="16"/>
  <c r="I374" i="16"/>
  <c r="I366" i="16"/>
  <c r="I358" i="16"/>
  <c r="I350" i="16"/>
  <c r="I342" i="16"/>
  <c r="I334" i="16"/>
  <c r="I326" i="16"/>
  <c r="I318" i="16"/>
  <c r="I310" i="16"/>
  <c r="I302" i="16"/>
  <c r="I294" i="16"/>
  <c r="I286" i="16"/>
  <c r="I278" i="16"/>
  <c r="I270" i="16"/>
  <c r="I262" i="16"/>
  <c r="I254" i="16"/>
  <c r="I246" i="16"/>
  <c r="I238" i="16"/>
  <c r="I230" i="16"/>
  <c r="I222" i="16"/>
  <c r="I214" i="16"/>
  <c r="I206" i="16"/>
  <c r="I198" i="16"/>
  <c r="I190" i="16"/>
  <c r="I182" i="16"/>
  <c r="I174" i="16"/>
  <c r="I166" i="16"/>
  <c r="I158" i="16"/>
  <c r="I150" i="16"/>
  <c r="I142" i="16"/>
  <c r="I134" i="16"/>
  <c r="I126" i="16"/>
  <c r="I118" i="16"/>
  <c r="I110" i="16"/>
  <c r="I102" i="16"/>
  <c r="I94" i="16"/>
  <c r="I86" i="16"/>
  <c r="I78" i="16"/>
  <c r="I70" i="16"/>
  <c r="I62" i="16"/>
  <c r="I54" i="16"/>
  <c r="I46" i="16"/>
  <c r="I38" i="16"/>
  <c r="I30" i="16"/>
  <c r="I22" i="16"/>
  <c r="F369" i="16"/>
  <c r="F361" i="16"/>
  <c r="F353" i="16"/>
  <c r="F345" i="16"/>
  <c r="F326" i="16"/>
  <c r="F294" i="16"/>
  <c r="F262" i="16"/>
  <c r="F230" i="16"/>
  <c r="F198" i="16"/>
  <c r="F166" i="16"/>
  <c r="F134" i="16"/>
  <c r="F102" i="16"/>
  <c r="F70" i="16"/>
  <c r="F38" i="16"/>
  <c r="L16" i="16"/>
  <c r="L344" i="16"/>
  <c r="L312" i="16"/>
  <c r="L280" i="16"/>
  <c r="L248" i="16"/>
  <c r="T248" i="16" s="1"/>
  <c r="L216" i="16"/>
  <c r="L184" i="16"/>
  <c r="L152" i="16"/>
  <c r="T152" i="16" s="1"/>
  <c r="L120" i="16"/>
  <c r="L88" i="16"/>
  <c r="L56" i="16"/>
  <c r="L24" i="16"/>
  <c r="P24" i="16" s="1"/>
  <c r="I373" i="16"/>
  <c r="I365" i="16"/>
  <c r="I357" i="16"/>
  <c r="I349" i="16"/>
  <c r="I341" i="16"/>
  <c r="I333" i="16"/>
  <c r="I325" i="16"/>
  <c r="I317" i="16"/>
  <c r="I309" i="16"/>
  <c r="I301" i="16"/>
  <c r="I293" i="16"/>
  <c r="I285" i="16"/>
  <c r="I277" i="16"/>
  <c r="I269" i="16"/>
  <c r="I261" i="16"/>
  <c r="I253" i="16"/>
  <c r="I245" i="16"/>
  <c r="I237" i="16"/>
  <c r="I229" i="16"/>
  <c r="I221" i="16"/>
  <c r="I213" i="16"/>
  <c r="I205" i="16"/>
  <c r="I197" i="16"/>
  <c r="I189" i="16"/>
  <c r="I181" i="16"/>
  <c r="I173" i="16"/>
  <c r="I165" i="16"/>
  <c r="I157" i="16"/>
  <c r="I149" i="16"/>
  <c r="I141" i="16"/>
  <c r="I133" i="16"/>
  <c r="I125" i="16"/>
  <c r="I117" i="16"/>
  <c r="I109" i="16"/>
  <c r="I101" i="16"/>
  <c r="I93" i="16"/>
  <c r="I85" i="16"/>
  <c r="I77" i="16"/>
  <c r="I69" i="16"/>
  <c r="I61" i="16"/>
  <c r="I53" i="16"/>
  <c r="I45" i="16"/>
  <c r="I37" i="16"/>
  <c r="I29" i="16"/>
  <c r="I21" i="16"/>
  <c r="F28" i="16"/>
  <c r="F368" i="16"/>
  <c r="F360" i="16"/>
  <c r="F352" i="16"/>
  <c r="F344" i="16"/>
  <c r="F321" i="16"/>
  <c r="F289" i="16"/>
  <c r="F257" i="16"/>
  <c r="F225" i="16"/>
  <c r="F193" i="16"/>
  <c r="F161" i="16"/>
  <c r="F129" i="16"/>
  <c r="F97" i="16"/>
  <c r="F65" i="16"/>
  <c r="F33" i="16"/>
  <c r="L371" i="16"/>
  <c r="L339" i="16"/>
  <c r="L307" i="16"/>
  <c r="L275" i="16"/>
  <c r="Q275" i="16" s="1"/>
  <c r="L243" i="16"/>
  <c r="L211" i="16"/>
  <c r="L179" i="16"/>
  <c r="L147" i="16"/>
  <c r="L115" i="16"/>
  <c r="L83" i="16"/>
  <c r="L51" i="16"/>
  <c r="L19" i="16"/>
  <c r="Q19" i="16" s="1"/>
  <c r="I372" i="16"/>
  <c r="I364" i="16"/>
  <c r="I356" i="16"/>
  <c r="I348" i="16"/>
  <c r="I340" i="16"/>
  <c r="I332" i="16"/>
  <c r="I324" i="16"/>
  <c r="I316" i="16"/>
  <c r="I308" i="16"/>
  <c r="I300" i="16"/>
  <c r="I292" i="16"/>
  <c r="I284" i="16"/>
  <c r="I276" i="16"/>
  <c r="I268" i="16"/>
  <c r="I260" i="16"/>
  <c r="I252" i="16"/>
  <c r="I244" i="16"/>
  <c r="I236" i="16"/>
  <c r="I228" i="16"/>
  <c r="I220" i="16"/>
  <c r="I212" i="16"/>
  <c r="I204" i="16"/>
  <c r="I196" i="16"/>
  <c r="I188" i="16"/>
  <c r="I180" i="16"/>
  <c r="I172" i="16"/>
  <c r="I164" i="16"/>
  <c r="I156" i="16"/>
  <c r="I148" i="16"/>
  <c r="I140" i="16"/>
  <c r="I132" i="16"/>
  <c r="I124" i="16"/>
  <c r="I116" i="16"/>
  <c r="I108" i="16"/>
  <c r="I100" i="16"/>
  <c r="I92" i="16"/>
  <c r="I84" i="16"/>
  <c r="I76" i="16"/>
  <c r="I68" i="16"/>
  <c r="I60" i="16"/>
  <c r="I52" i="16"/>
  <c r="I44" i="16"/>
  <c r="I36" i="16"/>
  <c r="I28" i="16"/>
  <c r="I20" i="16"/>
  <c r="F375" i="16"/>
  <c r="F367" i="16"/>
  <c r="F359" i="16"/>
  <c r="F351" i="16"/>
  <c r="F343" i="16"/>
  <c r="F318" i="16"/>
  <c r="F286" i="16"/>
  <c r="F254" i="16"/>
  <c r="F222" i="16"/>
  <c r="F190" i="16"/>
  <c r="F158" i="16"/>
  <c r="F126" i="16"/>
  <c r="F94" i="16"/>
  <c r="F62" i="16"/>
  <c r="F30" i="16"/>
  <c r="L368" i="16"/>
  <c r="L336" i="16"/>
  <c r="L304" i="16"/>
  <c r="L272" i="16"/>
  <c r="L240" i="16"/>
  <c r="Q240" i="16" s="1"/>
  <c r="L208" i="16"/>
  <c r="L176" i="16"/>
  <c r="L144" i="16"/>
  <c r="L112" i="16"/>
  <c r="T112" i="16" s="1"/>
  <c r="L80" i="16"/>
  <c r="L21" i="16"/>
  <c r="O21" i="16" s="1"/>
  <c r="L29" i="16"/>
  <c r="L37" i="16"/>
  <c r="L45" i="16"/>
  <c r="L53" i="16"/>
  <c r="L61" i="16"/>
  <c r="L69" i="16"/>
  <c r="L77" i="16"/>
  <c r="L85" i="16"/>
  <c r="L93" i="16"/>
  <c r="L101" i="16"/>
  <c r="L109" i="16"/>
  <c r="L117" i="16"/>
  <c r="L125" i="16"/>
  <c r="L133" i="16"/>
  <c r="L141" i="16"/>
  <c r="L149" i="16"/>
  <c r="L157" i="16"/>
  <c r="L165" i="16"/>
  <c r="L173" i="16"/>
  <c r="L181" i="16"/>
  <c r="L189" i="16"/>
  <c r="L197" i="16"/>
  <c r="L205" i="16"/>
  <c r="L213" i="16"/>
  <c r="L221" i="16"/>
  <c r="L229" i="16"/>
  <c r="L237" i="16"/>
  <c r="L245" i="16"/>
  <c r="L253" i="16"/>
  <c r="L261" i="16"/>
  <c r="L269" i="16"/>
  <c r="L277" i="16"/>
  <c r="L285" i="16"/>
  <c r="L293" i="16"/>
  <c r="L301" i="16"/>
  <c r="L309" i="16"/>
  <c r="L317" i="16"/>
  <c r="L325" i="16"/>
  <c r="L333" i="16"/>
  <c r="L341" i="16"/>
  <c r="L349" i="16"/>
  <c r="L357" i="16"/>
  <c r="Q357" i="16" s="1"/>
  <c r="L365" i="16"/>
  <c r="L373" i="16"/>
  <c r="F35" i="16"/>
  <c r="Q35" i="16" s="1"/>
  <c r="F43" i="16"/>
  <c r="F51" i="16"/>
  <c r="F59" i="16"/>
  <c r="F67" i="16"/>
  <c r="F75" i="16"/>
  <c r="F83" i="16"/>
  <c r="F91" i="16"/>
  <c r="F99" i="16"/>
  <c r="F107" i="16"/>
  <c r="F115" i="16"/>
  <c r="F123" i="16"/>
  <c r="F131" i="16"/>
  <c r="Q131" i="16" s="1"/>
  <c r="F139" i="16"/>
  <c r="F147" i="16"/>
  <c r="F155" i="16"/>
  <c r="F163" i="16"/>
  <c r="Q163" i="16" s="1"/>
  <c r="F171" i="16"/>
  <c r="F179" i="16"/>
  <c r="F187" i="16"/>
  <c r="F195" i="16"/>
  <c r="F203" i="16"/>
  <c r="F211" i="16"/>
  <c r="F219" i="16"/>
  <c r="F227" i="16"/>
  <c r="F235" i="16"/>
  <c r="F243" i="16"/>
  <c r="F251" i="16"/>
  <c r="F259" i="16"/>
  <c r="F267" i="16"/>
  <c r="F275" i="16"/>
  <c r="F283" i="16"/>
  <c r="F291" i="16"/>
  <c r="F299" i="16"/>
  <c r="F307" i="16"/>
  <c r="F315" i="16"/>
  <c r="F323" i="16"/>
  <c r="Q323" i="16" s="1"/>
  <c r="F331" i="16"/>
  <c r="F339" i="16"/>
  <c r="L22" i="16"/>
  <c r="Q22" i="16" s="1"/>
  <c r="L30" i="16"/>
  <c r="O30" i="16" s="1"/>
  <c r="L38" i="16"/>
  <c r="L46" i="16"/>
  <c r="L54" i="16"/>
  <c r="L62" i="16"/>
  <c r="L70" i="16"/>
  <c r="L78" i="16"/>
  <c r="L86" i="16"/>
  <c r="L94" i="16"/>
  <c r="L102" i="16"/>
  <c r="L110" i="16"/>
  <c r="L118" i="16"/>
  <c r="L126" i="16"/>
  <c r="L134" i="16"/>
  <c r="L142" i="16"/>
  <c r="L150" i="16"/>
  <c r="L158" i="16"/>
  <c r="L166" i="16"/>
  <c r="L174" i="16"/>
  <c r="L182" i="16"/>
  <c r="L190" i="16"/>
  <c r="L198" i="16"/>
  <c r="L206" i="16"/>
  <c r="L214" i="16"/>
  <c r="L222" i="16"/>
  <c r="Q222" i="16" s="1"/>
  <c r="L230" i="16"/>
  <c r="L238" i="16"/>
  <c r="L246" i="16"/>
  <c r="T246" i="16" s="1"/>
  <c r="L254" i="16"/>
  <c r="L262" i="16"/>
  <c r="L270" i="16"/>
  <c r="L278" i="16"/>
  <c r="L286" i="16"/>
  <c r="L294" i="16"/>
  <c r="L302" i="16"/>
  <c r="L310" i="16"/>
  <c r="T310" i="16" s="1"/>
  <c r="L318" i="16"/>
  <c r="L326" i="16"/>
  <c r="L334" i="16"/>
  <c r="L342" i="16"/>
  <c r="L350" i="16"/>
  <c r="L358" i="16"/>
  <c r="L366" i="16"/>
  <c r="L374" i="16"/>
  <c r="F36" i="16"/>
  <c r="F44" i="16"/>
  <c r="Q44" i="16" s="1"/>
  <c r="F52" i="16"/>
  <c r="F60" i="16"/>
  <c r="F68" i="16"/>
  <c r="F76" i="16"/>
  <c r="F84" i="16"/>
  <c r="F92" i="16"/>
  <c r="F100" i="16"/>
  <c r="F108" i="16"/>
  <c r="F116" i="16"/>
  <c r="F124" i="16"/>
  <c r="F132" i="16"/>
  <c r="F140" i="16"/>
  <c r="F148" i="16"/>
  <c r="F156" i="16"/>
  <c r="F164" i="16"/>
  <c r="F172" i="16"/>
  <c r="Q172" i="16" s="1"/>
  <c r="F180" i="16"/>
  <c r="F188" i="16"/>
  <c r="F196" i="16"/>
  <c r="F204" i="16"/>
  <c r="F212" i="16"/>
  <c r="F220" i="16"/>
  <c r="F228" i="16"/>
  <c r="F236" i="16"/>
  <c r="F244" i="16"/>
  <c r="F252" i="16"/>
  <c r="F260" i="16"/>
  <c r="F268" i="16"/>
  <c r="F276" i="16"/>
  <c r="F284" i="16"/>
  <c r="F292" i="16"/>
  <c r="F300" i="16"/>
  <c r="F308" i="16"/>
  <c r="F316" i="16"/>
  <c r="F324" i="16"/>
  <c r="F332" i="16"/>
  <c r="F340" i="16"/>
  <c r="L23" i="16"/>
  <c r="O23" i="16" s="1"/>
  <c r="L31" i="16"/>
  <c r="L39" i="16"/>
  <c r="O39" i="16" s="1"/>
  <c r="L47" i="16"/>
  <c r="L55" i="16"/>
  <c r="L63" i="16"/>
  <c r="L71" i="16"/>
  <c r="L79" i="16"/>
  <c r="L87" i="16"/>
  <c r="L95" i="16"/>
  <c r="L103" i="16"/>
  <c r="L111" i="16"/>
  <c r="L119" i="16"/>
  <c r="L127" i="16"/>
  <c r="L135" i="16"/>
  <c r="L143" i="16"/>
  <c r="L151" i="16"/>
  <c r="L159" i="16"/>
  <c r="L167" i="16"/>
  <c r="L175" i="16"/>
  <c r="L183" i="16"/>
  <c r="L191" i="16"/>
  <c r="L199" i="16"/>
  <c r="T199" i="16" s="1"/>
  <c r="L207" i="16"/>
  <c r="L215" i="16"/>
  <c r="L223" i="16"/>
  <c r="L231" i="16"/>
  <c r="L239" i="16"/>
  <c r="L247" i="16"/>
  <c r="L255" i="16"/>
  <c r="L263" i="16"/>
  <c r="L271" i="16"/>
  <c r="L279" i="16"/>
  <c r="L287" i="16"/>
  <c r="L295" i="16"/>
  <c r="L303" i="16"/>
  <c r="L311" i="16"/>
  <c r="L319" i="16"/>
  <c r="L327" i="16"/>
  <c r="L335" i="16"/>
  <c r="L343" i="16"/>
  <c r="L351" i="16"/>
  <c r="L359" i="16"/>
  <c r="L367" i="16"/>
  <c r="L375" i="16"/>
  <c r="F29" i="16"/>
  <c r="F37" i="16"/>
  <c r="F45" i="16"/>
  <c r="F53" i="16"/>
  <c r="F61" i="16"/>
  <c r="F69" i="16"/>
  <c r="F77" i="16"/>
  <c r="F85" i="16"/>
  <c r="F93" i="16"/>
  <c r="F101" i="16"/>
  <c r="F109" i="16"/>
  <c r="F117" i="16"/>
  <c r="F125" i="16"/>
  <c r="F133" i="16"/>
  <c r="Q133" i="16" s="1"/>
  <c r="F141" i="16"/>
  <c r="F149" i="16"/>
  <c r="F157" i="16"/>
  <c r="F165" i="16"/>
  <c r="F173" i="16"/>
  <c r="F181" i="16"/>
  <c r="Q181" i="16" s="1"/>
  <c r="F189" i="16"/>
  <c r="F197" i="16"/>
  <c r="F205" i="16"/>
  <c r="F213" i="16"/>
  <c r="F221" i="16"/>
  <c r="F229" i="16"/>
  <c r="F237" i="16"/>
  <c r="F245" i="16"/>
  <c r="F253" i="16"/>
  <c r="F261" i="16"/>
  <c r="F269" i="16"/>
  <c r="F277" i="16"/>
  <c r="F285" i="16"/>
  <c r="F293" i="16"/>
  <c r="F301" i="16"/>
  <c r="F309" i="16"/>
  <c r="F317" i="16"/>
  <c r="F325" i="16"/>
  <c r="F333" i="16"/>
  <c r="L17" i="16"/>
  <c r="P17" i="16" s="1"/>
  <c r="L25" i="16"/>
  <c r="Q25" i="16" s="1"/>
  <c r="L33" i="16"/>
  <c r="O33" i="16" s="1"/>
  <c r="L41" i="16"/>
  <c r="L49" i="16"/>
  <c r="L57" i="16"/>
  <c r="L65" i="16"/>
  <c r="O65" i="16" s="1"/>
  <c r="L73" i="16"/>
  <c r="L81" i="16"/>
  <c r="Q81" i="16" s="1"/>
  <c r="L89" i="16"/>
  <c r="L97" i="16"/>
  <c r="L105" i="16"/>
  <c r="L113" i="16"/>
  <c r="L121" i="16"/>
  <c r="L129" i="16"/>
  <c r="L137" i="16"/>
  <c r="L145" i="16"/>
  <c r="L153" i="16"/>
  <c r="T153" i="16" s="1"/>
  <c r="L161" i="16"/>
  <c r="T161" i="16" s="1"/>
  <c r="L169" i="16"/>
  <c r="L177" i="16"/>
  <c r="L185" i="16"/>
  <c r="L193" i="16"/>
  <c r="L201" i="16"/>
  <c r="L209" i="16"/>
  <c r="L217" i="16"/>
  <c r="L225" i="16"/>
  <c r="L233" i="16"/>
  <c r="L241" i="16"/>
  <c r="L249" i="16"/>
  <c r="L257" i="16"/>
  <c r="L265" i="16"/>
  <c r="L273" i="16"/>
  <c r="L281" i="16"/>
  <c r="L289" i="16"/>
  <c r="L297" i="16"/>
  <c r="L305" i="16"/>
  <c r="L313" i="16"/>
  <c r="L321" i="16"/>
  <c r="L329" i="16"/>
  <c r="L337" i="16"/>
  <c r="L345" i="16"/>
  <c r="Q345" i="16" s="1"/>
  <c r="L353" i="16"/>
  <c r="L361" i="16"/>
  <c r="L369" i="16"/>
  <c r="Q369" i="16" s="1"/>
  <c r="F31" i="16"/>
  <c r="F39" i="16"/>
  <c r="F47" i="16"/>
  <c r="F55" i="16"/>
  <c r="Q55" i="16" s="1"/>
  <c r="F63" i="16"/>
  <c r="F71" i="16"/>
  <c r="F79" i="16"/>
  <c r="F87" i="16"/>
  <c r="F95" i="16"/>
  <c r="F103" i="16"/>
  <c r="F111" i="16"/>
  <c r="F119" i="16"/>
  <c r="F127" i="16"/>
  <c r="F135" i="16"/>
  <c r="Q135" i="16" s="1"/>
  <c r="F143" i="16"/>
  <c r="F151" i="16"/>
  <c r="Q151" i="16" s="1"/>
  <c r="F159" i="16"/>
  <c r="F167" i="16"/>
  <c r="F175" i="16"/>
  <c r="F183" i="16"/>
  <c r="F191" i="16"/>
  <c r="Q191" i="16" s="1"/>
  <c r="F199" i="16"/>
  <c r="F207" i="16"/>
  <c r="F215" i="16"/>
  <c r="F223" i="16"/>
  <c r="Q223" i="16" s="1"/>
  <c r="F231" i="16"/>
  <c r="Q231" i="16" s="1"/>
  <c r="F239" i="16"/>
  <c r="F247" i="16"/>
  <c r="F255" i="16"/>
  <c r="F263" i="16"/>
  <c r="F271" i="16"/>
  <c r="F279" i="16"/>
  <c r="F287" i="16"/>
  <c r="Q287" i="16" s="1"/>
  <c r="F295" i="16"/>
  <c r="F303" i="16"/>
  <c r="F311" i="16"/>
  <c r="F319" i="16"/>
  <c r="F327" i="16"/>
  <c r="F335" i="16"/>
  <c r="L18" i="16"/>
  <c r="P18" i="16" s="1"/>
  <c r="L26" i="16"/>
  <c r="T26" i="16" s="1"/>
  <c r="L34" i="16"/>
  <c r="L42" i="16"/>
  <c r="L50" i="16"/>
  <c r="L58" i="16"/>
  <c r="L66" i="16"/>
  <c r="L74" i="16"/>
  <c r="L82" i="16"/>
  <c r="L90" i="16"/>
  <c r="L98" i="16"/>
  <c r="L106" i="16"/>
  <c r="L114" i="16"/>
  <c r="T114" i="16" s="1"/>
  <c r="L122" i="16"/>
  <c r="L130" i="16"/>
  <c r="T130" i="16" s="1"/>
  <c r="L138" i="16"/>
  <c r="L146" i="16"/>
  <c r="T146" i="16" s="1"/>
  <c r="L154" i="16"/>
  <c r="T154" i="16" s="1"/>
  <c r="L162" i="16"/>
  <c r="L170" i="16"/>
  <c r="L178" i="16"/>
  <c r="L186" i="16"/>
  <c r="T186" i="16" s="1"/>
  <c r="L194" i="16"/>
  <c r="L202" i="16"/>
  <c r="L210" i="16"/>
  <c r="L218" i="16"/>
  <c r="L226" i="16"/>
  <c r="L234" i="16"/>
  <c r="L242" i="16"/>
  <c r="L250" i="16"/>
  <c r="L258" i="16"/>
  <c r="L266" i="16"/>
  <c r="L274" i="16"/>
  <c r="L282" i="16"/>
  <c r="L290" i="16"/>
  <c r="L298" i="16"/>
  <c r="L306" i="16"/>
  <c r="L314" i="16"/>
  <c r="L322" i="16"/>
  <c r="L330" i="16"/>
  <c r="L338" i="16"/>
  <c r="L346" i="16"/>
  <c r="L354" i="16"/>
  <c r="L362" i="16"/>
  <c r="L370" i="16"/>
  <c r="F32" i="16"/>
  <c r="F40" i="16"/>
  <c r="F48" i="16"/>
  <c r="F56" i="16"/>
  <c r="F64" i="16"/>
  <c r="F72" i="16"/>
  <c r="F80" i="16"/>
  <c r="F88" i="16"/>
  <c r="F96" i="16"/>
  <c r="F104" i="16"/>
  <c r="F112" i="16"/>
  <c r="F120" i="16"/>
  <c r="F128" i="16"/>
  <c r="F136" i="16"/>
  <c r="F144" i="16"/>
  <c r="F152" i="16"/>
  <c r="F160" i="16"/>
  <c r="F168" i="16"/>
  <c r="F176" i="16"/>
  <c r="F184" i="16"/>
  <c r="Q184" i="16" s="1"/>
  <c r="F192" i="16"/>
  <c r="Q192" i="16" s="1"/>
  <c r="F200" i="16"/>
  <c r="F208" i="16"/>
  <c r="F216" i="16"/>
  <c r="Q216" i="16" s="1"/>
  <c r="F224" i="16"/>
  <c r="Q224" i="16" s="1"/>
  <c r="F232" i="16"/>
  <c r="Q232" i="16" s="1"/>
  <c r="F240" i="16"/>
  <c r="F248" i="16"/>
  <c r="F256" i="16"/>
  <c r="F264" i="16"/>
  <c r="F272" i="16"/>
  <c r="F280" i="16"/>
  <c r="F288" i="16"/>
  <c r="F296" i="16"/>
  <c r="F304" i="16"/>
  <c r="F312" i="16"/>
  <c r="Q312" i="16" s="1"/>
  <c r="F320" i="16"/>
  <c r="Q320" i="16" s="1"/>
  <c r="F328" i="16"/>
  <c r="Q328" i="16" s="1"/>
  <c r="F336" i="16"/>
  <c r="L20" i="16"/>
  <c r="P20" i="16" s="1"/>
  <c r="L28" i="16"/>
  <c r="L36" i="16"/>
  <c r="O36" i="16" s="1"/>
  <c r="L44" i="16"/>
  <c r="L52" i="16"/>
  <c r="L60" i="16"/>
  <c r="L68" i="16"/>
  <c r="L76" i="16"/>
  <c r="L84" i="16"/>
  <c r="L92" i="16"/>
  <c r="L100" i="16"/>
  <c r="L108" i="16"/>
  <c r="L116" i="16"/>
  <c r="Q116" i="16" s="1"/>
  <c r="L124" i="16"/>
  <c r="L132" i="16"/>
  <c r="L140" i="16"/>
  <c r="L148" i="16"/>
  <c r="L156" i="16"/>
  <c r="L164" i="16"/>
  <c r="L172" i="16"/>
  <c r="L180" i="16"/>
  <c r="Q180" i="16" s="1"/>
  <c r="L188" i="16"/>
  <c r="L196" i="16"/>
  <c r="L204" i="16"/>
  <c r="L212" i="16"/>
  <c r="L220" i="16"/>
  <c r="L228" i="16"/>
  <c r="L236" i="16"/>
  <c r="L244" i="16"/>
  <c r="L252" i="16"/>
  <c r="Q252" i="16" s="1"/>
  <c r="L260" i="16"/>
  <c r="L268" i="16"/>
  <c r="L276" i="16"/>
  <c r="L284" i="16"/>
  <c r="L292" i="16"/>
  <c r="L300" i="16"/>
  <c r="L308" i="16"/>
  <c r="L316" i="16"/>
  <c r="Q316" i="16" s="1"/>
  <c r="L324" i="16"/>
  <c r="L332" i="16"/>
  <c r="L340" i="16"/>
  <c r="L348" i="16"/>
  <c r="L356" i="16"/>
  <c r="Q356" i="16" s="1"/>
  <c r="L364" i="16"/>
  <c r="L372" i="16"/>
  <c r="F34" i="16"/>
  <c r="F42" i="16"/>
  <c r="F50" i="16"/>
  <c r="F58" i="16"/>
  <c r="F66" i="16"/>
  <c r="F74" i="16"/>
  <c r="F82" i="16"/>
  <c r="F90" i="16"/>
  <c r="F98" i="16"/>
  <c r="F106" i="16"/>
  <c r="Q106" i="16" s="1"/>
  <c r="F114" i="16"/>
  <c r="F122" i="16"/>
  <c r="F130" i="16"/>
  <c r="F138" i="16"/>
  <c r="F146" i="16"/>
  <c r="F154" i="16"/>
  <c r="F162" i="16"/>
  <c r="F170" i="16"/>
  <c r="F178" i="16"/>
  <c r="F186" i="16"/>
  <c r="F194" i="16"/>
  <c r="F202" i="16"/>
  <c r="F210" i="16"/>
  <c r="F218" i="16"/>
  <c r="F226" i="16"/>
  <c r="F234" i="16"/>
  <c r="F242" i="16"/>
  <c r="F250" i="16"/>
  <c r="F258" i="16"/>
  <c r="F266" i="16"/>
  <c r="F274" i="16"/>
  <c r="F282" i="16"/>
  <c r="F290" i="16"/>
  <c r="F298" i="16"/>
  <c r="F306" i="16"/>
  <c r="F314" i="16"/>
  <c r="F322" i="16"/>
  <c r="F330" i="16"/>
  <c r="F338" i="16"/>
  <c r="I371" i="16"/>
  <c r="I363" i="16"/>
  <c r="I355" i="16"/>
  <c r="I347" i="16"/>
  <c r="I339" i="16"/>
  <c r="I331" i="16"/>
  <c r="T331" i="16" s="1"/>
  <c r="I323" i="16"/>
  <c r="T323" i="16" s="1"/>
  <c r="I315" i="16"/>
  <c r="I307" i="16"/>
  <c r="I299" i="16"/>
  <c r="I291" i="16"/>
  <c r="T291" i="16" s="1"/>
  <c r="I283" i="16"/>
  <c r="I275" i="16"/>
  <c r="I267" i="16"/>
  <c r="I259" i="16"/>
  <c r="T259" i="16" s="1"/>
  <c r="I251" i="16"/>
  <c r="I243" i="16"/>
  <c r="I235" i="16"/>
  <c r="I227" i="16"/>
  <c r="I219" i="16"/>
  <c r="I211" i="16"/>
  <c r="I203" i="16"/>
  <c r="I195" i="16"/>
  <c r="I187" i="16"/>
  <c r="I179" i="16"/>
  <c r="T179" i="16" s="1"/>
  <c r="I171" i="16"/>
  <c r="I163" i="16"/>
  <c r="I155" i="16"/>
  <c r="I147" i="16"/>
  <c r="I139" i="16"/>
  <c r="I131" i="16"/>
  <c r="I123" i="16"/>
  <c r="I115" i="16"/>
  <c r="I107" i="16"/>
  <c r="I99" i="16"/>
  <c r="I91" i="16"/>
  <c r="I83" i="16"/>
  <c r="I75" i="16"/>
  <c r="T75" i="16" s="1"/>
  <c r="I67" i="16"/>
  <c r="I59" i="16"/>
  <c r="I51" i="16"/>
  <c r="I43" i="16"/>
  <c r="I35" i="16"/>
  <c r="T35" i="16" s="1"/>
  <c r="I27" i="16"/>
  <c r="I19" i="16"/>
  <c r="F374" i="16"/>
  <c r="F366" i="16"/>
  <c r="F358" i="16"/>
  <c r="F350" i="16"/>
  <c r="F342" i="16"/>
  <c r="F313" i="16"/>
  <c r="F281" i="16"/>
  <c r="F249" i="16"/>
  <c r="F217" i="16"/>
  <c r="F185" i="16"/>
  <c r="F153" i="16"/>
  <c r="F121" i="16"/>
  <c r="F89" i="16"/>
  <c r="F57" i="16"/>
  <c r="L363" i="16"/>
  <c r="L331" i="16"/>
  <c r="L299" i="16"/>
  <c r="L267" i="16"/>
  <c r="L235" i="16"/>
  <c r="L203" i="16"/>
  <c r="L171" i="16"/>
  <c r="L139" i="16"/>
  <c r="L107" i="16"/>
  <c r="L75" i="16"/>
  <c r="L43" i="16"/>
  <c r="L370" i="14"/>
  <c r="L362" i="14"/>
  <c r="T362" i="14" s="1"/>
  <c r="L354" i="14"/>
  <c r="Q354" i="14" s="1"/>
  <c r="L346" i="14"/>
  <c r="T346" i="14" s="1"/>
  <c r="L338" i="14"/>
  <c r="L330" i="14"/>
  <c r="L322" i="14"/>
  <c r="L314" i="14"/>
  <c r="T314" i="14" s="1"/>
  <c r="L306" i="14"/>
  <c r="L298" i="14"/>
  <c r="T298" i="14" s="1"/>
  <c r="L290" i="14"/>
  <c r="Q290" i="14" s="1"/>
  <c r="L282" i="14"/>
  <c r="Q282" i="14" s="1"/>
  <c r="L274" i="14"/>
  <c r="Q274" i="14" s="1"/>
  <c r="L266" i="14"/>
  <c r="L258" i="14"/>
  <c r="L250" i="14"/>
  <c r="Q250" i="14" s="1"/>
  <c r="L242" i="14"/>
  <c r="Q242" i="14" s="1"/>
  <c r="L234" i="14"/>
  <c r="Q234" i="14" s="1"/>
  <c r="L226" i="14"/>
  <c r="L218" i="14"/>
  <c r="Q218" i="14" s="1"/>
  <c r="L210" i="14"/>
  <c r="Q210" i="14" s="1"/>
  <c r="L202" i="14"/>
  <c r="T202" i="14" s="1"/>
  <c r="L194" i="14"/>
  <c r="Q194" i="14" s="1"/>
  <c r="L186" i="14"/>
  <c r="Q186" i="14" s="1"/>
  <c r="L178" i="14"/>
  <c r="Q178" i="14" s="1"/>
  <c r="L170" i="14"/>
  <c r="Q170" i="14" s="1"/>
  <c r="L162" i="14"/>
  <c r="Q162" i="14" s="1"/>
  <c r="L154" i="14"/>
  <c r="T154" i="14" s="1"/>
  <c r="L146" i="14"/>
  <c r="L138" i="14"/>
  <c r="Q138" i="14" s="1"/>
  <c r="L130" i="14"/>
  <c r="Q130" i="14" s="1"/>
  <c r="L122" i="14"/>
  <c r="Q122" i="14" s="1"/>
  <c r="L114" i="14"/>
  <c r="Q114" i="14" s="1"/>
  <c r="L106" i="14"/>
  <c r="T106" i="14" s="1"/>
  <c r="L98" i="14"/>
  <c r="Q98" i="14" s="1"/>
  <c r="L90" i="14"/>
  <c r="Q90" i="14" s="1"/>
  <c r="L82" i="14"/>
  <c r="Q82" i="14" s="1"/>
  <c r="L74" i="14"/>
  <c r="Q74" i="14" s="1"/>
  <c r="L66" i="14"/>
  <c r="Q66" i="14" s="1"/>
  <c r="L58" i="14"/>
  <c r="Q58" i="14" s="1"/>
  <c r="L50" i="14"/>
  <c r="Q50" i="14" s="1"/>
  <c r="L42" i="14"/>
  <c r="Q42" i="14" s="1"/>
  <c r="L34" i="14"/>
  <c r="L26" i="14"/>
  <c r="T26" i="14" s="1"/>
  <c r="L18" i="14"/>
  <c r="L368" i="14"/>
  <c r="L360" i="14"/>
  <c r="Q360" i="14" s="1"/>
  <c r="L352" i="14"/>
  <c r="L344" i="14"/>
  <c r="T344" i="14" s="1"/>
  <c r="L336" i="14"/>
  <c r="Q336" i="14" s="1"/>
  <c r="L328" i="14"/>
  <c r="Q328" i="14" s="1"/>
  <c r="L320" i="14"/>
  <c r="L312" i="14"/>
  <c r="Q312" i="14" s="1"/>
  <c r="L304" i="14"/>
  <c r="L296" i="14"/>
  <c r="T296" i="14" s="1"/>
  <c r="L288" i="14"/>
  <c r="L280" i="14"/>
  <c r="T280" i="14" s="1"/>
  <c r="L272" i="14"/>
  <c r="T272" i="14" s="1"/>
  <c r="L264" i="14"/>
  <c r="Q264" i="14" s="1"/>
  <c r="L256" i="14"/>
  <c r="L248" i="14"/>
  <c r="Q248" i="14" s="1"/>
  <c r="L240" i="14"/>
  <c r="L232" i="14"/>
  <c r="Q232" i="14" s="1"/>
  <c r="L224" i="14"/>
  <c r="T224" i="14" s="1"/>
  <c r="L216" i="14"/>
  <c r="Q216" i="14" s="1"/>
  <c r="L208" i="14"/>
  <c r="T208" i="14" s="1"/>
  <c r="L200" i="14"/>
  <c r="Q200" i="14" s="1"/>
  <c r="L192" i="14"/>
  <c r="L184" i="14"/>
  <c r="L176" i="14"/>
  <c r="L168" i="14"/>
  <c r="Q168" i="14" s="1"/>
  <c r="L160" i="14"/>
  <c r="L152" i="14"/>
  <c r="Q152" i="14" s="1"/>
  <c r="L144" i="14"/>
  <c r="L136" i="14"/>
  <c r="T136" i="14" s="1"/>
  <c r="L128" i="14"/>
  <c r="Q128" i="14" s="1"/>
  <c r="L120" i="14"/>
  <c r="Q120" i="14" s="1"/>
  <c r="L112" i="14"/>
  <c r="L104" i="14"/>
  <c r="Q104" i="14" s="1"/>
  <c r="L96" i="14"/>
  <c r="L88" i="14"/>
  <c r="Q88" i="14" s="1"/>
  <c r="L80" i="14"/>
  <c r="L72" i="14"/>
  <c r="Q72" i="14" s="1"/>
  <c r="L64" i="14"/>
  <c r="L56" i="14"/>
  <c r="L48" i="14"/>
  <c r="L40" i="14"/>
  <c r="Q40" i="14" s="1"/>
  <c r="L32" i="14"/>
  <c r="L375" i="14"/>
  <c r="L367" i="14"/>
  <c r="L359" i="14"/>
  <c r="L351" i="14"/>
  <c r="L343" i="14"/>
  <c r="L335" i="14"/>
  <c r="L327" i="14"/>
  <c r="L319" i="14"/>
  <c r="T319" i="14" s="1"/>
  <c r="L311" i="14"/>
  <c r="L303" i="14"/>
  <c r="L295" i="14"/>
  <c r="L287" i="14"/>
  <c r="L279" i="14"/>
  <c r="Q279" i="14" s="1"/>
  <c r="L271" i="14"/>
  <c r="L263" i="14"/>
  <c r="L255" i="14"/>
  <c r="L247" i="14"/>
  <c r="Q247" i="14" s="1"/>
  <c r="L239" i="14"/>
  <c r="L231" i="14"/>
  <c r="Q231" i="14" s="1"/>
  <c r="L223" i="14"/>
  <c r="L215" i="14"/>
  <c r="Q215" i="14" s="1"/>
  <c r="L207" i="14"/>
  <c r="L199" i="14"/>
  <c r="Q199" i="14" s="1"/>
  <c r="L191" i="14"/>
  <c r="L183" i="14"/>
  <c r="Q183" i="14" s="1"/>
  <c r="L175" i="14"/>
  <c r="L167" i="14"/>
  <c r="Q167" i="14" s="1"/>
  <c r="L159" i="14"/>
  <c r="L151" i="14"/>
  <c r="Q151" i="14" s="1"/>
  <c r="L143" i="14"/>
  <c r="L135" i="14"/>
  <c r="Q135" i="14" s="1"/>
  <c r="L127" i="14"/>
  <c r="L119" i="14"/>
  <c r="Q119" i="14" s="1"/>
  <c r="L111" i="14"/>
  <c r="L103" i="14"/>
  <c r="Q103" i="14" s="1"/>
  <c r="L95" i="14"/>
  <c r="L87" i="14"/>
  <c r="Q87" i="14" s="1"/>
  <c r="L79" i="14"/>
  <c r="L71" i="14"/>
  <c r="Q71" i="14" s="1"/>
  <c r="L63" i="14"/>
  <c r="L55" i="14"/>
  <c r="Q55" i="14" s="1"/>
  <c r="L47" i="14"/>
  <c r="L39" i="14"/>
  <c r="Q39" i="14" s="1"/>
  <c r="L31" i="14"/>
  <c r="L23" i="14"/>
  <c r="L374" i="14"/>
  <c r="Q374" i="14" s="1"/>
  <c r="L366" i="14"/>
  <c r="L358" i="14"/>
  <c r="L350" i="14"/>
  <c r="Q350" i="14" s="1"/>
  <c r="L342" i="14"/>
  <c r="Q342" i="14" s="1"/>
  <c r="L334" i="14"/>
  <c r="L326" i="14"/>
  <c r="L318" i="14"/>
  <c r="L310" i="14"/>
  <c r="L302" i="14"/>
  <c r="Q302" i="14" s="1"/>
  <c r="L294" i="14"/>
  <c r="L286" i="14"/>
  <c r="Q286" i="14" s="1"/>
  <c r="L278" i="14"/>
  <c r="L270" i="14"/>
  <c r="Q270" i="14" s="1"/>
  <c r="L262" i="14"/>
  <c r="T262" i="14" s="1"/>
  <c r="L254" i="14"/>
  <c r="Q254" i="14" s="1"/>
  <c r="L246" i="14"/>
  <c r="L238" i="14"/>
  <c r="T238" i="14" s="1"/>
  <c r="L230" i="14"/>
  <c r="L222" i="14"/>
  <c r="Q222" i="14" s="1"/>
  <c r="L214" i="14"/>
  <c r="L206" i="14"/>
  <c r="Q206" i="14" s="1"/>
  <c r="L198" i="14"/>
  <c r="L190" i="14"/>
  <c r="Q190" i="14" s="1"/>
  <c r="L182" i="14"/>
  <c r="L174" i="14"/>
  <c r="Q174" i="14" s="1"/>
  <c r="L166" i="14"/>
  <c r="L158" i="14"/>
  <c r="Q158" i="14" s="1"/>
  <c r="L150" i="14"/>
  <c r="L142" i="14"/>
  <c r="Q142" i="14" s="1"/>
  <c r="L134" i="14"/>
  <c r="L126" i="14"/>
  <c r="Q126" i="14" s="1"/>
  <c r="L118" i="14"/>
  <c r="L110" i="14"/>
  <c r="Q110" i="14" s="1"/>
  <c r="L102" i="14"/>
  <c r="L94" i="14"/>
  <c r="Q94" i="14" s="1"/>
  <c r="L86" i="14"/>
  <c r="L78" i="14"/>
  <c r="Q78" i="14" s="1"/>
  <c r="L70" i="14"/>
  <c r="L62" i="14"/>
  <c r="Q62" i="14" s="1"/>
  <c r="L54" i="14"/>
  <c r="L46" i="14"/>
  <c r="Q46" i="14" s="1"/>
  <c r="L38" i="14"/>
  <c r="L30" i="14"/>
  <c r="L22" i="14"/>
  <c r="L373" i="14"/>
  <c r="L365" i="14"/>
  <c r="L357" i="14"/>
  <c r="Q357" i="14" s="1"/>
  <c r="L349" i="14"/>
  <c r="T349" i="14" s="1"/>
  <c r="L341" i="14"/>
  <c r="L333" i="14"/>
  <c r="Q333" i="14" s="1"/>
  <c r="L325" i="14"/>
  <c r="L317" i="14"/>
  <c r="T317" i="14" s="1"/>
  <c r="L309" i="14"/>
  <c r="L301" i="14"/>
  <c r="L293" i="14"/>
  <c r="Q293" i="14" s="1"/>
  <c r="L285" i="14"/>
  <c r="Q285" i="14" s="1"/>
  <c r="L277" i="14"/>
  <c r="L269" i="14"/>
  <c r="L261" i="14"/>
  <c r="L253" i="14"/>
  <c r="L245" i="14"/>
  <c r="Q245" i="14" s="1"/>
  <c r="L237" i="14"/>
  <c r="L229" i="14"/>
  <c r="T229" i="14" s="1"/>
  <c r="L221" i="14"/>
  <c r="T221" i="14" s="1"/>
  <c r="L213" i="14"/>
  <c r="Q213" i="14" s="1"/>
  <c r="L205" i="14"/>
  <c r="T205" i="14" s="1"/>
  <c r="L197" i="14"/>
  <c r="Q197" i="14" s="1"/>
  <c r="L189" i="14"/>
  <c r="L181" i="14"/>
  <c r="T181" i="14" s="1"/>
  <c r="L173" i="14"/>
  <c r="T173" i="14" s="1"/>
  <c r="L165" i="14"/>
  <c r="L157" i="14"/>
  <c r="T157" i="14" s="1"/>
  <c r="L149" i="14"/>
  <c r="Q149" i="14" s="1"/>
  <c r="L141" i="14"/>
  <c r="L133" i="14"/>
  <c r="L125" i="14"/>
  <c r="T125" i="14" s="1"/>
  <c r="L117" i="14"/>
  <c r="L109" i="14"/>
  <c r="L101" i="14"/>
  <c r="Q101" i="14" s="1"/>
  <c r="L93" i="14"/>
  <c r="L85" i="14"/>
  <c r="Q85" i="14" s="1"/>
  <c r="L77" i="14"/>
  <c r="T77" i="14" s="1"/>
  <c r="L69" i="14"/>
  <c r="Q69" i="14" s="1"/>
  <c r="L61" i="14"/>
  <c r="T61" i="14" s="1"/>
  <c r="L53" i="14"/>
  <c r="Q53" i="14" s="1"/>
  <c r="L45" i="14"/>
  <c r="L37" i="14"/>
  <c r="Q37" i="14" s="1"/>
  <c r="L29" i="14"/>
  <c r="L21" i="14"/>
  <c r="L372" i="14"/>
  <c r="O372" i="14" s="1"/>
  <c r="L364" i="14"/>
  <c r="T364" i="14" s="1"/>
  <c r="L356" i="14"/>
  <c r="L348" i="14"/>
  <c r="Q348" i="14" s="1"/>
  <c r="L340" i="14"/>
  <c r="T340" i="14" s="1"/>
  <c r="L332" i="14"/>
  <c r="T332" i="14" s="1"/>
  <c r="L324" i="14"/>
  <c r="L316" i="14"/>
  <c r="Q316" i="14" s="1"/>
  <c r="L308" i="14"/>
  <c r="L300" i="14"/>
  <c r="L292" i="14"/>
  <c r="T292" i="14" s="1"/>
  <c r="L284" i="14"/>
  <c r="Q284" i="14" s="1"/>
  <c r="L276" i="14"/>
  <c r="L268" i="14"/>
  <c r="L260" i="14"/>
  <c r="T260" i="14" s="1"/>
  <c r="L252" i="14"/>
  <c r="Q252" i="14" s="1"/>
  <c r="L244" i="14"/>
  <c r="L236" i="14"/>
  <c r="T236" i="14" s="1"/>
  <c r="L228" i="14"/>
  <c r="L220" i="14"/>
  <c r="L212" i="14"/>
  <c r="L204" i="14"/>
  <c r="L196" i="14"/>
  <c r="L188" i="14"/>
  <c r="Q188" i="14" s="1"/>
  <c r="L180" i="14"/>
  <c r="L172" i="14"/>
  <c r="L164" i="14"/>
  <c r="T164" i="14" s="1"/>
  <c r="L156" i="14"/>
  <c r="Q156" i="14" s="1"/>
  <c r="L148" i="14"/>
  <c r="L140" i="14"/>
  <c r="L132" i="14"/>
  <c r="L124" i="14"/>
  <c r="Q124" i="14" s="1"/>
  <c r="L116" i="14"/>
  <c r="L108" i="14"/>
  <c r="L100" i="14"/>
  <c r="L92" i="14"/>
  <c r="Q92" i="14" s="1"/>
  <c r="L84" i="14"/>
  <c r="L76" i="14"/>
  <c r="L68" i="14"/>
  <c r="T68" i="14" s="1"/>
  <c r="L60" i="14"/>
  <c r="Q60" i="14" s="1"/>
  <c r="L52" i="14"/>
  <c r="L44" i="14"/>
  <c r="L36" i="14"/>
  <c r="L28" i="14"/>
  <c r="T28" i="14" s="1"/>
  <c r="L20" i="14"/>
  <c r="L371" i="14"/>
  <c r="L363" i="14"/>
  <c r="L355" i="14"/>
  <c r="T355" i="14" s="1"/>
  <c r="L347" i="14"/>
  <c r="L339" i="14"/>
  <c r="L331" i="14"/>
  <c r="L323" i="14"/>
  <c r="L315" i="14"/>
  <c r="L307" i="14"/>
  <c r="T307" i="14" s="1"/>
  <c r="L299" i="14"/>
  <c r="L291" i="14"/>
  <c r="L283" i="14"/>
  <c r="L275" i="14"/>
  <c r="T275" i="14" s="1"/>
  <c r="L267" i="14"/>
  <c r="L259" i="14"/>
  <c r="T259" i="14" s="1"/>
  <c r="L251" i="14"/>
  <c r="L243" i="14"/>
  <c r="L235" i="14"/>
  <c r="L227" i="14"/>
  <c r="L219" i="14"/>
  <c r="L211" i="14"/>
  <c r="T211" i="14" s="1"/>
  <c r="L203" i="14"/>
  <c r="T203" i="14" s="1"/>
  <c r="L195" i="14"/>
  <c r="L187" i="14"/>
  <c r="Q187" i="14" s="1"/>
  <c r="L179" i="14"/>
  <c r="L171" i="14"/>
  <c r="L163" i="14"/>
  <c r="T163" i="14" s="1"/>
  <c r="L155" i="14"/>
  <c r="T155" i="14" s="1"/>
  <c r="L147" i="14"/>
  <c r="L139" i="14"/>
  <c r="L131" i="14"/>
  <c r="L123" i="14"/>
  <c r="Q123" i="14" s="1"/>
  <c r="L115" i="14"/>
  <c r="L107" i="14"/>
  <c r="L99" i="14"/>
  <c r="L91" i="14"/>
  <c r="Q91" i="14" s="1"/>
  <c r="L83" i="14"/>
  <c r="L75" i="14"/>
  <c r="Q75" i="14" s="1"/>
  <c r="L67" i="14"/>
  <c r="T67" i="14" s="1"/>
  <c r="L59" i="14"/>
  <c r="L51" i="14"/>
  <c r="L43" i="14"/>
  <c r="Q43" i="14" s="1"/>
  <c r="L35" i="14"/>
  <c r="L27" i="14"/>
  <c r="T33" i="18"/>
  <c r="M35" i="18"/>
  <c r="Q35" i="18" s="1"/>
  <c r="I163" i="18"/>
  <c r="J28" i="18"/>
  <c r="M61" i="18"/>
  <c r="Q61" i="18" s="1"/>
  <c r="F63" i="18"/>
  <c r="J76" i="18"/>
  <c r="AC32" i="18"/>
  <c r="I37" i="18"/>
  <c r="J68" i="18"/>
  <c r="M17" i="18"/>
  <c r="V17" i="18" s="1"/>
  <c r="M19" i="18"/>
  <c r="V19" i="18" s="1"/>
  <c r="M27" i="18"/>
  <c r="R27" i="18" s="1"/>
  <c r="J60" i="18"/>
  <c r="AC39" i="18"/>
  <c r="J52" i="18"/>
  <c r="T41" i="18"/>
  <c r="J69" i="18"/>
  <c r="J44" i="18"/>
  <c r="J57" i="18"/>
  <c r="J39" i="18"/>
  <c r="I34" i="18"/>
  <c r="S70" i="18"/>
  <c r="J67" i="18"/>
  <c r="J59" i="18"/>
  <c r="J51" i="18"/>
  <c r="J43" i="18"/>
  <c r="J35" i="18"/>
  <c r="J27" i="18"/>
  <c r="T38" i="18"/>
  <c r="I160" i="18"/>
  <c r="J22" i="18"/>
  <c r="J74" i="18"/>
  <c r="J66" i="18"/>
  <c r="J58" i="18"/>
  <c r="J50" i="18"/>
  <c r="J42" i="18"/>
  <c r="J34" i="18"/>
  <c r="J26" i="18"/>
  <c r="F47" i="18"/>
  <c r="I121" i="18"/>
  <c r="J81" i="18"/>
  <c r="J73" i="18"/>
  <c r="J65" i="18"/>
  <c r="J49" i="18"/>
  <c r="J41" i="18"/>
  <c r="J33" i="18"/>
  <c r="J25" i="18"/>
  <c r="V25" i="18" s="1"/>
  <c r="M36" i="18"/>
  <c r="P36" i="18" s="1"/>
  <c r="T37" i="18"/>
  <c r="F44" i="18"/>
  <c r="M57" i="18"/>
  <c r="Q57" i="18" s="1"/>
  <c r="F59" i="18"/>
  <c r="J80" i="18"/>
  <c r="J72" i="18"/>
  <c r="J64" i="18"/>
  <c r="J56" i="18"/>
  <c r="J48" i="18"/>
  <c r="J40" i="18"/>
  <c r="J32" i="18"/>
  <c r="J24" i="18"/>
  <c r="T45" i="18"/>
  <c r="F96" i="18"/>
  <c r="J79" i="18"/>
  <c r="J71" i="18"/>
  <c r="J63" i="18"/>
  <c r="J55" i="18"/>
  <c r="J47" i="18"/>
  <c r="J31" i="18"/>
  <c r="J23" i="18"/>
  <c r="M118" i="18"/>
  <c r="V118" i="18" s="1"/>
  <c r="J78" i="18"/>
  <c r="J70" i="18"/>
  <c r="J62" i="18"/>
  <c r="J54" i="18"/>
  <c r="J46" i="18"/>
  <c r="J38" i="18"/>
  <c r="J30" i="18"/>
  <c r="J77" i="18"/>
  <c r="J61" i="18"/>
  <c r="J53" i="18"/>
  <c r="J45" i="18"/>
  <c r="J37" i="18"/>
  <c r="J29" i="18"/>
  <c r="T30" i="18"/>
  <c r="T40" i="18"/>
  <c r="M43" i="18"/>
  <c r="Q43" i="18" s="1"/>
  <c r="AC44" i="18"/>
  <c r="M53" i="18"/>
  <c r="Q53" i="18" s="1"/>
  <c r="I56" i="18"/>
  <c r="F74" i="18"/>
  <c r="M23" i="18"/>
  <c r="R23" i="18" s="1"/>
  <c r="AC24" i="18"/>
  <c r="AC28" i="18"/>
  <c r="T29" i="18"/>
  <c r="M32" i="18"/>
  <c r="Q32" i="18" s="1"/>
  <c r="S34" i="18"/>
  <c r="AB17" i="18" s="1"/>
  <c r="F36" i="18"/>
  <c r="F37" i="18"/>
  <c r="F55" i="18"/>
  <c r="M65" i="18"/>
  <c r="P65" i="18" s="1"/>
  <c r="M68" i="18"/>
  <c r="F77" i="18"/>
  <c r="M114" i="18"/>
  <c r="V114" i="18" s="1"/>
  <c r="I117" i="18"/>
  <c r="M148" i="18"/>
  <c r="M156" i="18"/>
  <c r="V156" i="18" s="1"/>
  <c r="AC20" i="18"/>
  <c r="M49" i="18"/>
  <c r="Q49" i="18" s="1"/>
  <c r="I52" i="18"/>
  <c r="F89" i="18"/>
  <c r="AC16" i="18"/>
  <c r="F28" i="18"/>
  <c r="F29" i="18"/>
  <c r="F41" i="18"/>
  <c r="F51" i="18"/>
  <c r="I64" i="18"/>
  <c r="F101" i="18"/>
  <c r="M128" i="18"/>
  <c r="I139" i="18"/>
  <c r="F66" i="18"/>
  <c r="I67" i="18"/>
  <c r="I73" i="18"/>
  <c r="F82" i="18"/>
  <c r="M86" i="18"/>
  <c r="V86" i="18" s="1"/>
  <c r="F133" i="18"/>
  <c r="I30" i="18"/>
  <c r="F69" i="18"/>
  <c r="M70" i="18"/>
  <c r="Q70" i="18" s="1"/>
  <c r="I76" i="18"/>
  <c r="F97" i="18"/>
  <c r="F100" i="18"/>
  <c r="M144" i="18"/>
  <c r="V144" i="18" s="1"/>
  <c r="M152" i="18"/>
  <c r="M21" i="18"/>
  <c r="V21" i="18" s="1"/>
  <c r="M28" i="18"/>
  <c r="P28" i="18" s="1"/>
  <c r="I29" i="18"/>
  <c r="F33" i="18"/>
  <c r="M40" i="18"/>
  <c r="Q40" i="18" s="1"/>
  <c r="M127" i="18"/>
  <c r="V127" i="18" s="1"/>
  <c r="AB45" i="18"/>
  <c r="AB37" i="18"/>
  <c r="AB40" i="18"/>
  <c r="AB32" i="18"/>
  <c r="AB43" i="18"/>
  <c r="AB35" i="18"/>
  <c r="AB27" i="18"/>
  <c r="AB25" i="18"/>
  <c r="AB23" i="18"/>
  <c r="AB21" i="18"/>
  <c r="AB19" i="18"/>
  <c r="AB38" i="18"/>
  <c r="AB30" i="18"/>
  <c r="AB39" i="18"/>
  <c r="AB31" i="18"/>
  <c r="AB26" i="18"/>
  <c r="AB24" i="18"/>
  <c r="AB22" i="18"/>
  <c r="AB20" i="18"/>
  <c r="AB18" i="18"/>
  <c r="AB16" i="18"/>
  <c r="AB42" i="18"/>
  <c r="AB34" i="18"/>
  <c r="AC25" i="18"/>
  <c r="T25" i="18"/>
  <c r="Q127" i="18"/>
  <c r="AC18" i="18"/>
  <c r="AC23" i="18"/>
  <c r="T23" i="18"/>
  <c r="AC26" i="18"/>
  <c r="AB44" i="18"/>
  <c r="Q152" i="18"/>
  <c r="Q23" i="18"/>
  <c r="P23" i="18"/>
  <c r="AB29" i="18"/>
  <c r="R25" i="18"/>
  <c r="Q25" i="18"/>
  <c r="P25" i="18"/>
  <c r="AB33" i="18"/>
  <c r="T34" i="18"/>
  <c r="I42" i="18"/>
  <c r="AC19" i="18"/>
  <c r="T19" i="18"/>
  <c r="AC22" i="18"/>
  <c r="AC27" i="18"/>
  <c r="T27" i="18"/>
  <c r="AB28" i="18"/>
  <c r="I48" i="18"/>
  <c r="I93" i="18"/>
  <c r="I126" i="18"/>
  <c r="AC17" i="18"/>
  <c r="T17" i="18"/>
  <c r="AC31" i="18"/>
  <c r="I45" i="18"/>
  <c r="AC21" i="18"/>
  <c r="T21" i="18"/>
  <c r="AB36" i="18"/>
  <c r="T42" i="18"/>
  <c r="Q68" i="18"/>
  <c r="AB41" i="18"/>
  <c r="I60" i="18"/>
  <c r="Q118" i="18"/>
  <c r="I17" i="18"/>
  <c r="I19" i="18"/>
  <c r="I21" i="18"/>
  <c r="I23" i="18"/>
  <c r="I25" i="18"/>
  <c r="U25" i="18" s="1"/>
  <c r="I27" i="18"/>
  <c r="M33" i="18"/>
  <c r="F34" i="18"/>
  <c r="I35" i="18"/>
  <c r="T35" i="18"/>
  <c r="M41" i="18"/>
  <c r="F42" i="18"/>
  <c r="I43" i="18"/>
  <c r="T43" i="18"/>
  <c r="F48" i="18"/>
  <c r="F52" i="18"/>
  <c r="F56" i="18"/>
  <c r="F60" i="18"/>
  <c r="F64" i="18"/>
  <c r="M66" i="18"/>
  <c r="I68" i="18"/>
  <c r="I70" i="18"/>
  <c r="U70" i="18" s="1"/>
  <c r="F73" i="18"/>
  <c r="M78" i="18"/>
  <c r="M90" i="18"/>
  <c r="V90" i="18" s="1"/>
  <c r="F93" i="18"/>
  <c r="M106" i="18"/>
  <c r="V106" i="18" s="1"/>
  <c r="I109" i="18"/>
  <c r="F120" i="18"/>
  <c r="F121" i="18"/>
  <c r="F126" i="18"/>
  <c r="M135" i="18"/>
  <c r="V135" i="18" s="1"/>
  <c r="M141" i="18"/>
  <c r="V141" i="18" s="1"/>
  <c r="M30" i="18"/>
  <c r="F31" i="18"/>
  <c r="I32" i="18"/>
  <c r="M38" i="18"/>
  <c r="F39" i="18"/>
  <c r="I40" i="18"/>
  <c r="M46" i="18"/>
  <c r="I49" i="18"/>
  <c r="M50" i="18"/>
  <c r="I53" i="18"/>
  <c r="M54" i="18"/>
  <c r="I57" i="18"/>
  <c r="U57" i="18" s="1"/>
  <c r="M58" i="18"/>
  <c r="I61" i="18"/>
  <c r="M62" i="18"/>
  <c r="I65" i="18"/>
  <c r="F81" i="18"/>
  <c r="I85" i="18"/>
  <c r="F88" i="18"/>
  <c r="F94" i="18"/>
  <c r="M110" i="18"/>
  <c r="V110" i="18" s="1"/>
  <c r="I113" i="18"/>
  <c r="I128" i="18"/>
  <c r="M140" i="18"/>
  <c r="V140" i="18" s="1"/>
  <c r="I144" i="18"/>
  <c r="M145" i="18"/>
  <c r="V145" i="18" s="1"/>
  <c r="I148" i="18"/>
  <c r="M149" i="18"/>
  <c r="V149" i="18" s="1"/>
  <c r="I152" i="18"/>
  <c r="M153" i="18"/>
  <c r="V153" i="18" s="1"/>
  <c r="I156" i="18"/>
  <c r="M157" i="18"/>
  <c r="V157" i="18" s="1"/>
  <c r="M197" i="18"/>
  <c r="V197" i="18" s="1"/>
  <c r="I16" i="18"/>
  <c r="K16" i="18" s="1"/>
  <c r="I18" i="18"/>
  <c r="I20" i="18"/>
  <c r="I22" i="18"/>
  <c r="I24" i="18"/>
  <c r="I26" i="18"/>
  <c r="M29" i="18"/>
  <c r="F30" i="18"/>
  <c r="R30" i="18" s="1"/>
  <c r="I31" i="18"/>
  <c r="M37" i="18"/>
  <c r="F38" i="18"/>
  <c r="R38" i="18" s="1"/>
  <c r="I39" i="18"/>
  <c r="M45" i="18"/>
  <c r="F46" i="18"/>
  <c r="R46" i="18" s="1"/>
  <c r="F50" i="18"/>
  <c r="F54" i="18"/>
  <c r="F58" i="18"/>
  <c r="F62" i="18"/>
  <c r="F72" i="18"/>
  <c r="M73" i="18"/>
  <c r="F78" i="18"/>
  <c r="I81" i="18"/>
  <c r="F84" i="18"/>
  <c r="F90" i="18"/>
  <c r="F104" i="18"/>
  <c r="F105" i="18"/>
  <c r="M122" i="18"/>
  <c r="V122" i="18" s="1"/>
  <c r="I159" i="18"/>
  <c r="I28" i="18"/>
  <c r="M34" i="18"/>
  <c r="F35" i="18"/>
  <c r="I36" i="18"/>
  <c r="M42" i="18"/>
  <c r="F43" i="18"/>
  <c r="I44" i="18"/>
  <c r="I47" i="18"/>
  <c r="M48" i="18"/>
  <c r="I51" i="18"/>
  <c r="M52" i="18"/>
  <c r="I55" i="18"/>
  <c r="M56" i="18"/>
  <c r="I59" i="18"/>
  <c r="M60" i="18"/>
  <c r="V60" i="18" s="1"/>
  <c r="I63" i="18"/>
  <c r="M64" i="18"/>
  <c r="M67" i="18"/>
  <c r="F68" i="18"/>
  <c r="R68" i="18" s="1"/>
  <c r="I69" i="18"/>
  <c r="F70" i="18"/>
  <c r="M71" i="18"/>
  <c r="I77" i="18"/>
  <c r="M94" i="18"/>
  <c r="V94" i="18" s="1"/>
  <c r="I97" i="18"/>
  <c r="F108" i="18"/>
  <c r="F109" i="18"/>
  <c r="I132" i="18"/>
  <c r="M375" i="18"/>
  <c r="V375" i="18" s="1"/>
  <c r="I374" i="18"/>
  <c r="M371" i="18"/>
  <c r="V371" i="18" s="1"/>
  <c r="I370" i="18"/>
  <c r="M367" i="18"/>
  <c r="V367" i="18" s="1"/>
  <c r="I366" i="18"/>
  <c r="M363" i="18"/>
  <c r="V363" i="18" s="1"/>
  <c r="I362" i="18"/>
  <c r="M359" i="18"/>
  <c r="V359" i="18" s="1"/>
  <c r="I358" i="18"/>
  <c r="M355" i="18"/>
  <c r="V355" i="18" s="1"/>
  <c r="I354" i="18"/>
  <c r="M351" i="18"/>
  <c r="V351" i="18" s="1"/>
  <c r="I350" i="18"/>
  <c r="M347" i="18"/>
  <c r="V347" i="18" s="1"/>
  <c r="I346" i="18"/>
  <c r="M343" i="18"/>
  <c r="V343" i="18" s="1"/>
  <c r="I342" i="18"/>
  <c r="M339" i="18"/>
  <c r="V339" i="18" s="1"/>
  <c r="F373" i="18"/>
  <c r="F369" i="18"/>
  <c r="F365" i="18"/>
  <c r="F361" i="18"/>
  <c r="F357" i="18"/>
  <c r="F353" i="18"/>
  <c r="F349" i="18"/>
  <c r="F345" i="18"/>
  <c r="F341" i="18"/>
  <c r="F337" i="18"/>
  <c r="F333" i="18"/>
  <c r="F329" i="18"/>
  <c r="F325" i="18"/>
  <c r="F321" i="18"/>
  <c r="F317" i="18"/>
  <c r="F313" i="18"/>
  <c r="F309" i="18"/>
  <c r="I375" i="18"/>
  <c r="M372" i="18"/>
  <c r="V372" i="18" s="1"/>
  <c r="I371" i="18"/>
  <c r="M368" i="18"/>
  <c r="V368" i="18" s="1"/>
  <c r="I367" i="18"/>
  <c r="M364" i="18"/>
  <c r="V364" i="18" s="1"/>
  <c r="I363" i="18"/>
  <c r="M360" i="18"/>
  <c r="V360" i="18" s="1"/>
  <c r="I359" i="18"/>
  <c r="M356" i="18"/>
  <c r="V356" i="18" s="1"/>
  <c r="I355" i="18"/>
  <c r="M352" i="18"/>
  <c r="V352" i="18" s="1"/>
  <c r="I351" i="18"/>
  <c r="M348" i="18"/>
  <c r="V348" i="18" s="1"/>
  <c r="I347" i="18"/>
  <c r="M344" i="18"/>
  <c r="V344" i="18" s="1"/>
  <c r="I343" i="18"/>
  <c r="M340" i="18"/>
  <c r="V340" i="18" s="1"/>
  <c r="I339" i="18"/>
  <c r="M336" i="18"/>
  <c r="V336" i="18" s="1"/>
  <c r="I335" i="18"/>
  <c r="M332" i="18"/>
  <c r="V332" i="18" s="1"/>
  <c r="I331" i="18"/>
  <c r="M328" i="18"/>
  <c r="V328" i="18" s="1"/>
  <c r="I327" i="18"/>
  <c r="M324" i="18"/>
  <c r="V324" i="18" s="1"/>
  <c r="I323" i="18"/>
  <c r="M320" i="18"/>
  <c r="V320" i="18" s="1"/>
  <c r="I319" i="18"/>
  <c r="M316" i="18"/>
  <c r="V316" i="18" s="1"/>
  <c r="I315" i="18"/>
  <c r="M312" i="18"/>
  <c r="V312" i="18" s="1"/>
  <c r="I311" i="18"/>
  <c r="F374" i="18"/>
  <c r="F370" i="18"/>
  <c r="F366" i="18"/>
  <c r="F362" i="18"/>
  <c r="F358" i="18"/>
  <c r="F354" i="18"/>
  <c r="F350" i="18"/>
  <c r="F346" i="18"/>
  <c r="F342" i="18"/>
  <c r="F338" i="18"/>
  <c r="F334" i="18"/>
  <c r="M373" i="18"/>
  <c r="V373" i="18" s="1"/>
  <c r="I372" i="18"/>
  <c r="M369" i="18"/>
  <c r="V369" i="18" s="1"/>
  <c r="I368" i="18"/>
  <c r="M365" i="18"/>
  <c r="V365" i="18" s="1"/>
  <c r="I364" i="18"/>
  <c r="M361" i="18"/>
  <c r="V361" i="18" s="1"/>
  <c r="I360" i="18"/>
  <c r="M357" i="18"/>
  <c r="V357" i="18" s="1"/>
  <c r="I356" i="18"/>
  <c r="M353" i="18"/>
  <c r="V353" i="18" s="1"/>
  <c r="I352" i="18"/>
  <c r="M349" i="18"/>
  <c r="V349" i="18" s="1"/>
  <c r="I348" i="18"/>
  <c r="M345" i="18"/>
  <c r="V345" i="18" s="1"/>
  <c r="I344" i="18"/>
  <c r="M341" i="18"/>
  <c r="V341" i="18" s="1"/>
  <c r="I340" i="18"/>
  <c r="M337" i="18"/>
  <c r="V337" i="18" s="1"/>
  <c r="I336" i="18"/>
  <c r="M333" i="18"/>
  <c r="V333" i="18" s="1"/>
  <c r="I332" i="18"/>
  <c r="M329" i="18"/>
  <c r="V329" i="18" s="1"/>
  <c r="I328" i="18"/>
  <c r="M325" i="18"/>
  <c r="V325" i="18" s="1"/>
  <c r="I324" i="18"/>
  <c r="M321" i="18"/>
  <c r="V321" i="18" s="1"/>
  <c r="I320" i="18"/>
  <c r="M317" i="18"/>
  <c r="V317" i="18" s="1"/>
  <c r="F375" i="18"/>
  <c r="F371" i="18"/>
  <c r="F367" i="18"/>
  <c r="F363" i="18"/>
  <c r="F359" i="18"/>
  <c r="F355" i="18"/>
  <c r="R355" i="18" s="1"/>
  <c r="F351" i="18"/>
  <c r="F347" i="18"/>
  <c r="F343" i="18"/>
  <c r="F339" i="18"/>
  <c r="F335" i="18"/>
  <c r="F331" i="18"/>
  <c r="F327" i="18"/>
  <c r="F323" i="18"/>
  <c r="F319" i="18"/>
  <c r="F315" i="18"/>
  <c r="F311" i="18"/>
  <c r="M374" i="18"/>
  <c r="V374" i="18" s="1"/>
  <c r="I373" i="18"/>
  <c r="M370" i="18"/>
  <c r="V370" i="18" s="1"/>
  <c r="I369" i="18"/>
  <c r="M366" i="18"/>
  <c r="V366" i="18" s="1"/>
  <c r="I365" i="18"/>
  <c r="M362" i="18"/>
  <c r="V362" i="18" s="1"/>
  <c r="I361" i="18"/>
  <c r="M358" i="18"/>
  <c r="V358" i="18" s="1"/>
  <c r="I357" i="18"/>
  <c r="M354" i="18"/>
  <c r="V354" i="18" s="1"/>
  <c r="I353" i="18"/>
  <c r="M350" i="18"/>
  <c r="V350" i="18" s="1"/>
  <c r="I349" i="18"/>
  <c r="M346" i="18"/>
  <c r="V346" i="18" s="1"/>
  <c r="I345" i="18"/>
  <c r="M342" i="18"/>
  <c r="V342" i="18" s="1"/>
  <c r="I341" i="18"/>
  <c r="M338" i="18"/>
  <c r="V338" i="18" s="1"/>
  <c r="I337" i="18"/>
  <c r="M334" i="18"/>
  <c r="V334" i="18" s="1"/>
  <c r="I333" i="18"/>
  <c r="M330" i="18"/>
  <c r="V330" i="18" s="1"/>
  <c r="I329" i="18"/>
  <c r="M326" i="18"/>
  <c r="V326" i="18" s="1"/>
  <c r="I325" i="18"/>
  <c r="M322" i="18"/>
  <c r="V322" i="18" s="1"/>
  <c r="I321" i="18"/>
  <c r="M318" i="18"/>
  <c r="V318" i="18" s="1"/>
  <c r="I317" i="18"/>
  <c r="M314" i="18"/>
  <c r="V314" i="18" s="1"/>
  <c r="I313" i="18"/>
  <c r="M310" i="18"/>
  <c r="V310" i="18" s="1"/>
  <c r="I309" i="18"/>
  <c r="M327" i="18"/>
  <c r="V327" i="18" s="1"/>
  <c r="I338" i="18"/>
  <c r="F336" i="18"/>
  <c r="M331" i="18"/>
  <c r="V331" i="18" s="1"/>
  <c r="I330" i="18"/>
  <c r="U330" i="18" s="1"/>
  <c r="I326" i="18"/>
  <c r="I322" i="18"/>
  <c r="I318" i="18"/>
  <c r="F312" i="18"/>
  <c r="M309" i="18"/>
  <c r="V309" i="18" s="1"/>
  <c r="M307" i="18"/>
  <c r="V307" i="18" s="1"/>
  <c r="I306" i="18"/>
  <c r="M303" i="18"/>
  <c r="V303" i="18" s="1"/>
  <c r="I302" i="18"/>
  <c r="M299" i="18"/>
  <c r="V299" i="18" s="1"/>
  <c r="I298" i="18"/>
  <c r="M295" i="18"/>
  <c r="V295" i="18" s="1"/>
  <c r="I294" i="18"/>
  <c r="M291" i="18"/>
  <c r="V291" i="18" s="1"/>
  <c r="I290" i="18"/>
  <c r="M287" i="18"/>
  <c r="V287" i="18" s="1"/>
  <c r="I286" i="18"/>
  <c r="M283" i="18"/>
  <c r="V283" i="18" s="1"/>
  <c r="I282" i="18"/>
  <c r="M279" i="18"/>
  <c r="V279" i="18" s="1"/>
  <c r="I278" i="18"/>
  <c r="M275" i="18"/>
  <c r="V275" i="18" s="1"/>
  <c r="I274" i="18"/>
  <c r="M271" i="18"/>
  <c r="V271" i="18" s="1"/>
  <c r="I270" i="18"/>
  <c r="M267" i="18"/>
  <c r="V267" i="18" s="1"/>
  <c r="I266" i="18"/>
  <c r="M263" i="18"/>
  <c r="V263" i="18" s="1"/>
  <c r="I262" i="18"/>
  <c r="I316" i="18"/>
  <c r="M315" i="18"/>
  <c r="V315" i="18" s="1"/>
  <c r="F305" i="18"/>
  <c r="F301" i="18"/>
  <c r="F310" i="18"/>
  <c r="R310" i="18" s="1"/>
  <c r="M308" i="18"/>
  <c r="V308" i="18" s="1"/>
  <c r="I307" i="18"/>
  <c r="M304" i="18"/>
  <c r="V304" i="18" s="1"/>
  <c r="I303" i="18"/>
  <c r="M300" i="18"/>
  <c r="V300" i="18" s="1"/>
  <c r="I299" i="18"/>
  <c r="M296" i="18"/>
  <c r="V296" i="18" s="1"/>
  <c r="I295" i="18"/>
  <c r="M292" i="18"/>
  <c r="V292" i="18" s="1"/>
  <c r="I291" i="18"/>
  <c r="M288" i="18"/>
  <c r="V288" i="18" s="1"/>
  <c r="I287" i="18"/>
  <c r="M284" i="18"/>
  <c r="V284" i="18" s="1"/>
  <c r="I283" i="18"/>
  <c r="M280" i="18"/>
  <c r="V280" i="18" s="1"/>
  <c r="I279" i="18"/>
  <c r="M276" i="18"/>
  <c r="V276" i="18" s="1"/>
  <c r="I275" i="18"/>
  <c r="M272" i="18"/>
  <c r="V272" i="18" s="1"/>
  <c r="I271" i="18"/>
  <c r="M268" i="18"/>
  <c r="V268" i="18" s="1"/>
  <c r="I267" i="18"/>
  <c r="M264" i="18"/>
  <c r="V264" i="18" s="1"/>
  <c r="I263" i="18"/>
  <c r="M260" i="18"/>
  <c r="V260" i="18" s="1"/>
  <c r="I259" i="18"/>
  <c r="M256" i="18"/>
  <c r="V256" i="18" s="1"/>
  <c r="I255" i="18"/>
  <c r="M252" i="18"/>
  <c r="V252" i="18" s="1"/>
  <c r="I251" i="18"/>
  <c r="F372" i="18"/>
  <c r="R372" i="18" s="1"/>
  <c r="F368" i="18"/>
  <c r="F364" i="18"/>
  <c r="F360" i="18"/>
  <c r="F356" i="18"/>
  <c r="F352" i="18"/>
  <c r="F348" i="18"/>
  <c r="F344" i="18"/>
  <c r="F340" i="18"/>
  <c r="R340" i="18" s="1"/>
  <c r="I312" i="18"/>
  <c r="M311" i="18"/>
  <c r="V311" i="18" s="1"/>
  <c r="F307" i="18"/>
  <c r="F303" i="18"/>
  <c r="F299" i="18"/>
  <c r="F295" i="18"/>
  <c r="F291" i="18"/>
  <c r="F287" i="18"/>
  <c r="F283" i="18"/>
  <c r="R283" i="18" s="1"/>
  <c r="F279" i="18"/>
  <c r="F275" i="18"/>
  <c r="F271" i="18"/>
  <c r="F267" i="18"/>
  <c r="F314" i="18"/>
  <c r="M306" i="18"/>
  <c r="V306" i="18" s="1"/>
  <c r="I305" i="18"/>
  <c r="M302" i="18"/>
  <c r="V302" i="18" s="1"/>
  <c r="I301" i="18"/>
  <c r="M298" i="18"/>
  <c r="V298" i="18" s="1"/>
  <c r="I297" i="18"/>
  <c r="M294" i="18"/>
  <c r="V294" i="18" s="1"/>
  <c r="I293" i="18"/>
  <c r="M290" i="18"/>
  <c r="V290" i="18" s="1"/>
  <c r="I289" i="18"/>
  <c r="M286" i="18"/>
  <c r="V286" i="18" s="1"/>
  <c r="I285" i="18"/>
  <c r="M282" i="18"/>
  <c r="V282" i="18" s="1"/>
  <c r="I281" i="18"/>
  <c r="M278" i="18"/>
  <c r="V278" i="18" s="1"/>
  <c r="I277" i="18"/>
  <c r="M274" i="18"/>
  <c r="V274" i="18" s="1"/>
  <c r="I273" i="18"/>
  <c r="M270" i="18"/>
  <c r="V270" i="18" s="1"/>
  <c r="I269" i="18"/>
  <c r="M266" i="18"/>
  <c r="V266" i="18" s="1"/>
  <c r="I265" i="18"/>
  <c r="M262" i="18"/>
  <c r="V262" i="18" s="1"/>
  <c r="I261" i="18"/>
  <c r="M258" i="18"/>
  <c r="V258" i="18" s="1"/>
  <c r="I257" i="18"/>
  <c r="M254" i="18"/>
  <c r="V254" i="18" s="1"/>
  <c r="I253" i="18"/>
  <c r="M250" i="18"/>
  <c r="V250" i="18" s="1"/>
  <c r="F328" i="18"/>
  <c r="F320" i="18"/>
  <c r="M313" i="18"/>
  <c r="V313" i="18" s="1"/>
  <c r="M305" i="18"/>
  <c r="V305" i="18" s="1"/>
  <c r="F298" i="18"/>
  <c r="F297" i="18"/>
  <c r="I296" i="18"/>
  <c r="F292" i="18"/>
  <c r="M269" i="18"/>
  <c r="V269" i="18" s="1"/>
  <c r="F266" i="18"/>
  <c r="F265" i="18"/>
  <c r="I264" i="18"/>
  <c r="F259" i="18"/>
  <c r="I256" i="18"/>
  <c r="M251" i="18"/>
  <c r="V251" i="18" s="1"/>
  <c r="F250" i="18"/>
  <c r="R250" i="18" s="1"/>
  <c r="F332" i="18"/>
  <c r="R332" i="18" s="1"/>
  <c r="F316" i="18"/>
  <c r="I308" i="18"/>
  <c r="M301" i="18"/>
  <c r="V301" i="18" s="1"/>
  <c r="M281" i="18"/>
  <c r="V281" i="18" s="1"/>
  <c r="F278" i="18"/>
  <c r="F277" i="18"/>
  <c r="I276" i="18"/>
  <c r="F272" i="18"/>
  <c r="R272" i="18" s="1"/>
  <c r="F261" i="18"/>
  <c r="I258" i="18"/>
  <c r="M253" i="18"/>
  <c r="V253" i="18" s="1"/>
  <c r="F252" i="18"/>
  <c r="M249" i="18"/>
  <c r="V249" i="18" s="1"/>
  <c r="I248" i="18"/>
  <c r="M245" i="18"/>
  <c r="V245" i="18" s="1"/>
  <c r="I244" i="18"/>
  <c r="M241" i="18"/>
  <c r="V241" i="18" s="1"/>
  <c r="I240" i="18"/>
  <c r="M237" i="18"/>
  <c r="V237" i="18" s="1"/>
  <c r="I236" i="18"/>
  <c r="M233" i="18"/>
  <c r="V233" i="18" s="1"/>
  <c r="I232" i="18"/>
  <c r="M229" i="18"/>
  <c r="V229" i="18" s="1"/>
  <c r="I228" i="18"/>
  <c r="M225" i="18"/>
  <c r="V225" i="18" s="1"/>
  <c r="I224" i="18"/>
  <c r="M221" i="18"/>
  <c r="V221" i="18" s="1"/>
  <c r="I220" i="18"/>
  <c r="M217" i="18"/>
  <c r="V217" i="18" s="1"/>
  <c r="I304" i="18"/>
  <c r="M293" i="18"/>
  <c r="V293" i="18" s="1"/>
  <c r="F290" i="18"/>
  <c r="F289" i="18"/>
  <c r="I288" i="18"/>
  <c r="F284" i="18"/>
  <c r="I260" i="18"/>
  <c r="M255" i="18"/>
  <c r="V255" i="18" s="1"/>
  <c r="F254" i="18"/>
  <c r="F247" i="18"/>
  <c r="F243" i="18"/>
  <c r="F239" i="18"/>
  <c r="F235" i="18"/>
  <c r="F231" i="18"/>
  <c r="F227" i="18"/>
  <c r="F223" i="18"/>
  <c r="F219" i="18"/>
  <c r="F215" i="18"/>
  <c r="M323" i="18"/>
  <c r="V323" i="18" s="1"/>
  <c r="I314" i="18"/>
  <c r="I300" i="18"/>
  <c r="U300" i="18" s="1"/>
  <c r="F296" i="18"/>
  <c r="M273" i="18"/>
  <c r="V273" i="18" s="1"/>
  <c r="F270" i="18"/>
  <c r="F269" i="18"/>
  <c r="I268" i="18"/>
  <c r="F264" i="18"/>
  <c r="M257" i="18"/>
  <c r="V257" i="18" s="1"/>
  <c r="F256" i="18"/>
  <c r="I249" i="18"/>
  <c r="M246" i="18"/>
  <c r="V246" i="18" s="1"/>
  <c r="I245" i="18"/>
  <c r="M242" i="18"/>
  <c r="V242" i="18" s="1"/>
  <c r="I241" i="18"/>
  <c r="M238" i="18"/>
  <c r="V238" i="18" s="1"/>
  <c r="I237" i="18"/>
  <c r="M234" i="18"/>
  <c r="V234" i="18" s="1"/>
  <c r="I233" i="18"/>
  <c r="M230" i="18"/>
  <c r="V230" i="18" s="1"/>
  <c r="I229" i="18"/>
  <c r="M226" i="18"/>
  <c r="V226" i="18" s="1"/>
  <c r="I225" i="18"/>
  <c r="M222" i="18"/>
  <c r="V222" i="18" s="1"/>
  <c r="I221" i="18"/>
  <c r="M335" i="18"/>
  <c r="V335" i="18" s="1"/>
  <c r="F318" i="18"/>
  <c r="F300" i="18"/>
  <c r="M277" i="18"/>
  <c r="V277" i="18" s="1"/>
  <c r="F274" i="18"/>
  <c r="F273" i="18"/>
  <c r="I272" i="18"/>
  <c r="U272" i="18" s="1"/>
  <c r="F268" i="18"/>
  <c r="F255" i="18"/>
  <c r="I252" i="18"/>
  <c r="F249" i="18"/>
  <c r="F245" i="18"/>
  <c r="F241" i="18"/>
  <c r="F237" i="18"/>
  <c r="F233" i="18"/>
  <c r="F229" i="18"/>
  <c r="F225" i="18"/>
  <c r="F221" i="18"/>
  <c r="R221" i="18" s="1"/>
  <c r="F217" i="18"/>
  <c r="F324" i="18"/>
  <c r="M289" i="18"/>
  <c r="V289" i="18" s="1"/>
  <c r="F286" i="18"/>
  <c r="F285" i="18"/>
  <c r="I284" i="18"/>
  <c r="F280" i="18"/>
  <c r="F262" i="18"/>
  <c r="F257" i="18"/>
  <c r="I254" i="18"/>
  <c r="U254" i="18" s="1"/>
  <c r="M248" i="18"/>
  <c r="V248" i="18" s="1"/>
  <c r="I247" i="18"/>
  <c r="M244" i="18"/>
  <c r="V244" i="18" s="1"/>
  <c r="I243" i="18"/>
  <c r="M240" i="18"/>
  <c r="V240" i="18" s="1"/>
  <c r="I239" i="18"/>
  <c r="F304" i="18"/>
  <c r="I292" i="18"/>
  <c r="F253" i="18"/>
  <c r="M247" i="18"/>
  <c r="V247" i="18" s="1"/>
  <c r="I242" i="18"/>
  <c r="M235" i="18"/>
  <c r="V235" i="18" s="1"/>
  <c r="F232" i="18"/>
  <c r="I230" i="18"/>
  <c r="F330" i="18"/>
  <c r="F322" i="18"/>
  <c r="F282" i="18"/>
  <c r="F263" i="18"/>
  <c r="R263" i="18" s="1"/>
  <c r="F258" i="18"/>
  <c r="I246" i="18"/>
  <c r="I235" i="18"/>
  <c r="M228" i="18"/>
  <c r="V228" i="18" s="1"/>
  <c r="I218" i="18"/>
  <c r="M215" i="18"/>
  <c r="V215" i="18" s="1"/>
  <c r="F213" i="18"/>
  <c r="F209" i="18"/>
  <c r="F205" i="18"/>
  <c r="F201" i="18"/>
  <c r="F197" i="18"/>
  <c r="F193" i="18"/>
  <c r="F189" i="18"/>
  <c r="F185" i="18"/>
  <c r="F181" i="18"/>
  <c r="F177" i="18"/>
  <c r="I310" i="18"/>
  <c r="F293" i="18"/>
  <c r="M265" i="18"/>
  <c r="V265" i="18" s="1"/>
  <c r="M261" i="18"/>
  <c r="V261" i="18" s="1"/>
  <c r="F240" i="18"/>
  <c r="F238" i="18"/>
  <c r="M227" i="18"/>
  <c r="V227" i="18" s="1"/>
  <c r="F224" i="18"/>
  <c r="I222" i="18"/>
  <c r="U222" i="18" s="1"/>
  <c r="F216" i="18"/>
  <c r="M212" i="18"/>
  <c r="V212" i="18" s="1"/>
  <c r="I211" i="18"/>
  <c r="M208" i="18"/>
  <c r="V208" i="18" s="1"/>
  <c r="I207" i="18"/>
  <c r="M204" i="18"/>
  <c r="V204" i="18" s="1"/>
  <c r="I203" i="18"/>
  <c r="M200" i="18"/>
  <c r="V200" i="18" s="1"/>
  <c r="I199" i="18"/>
  <c r="M196" i="18"/>
  <c r="V196" i="18" s="1"/>
  <c r="I195" i="18"/>
  <c r="M192" i="18"/>
  <c r="V192" i="18" s="1"/>
  <c r="I191" i="18"/>
  <c r="M188" i="18"/>
  <c r="V188" i="18" s="1"/>
  <c r="I334" i="18"/>
  <c r="F306" i="18"/>
  <c r="F302" i="18"/>
  <c r="M285" i="18"/>
  <c r="V285" i="18" s="1"/>
  <c r="F260" i="18"/>
  <c r="I250" i="18"/>
  <c r="F244" i="18"/>
  <c r="F242" i="18"/>
  <c r="R242" i="18" s="1"/>
  <c r="F236" i="18"/>
  <c r="I234" i="18"/>
  <c r="F230" i="18"/>
  <c r="I227" i="18"/>
  <c r="M220" i="18"/>
  <c r="V220" i="18" s="1"/>
  <c r="I217" i="18"/>
  <c r="I215" i="18"/>
  <c r="U215" i="18" s="1"/>
  <c r="F214" i="18"/>
  <c r="F210" i="18"/>
  <c r="F206" i="18"/>
  <c r="F202" i="18"/>
  <c r="F198" i="18"/>
  <c r="F194" i="18"/>
  <c r="F190" i="18"/>
  <c r="F186" i="18"/>
  <c r="F182" i="18"/>
  <c r="F178" i="18"/>
  <c r="F174" i="18"/>
  <c r="F170" i="18"/>
  <c r="F294" i="18"/>
  <c r="I280" i="18"/>
  <c r="F248" i="18"/>
  <c r="F246" i="18"/>
  <c r="M232" i="18"/>
  <c r="V232" i="18" s="1"/>
  <c r="M319" i="18"/>
  <c r="V319" i="18" s="1"/>
  <c r="M297" i="18"/>
  <c r="V297" i="18" s="1"/>
  <c r="F276" i="18"/>
  <c r="M259" i="18"/>
  <c r="V259" i="18" s="1"/>
  <c r="M239" i="18"/>
  <c r="V239" i="18" s="1"/>
  <c r="F234" i="18"/>
  <c r="I231" i="18"/>
  <c r="M224" i="18"/>
  <c r="V224" i="18" s="1"/>
  <c r="I219" i="18"/>
  <c r="M214" i="18"/>
  <c r="V214" i="18" s="1"/>
  <c r="I213" i="18"/>
  <c r="M210" i="18"/>
  <c r="V210" i="18" s="1"/>
  <c r="I209" i="18"/>
  <c r="M206" i="18"/>
  <c r="V206" i="18" s="1"/>
  <c r="I205" i="18"/>
  <c r="M202" i="18"/>
  <c r="V202" i="18" s="1"/>
  <c r="I201" i="18"/>
  <c r="M198" i="18"/>
  <c r="V198" i="18" s="1"/>
  <c r="I197" i="18"/>
  <c r="M194" i="18"/>
  <c r="V194" i="18" s="1"/>
  <c r="I193" i="18"/>
  <c r="M190" i="18"/>
  <c r="V190" i="18" s="1"/>
  <c r="I189" i="18"/>
  <c r="M186" i="18"/>
  <c r="V186" i="18" s="1"/>
  <c r="I185" i="18"/>
  <c r="F308" i="18"/>
  <c r="F281" i="18"/>
  <c r="M243" i="18"/>
  <c r="V243" i="18" s="1"/>
  <c r="I238" i="18"/>
  <c r="M236" i="18"/>
  <c r="V236" i="18" s="1"/>
  <c r="M223" i="18"/>
  <c r="V223" i="18" s="1"/>
  <c r="F220" i="18"/>
  <c r="M218" i="18"/>
  <c r="V218" i="18" s="1"/>
  <c r="I216" i="18"/>
  <c r="F212" i="18"/>
  <c r="F208" i="18"/>
  <c r="F204" i="18"/>
  <c r="F200" i="18"/>
  <c r="F196" i="18"/>
  <c r="F192" i="18"/>
  <c r="F188" i="18"/>
  <c r="F184" i="18"/>
  <c r="F180" i="18"/>
  <c r="F176" i="18"/>
  <c r="F172" i="18"/>
  <c r="F168" i="18"/>
  <c r="F326" i="18"/>
  <c r="R326" i="18" s="1"/>
  <c r="F207" i="18"/>
  <c r="I196" i="18"/>
  <c r="M195" i="18"/>
  <c r="V195" i="18" s="1"/>
  <c r="I194" i="18"/>
  <c r="M193" i="18"/>
  <c r="V193" i="18" s="1"/>
  <c r="I184" i="18"/>
  <c r="M180" i="18"/>
  <c r="V180" i="18" s="1"/>
  <c r="F226" i="18"/>
  <c r="I223" i="18"/>
  <c r="F203" i="18"/>
  <c r="I192" i="18"/>
  <c r="M191" i="18"/>
  <c r="V191" i="18" s="1"/>
  <c r="I190" i="18"/>
  <c r="M189" i="18"/>
  <c r="V189" i="18" s="1"/>
  <c r="M183" i="18"/>
  <c r="V183" i="18" s="1"/>
  <c r="I180" i="18"/>
  <c r="M176" i="18"/>
  <c r="V176" i="18" s="1"/>
  <c r="I173" i="18"/>
  <c r="M168" i="18"/>
  <c r="V168" i="18" s="1"/>
  <c r="F166" i="18"/>
  <c r="F162" i="18"/>
  <c r="F158" i="18"/>
  <c r="F154" i="18"/>
  <c r="F150" i="18"/>
  <c r="F146" i="18"/>
  <c r="F142" i="18"/>
  <c r="F138" i="18"/>
  <c r="F134" i="18"/>
  <c r="F130" i="18"/>
  <c r="M231" i="18"/>
  <c r="V231" i="18" s="1"/>
  <c r="F222" i="18"/>
  <c r="M219" i="18"/>
  <c r="V219" i="18" s="1"/>
  <c r="F199" i="18"/>
  <c r="I188" i="18"/>
  <c r="M187" i="18"/>
  <c r="V187" i="18" s="1"/>
  <c r="I183" i="18"/>
  <c r="F251" i="18"/>
  <c r="I214" i="18"/>
  <c r="M213" i="18"/>
  <c r="V213" i="18" s="1"/>
  <c r="F195" i="18"/>
  <c r="I187" i="18"/>
  <c r="M182" i="18"/>
  <c r="V182" i="18" s="1"/>
  <c r="I179" i="18"/>
  <c r="M175" i="18"/>
  <c r="V175" i="18" s="1"/>
  <c r="M172" i="18"/>
  <c r="V172" i="18" s="1"/>
  <c r="F171" i="18"/>
  <c r="I170" i="18"/>
  <c r="I168" i="18"/>
  <c r="F167" i="18"/>
  <c r="F163" i="18"/>
  <c r="F159" i="18"/>
  <c r="F155" i="18"/>
  <c r="F151" i="18"/>
  <c r="F147" i="18"/>
  <c r="F143" i="18"/>
  <c r="F139" i="18"/>
  <c r="F135" i="18"/>
  <c r="F288" i="18"/>
  <c r="I212" i="18"/>
  <c r="M211" i="18"/>
  <c r="V211" i="18" s="1"/>
  <c r="I210" i="18"/>
  <c r="U210" i="18" s="1"/>
  <c r="M209" i="18"/>
  <c r="V209" i="18" s="1"/>
  <c r="F191" i="18"/>
  <c r="I186" i="18"/>
  <c r="I182" i="18"/>
  <c r="M178" i="18"/>
  <c r="V178" i="18" s="1"/>
  <c r="I175" i="18"/>
  <c r="F173" i="18"/>
  <c r="I172" i="18"/>
  <c r="M166" i="18"/>
  <c r="V166" i="18" s="1"/>
  <c r="I165" i="18"/>
  <c r="M162" i="18"/>
  <c r="V162" i="18" s="1"/>
  <c r="I161" i="18"/>
  <c r="M158" i="18"/>
  <c r="V158" i="18" s="1"/>
  <c r="I157" i="18"/>
  <c r="M154" i="18"/>
  <c r="V154" i="18" s="1"/>
  <c r="I153" i="18"/>
  <c r="M150" i="18"/>
  <c r="V150" i="18" s="1"/>
  <c r="I149" i="18"/>
  <c r="M146" i="18"/>
  <c r="V146" i="18" s="1"/>
  <c r="I145" i="18"/>
  <c r="M142" i="18"/>
  <c r="V142" i="18" s="1"/>
  <c r="I141" i="18"/>
  <c r="M138" i="18"/>
  <c r="V138" i="18" s="1"/>
  <c r="I137" i="18"/>
  <c r="M134" i="18"/>
  <c r="V134" i="18" s="1"/>
  <c r="I133" i="18"/>
  <c r="M130" i="18"/>
  <c r="V130" i="18" s="1"/>
  <c r="I129" i="18"/>
  <c r="M126" i="18"/>
  <c r="V126" i="18" s="1"/>
  <c r="I125" i="18"/>
  <c r="F228" i="18"/>
  <c r="F218" i="18"/>
  <c r="I208" i="18"/>
  <c r="M207" i="18"/>
  <c r="V207" i="18" s="1"/>
  <c r="I206" i="18"/>
  <c r="M205" i="18"/>
  <c r="V205" i="18" s="1"/>
  <c r="M185" i="18"/>
  <c r="V185" i="18" s="1"/>
  <c r="F183" i="18"/>
  <c r="M181" i="18"/>
  <c r="V181" i="18" s="1"/>
  <c r="I178" i="18"/>
  <c r="M174" i="18"/>
  <c r="V174" i="18" s="1"/>
  <c r="M169" i="18"/>
  <c r="V169" i="18" s="1"/>
  <c r="F164" i="18"/>
  <c r="F160" i="18"/>
  <c r="F156" i="18"/>
  <c r="F152" i="18"/>
  <c r="R152" i="18" s="1"/>
  <c r="F148" i="18"/>
  <c r="F144" i="18"/>
  <c r="F140" i="18"/>
  <c r="F136" i="18"/>
  <c r="F132" i="18"/>
  <c r="F128" i="18"/>
  <c r="F124" i="18"/>
  <c r="I226" i="18"/>
  <c r="M216" i="18"/>
  <c r="V216" i="18" s="1"/>
  <c r="I204" i="18"/>
  <c r="M203" i="18"/>
  <c r="V203" i="18" s="1"/>
  <c r="I202" i="18"/>
  <c r="M201" i="18"/>
  <c r="V201" i="18" s="1"/>
  <c r="F187" i="18"/>
  <c r="F179" i="18"/>
  <c r="M177" i="18"/>
  <c r="V177" i="18" s="1"/>
  <c r="I174" i="18"/>
  <c r="M171" i="18"/>
  <c r="V171" i="18" s="1"/>
  <c r="M167" i="18"/>
  <c r="V167" i="18" s="1"/>
  <c r="I166" i="18"/>
  <c r="M163" i="18"/>
  <c r="V163" i="18" s="1"/>
  <c r="I162" i="18"/>
  <c r="M159" i="18"/>
  <c r="V159" i="18" s="1"/>
  <c r="I158" i="18"/>
  <c r="M155" i="18"/>
  <c r="V155" i="18" s="1"/>
  <c r="I154" i="18"/>
  <c r="M151" i="18"/>
  <c r="V151" i="18" s="1"/>
  <c r="I150" i="18"/>
  <c r="M147" i="18"/>
  <c r="V147" i="18" s="1"/>
  <c r="I146" i="18"/>
  <c r="M143" i="18"/>
  <c r="V143" i="18" s="1"/>
  <c r="I142" i="18"/>
  <c r="M139" i="18"/>
  <c r="I138" i="18"/>
  <c r="I181" i="18"/>
  <c r="F169" i="18"/>
  <c r="R169" i="18" s="1"/>
  <c r="F161" i="18"/>
  <c r="I155" i="18"/>
  <c r="I151" i="18"/>
  <c r="I147" i="18"/>
  <c r="I143" i="18"/>
  <c r="I140" i="18"/>
  <c r="M136" i="18"/>
  <c r="V136" i="18" s="1"/>
  <c r="F129" i="18"/>
  <c r="M125" i="18"/>
  <c r="V125" i="18" s="1"/>
  <c r="M123" i="18"/>
  <c r="V123" i="18" s="1"/>
  <c r="I122" i="18"/>
  <c r="M119" i="18"/>
  <c r="V119" i="18" s="1"/>
  <c r="I118" i="18"/>
  <c r="U118" i="18" s="1"/>
  <c r="M115" i="18"/>
  <c r="V115" i="18" s="1"/>
  <c r="I114" i="18"/>
  <c r="M111" i="18"/>
  <c r="V111" i="18" s="1"/>
  <c r="I110" i="18"/>
  <c r="M107" i="18"/>
  <c r="V107" i="18" s="1"/>
  <c r="I106" i="18"/>
  <c r="U106" i="18" s="1"/>
  <c r="M103" i="18"/>
  <c r="V103" i="18" s="1"/>
  <c r="I102" i="18"/>
  <c r="M99" i="18"/>
  <c r="V99" i="18" s="1"/>
  <c r="I98" i="18"/>
  <c r="M95" i="18"/>
  <c r="V95" i="18" s="1"/>
  <c r="I94" i="18"/>
  <c r="M91" i="18"/>
  <c r="V91" i="18" s="1"/>
  <c r="I90" i="18"/>
  <c r="M87" i="18"/>
  <c r="V87" i="18" s="1"/>
  <c r="I86" i="18"/>
  <c r="M83" i="18"/>
  <c r="V83" i="18" s="1"/>
  <c r="I82" i="18"/>
  <c r="M79" i="18"/>
  <c r="I78" i="18"/>
  <c r="M75" i="18"/>
  <c r="V75" i="18" s="1"/>
  <c r="I74" i="18"/>
  <c r="I198" i="18"/>
  <c r="U198" i="18" s="1"/>
  <c r="I177" i="18"/>
  <c r="F175" i="18"/>
  <c r="F157" i="18"/>
  <c r="F153" i="18"/>
  <c r="F149" i="18"/>
  <c r="F145" i="18"/>
  <c r="F141" i="18"/>
  <c r="F137" i="18"/>
  <c r="I123" i="18"/>
  <c r="M120" i="18"/>
  <c r="V120" i="18" s="1"/>
  <c r="I119" i="18"/>
  <c r="M116" i="18"/>
  <c r="V116" i="18" s="1"/>
  <c r="I115" i="18"/>
  <c r="M112" i="18"/>
  <c r="V112" i="18" s="1"/>
  <c r="I111" i="18"/>
  <c r="M108" i="18"/>
  <c r="V108" i="18" s="1"/>
  <c r="I107" i="18"/>
  <c r="M104" i="18"/>
  <c r="V104" i="18" s="1"/>
  <c r="I103" i="18"/>
  <c r="M100" i="18"/>
  <c r="V100" i="18" s="1"/>
  <c r="I99" i="18"/>
  <c r="M96" i="18"/>
  <c r="I95" i="18"/>
  <c r="M92" i="18"/>
  <c r="V92" i="18" s="1"/>
  <c r="I91" i="18"/>
  <c r="M88" i="18"/>
  <c r="V88" i="18" s="1"/>
  <c r="I87" i="18"/>
  <c r="M84" i="18"/>
  <c r="V84" i="18" s="1"/>
  <c r="I83" i="18"/>
  <c r="M80" i="18"/>
  <c r="I79" i="18"/>
  <c r="M76" i="18"/>
  <c r="U76" i="18" s="1"/>
  <c r="I75" i="18"/>
  <c r="M72" i="18"/>
  <c r="I71" i="18"/>
  <c r="M199" i="18"/>
  <c r="V199" i="18" s="1"/>
  <c r="I135" i="18"/>
  <c r="I130" i="18"/>
  <c r="I127" i="18"/>
  <c r="U127" i="18" s="1"/>
  <c r="M124" i="18"/>
  <c r="V124" i="18" s="1"/>
  <c r="F122" i="18"/>
  <c r="R122" i="18" s="1"/>
  <c r="F118" i="18"/>
  <c r="R118" i="18" s="1"/>
  <c r="F114" i="18"/>
  <c r="F110" i="18"/>
  <c r="F106" i="18"/>
  <c r="F102" i="18"/>
  <c r="F98" i="18"/>
  <c r="M179" i="18"/>
  <c r="V179" i="18" s="1"/>
  <c r="M173" i="18"/>
  <c r="V173" i="18" s="1"/>
  <c r="M165" i="18"/>
  <c r="V165" i="18" s="1"/>
  <c r="M164" i="18"/>
  <c r="V164" i="18" s="1"/>
  <c r="I134" i="18"/>
  <c r="M133" i="18"/>
  <c r="V133" i="18" s="1"/>
  <c r="F131" i="18"/>
  <c r="M129" i="18"/>
  <c r="V129" i="18" s="1"/>
  <c r="F125" i="18"/>
  <c r="M121" i="18"/>
  <c r="V121" i="18" s="1"/>
  <c r="I120" i="18"/>
  <c r="U120" i="18" s="1"/>
  <c r="M117" i="18"/>
  <c r="V117" i="18" s="1"/>
  <c r="I116" i="18"/>
  <c r="U116" i="18" s="1"/>
  <c r="M113" i="18"/>
  <c r="V113" i="18" s="1"/>
  <c r="I112" i="18"/>
  <c r="U112" i="18" s="1"/>
  <c r="M109" i="18"/>
  <c r="V109" i="18" s="1"/>
  <c r="I108" i="18"/>
  <c r="U108" i="18" s="1"/>
  <c r="M105" i="18"/>
  <c r="V105" i="18" s="1"/>
  <c r="I104" i="18"/>
  <c r="U104" i="18" s="1"/>
  <c r="M101" i="18"/>
  <c r="V101" i="18" s="1"/>
  <c r="I100" i="18"/>
  <c r="U100" i="18" s="1"/>
  <c r="M97" i="18"/>
  <c r="V97" i="18" s="1"/>
  <c r="I96" i="18"/>
  <c r="U96" i="18" s="1"/>
  <c r="M93" i="18"/>
  <c r="V93" i="18" s="1"/>
  <c r="I92" i="18"/>
  <c r="U92" i="18" s="1"/>
  <c r="M89" i="18"/>
  <c r="I88" i="18"/>
  <c r="U88" i="18" s="1"/>
  <c r="M85" i="18"/>
  <c r="V85" i="18" s="1"/>
  <c r="I84" i="18"/>
  <c r="M81" i="18"/>
  <c r="I80" i="18"/>
  <c r="U80" i="18" s="1"/>
  <c r="I200" i="18"/>
  <c r="I171" i="18"/>
  <c r="M170" i="18"/>
  <c r="V170" i="18" s="1"/>
  <c r="I169" i="18"/>
  <c r="I167" i="18"/>
  <c r="U167" i="18" s="1"/>
  <c r="I164" i="18"/>
  <c r="M161" i="18"/>
  <c r="V161" i="18" s="1"/>
  <c r="M160" i="18"/>
  <c r="M132" i="18"/>
  <c r="V132" i="18" s="1"/>
  <c r="I124" i="18"/>
  <c r="U124" i="18" s="1"/>
  <c r="F123" i="18"/>
  <c r="F119" i="18"/>
  <c r="F115" i="18"/>
  <c r="F111" i="18"/>
  <c r="R111" i="18" s="1"/>
  <c r="F107" i="18"/>
  <c r="F103" i="18"/>
  <c r="F99" i="18"/>
  <c r="F95" i="18"/>
  <c r="F91" i="18"/>
  <c r="F87" i="18"/>
  <c r="F83" i="18"/>
  <c r="F79" i="18"/>
  <c r="R79" i="18" s="1"/>
  <c r="F75" i="18"/>
  <c r="F71" i="18"/>
  <c r="F67" i="18"/>
  <c r="M16" i="18"/>
  <c r="M18" i="18"/>
  <c r="V18" i="18" s="1"/>
  <c r="M20" i="18"/>
  <c r="M22" i="18"/>
  <c r="M24" i="18"/>
  <c r="M26" i="18"/>
  <c r="M31" i="18"/>
  <c r="F32" i="18"/>
  <c r="R32" i="18" s="1"/>
  <c r="I33" i="18"/>
  <c r="M39" i="18"/>
  <c r="F40" i="18"/>
  <c r="R40" i="18" s="1"/>
  <c r="I41" i="18"/>
  <c r="F49" i="18"/>
  <c r="F53" i="18"/>
  <c r="F57" i="18"/>
  <c r="F61" i="18"/>
  <c r="R61" i="18" s="1"/>
  <c r="F65" i="18"/>
  <c r="I66" i="18"/>
  <c r="U66" i="18" s="1"/>
  <c r="M69" i="18"/>
  <c r="V69" i="18" s="1"/>
  <c r="M77" i="18"/>
  <c r="M82" i="18"/>
  <c r="V82" i="18" s="1"/>
  <c r="F85" i="18"/>
  <c r="I89" i="18"/>
  <c r="F92" i="18"/>
  <c r="M98" i="18"/>
  <c r="V98" i="18" s="1"/>
  <c r="I101" i="18"/>
  <c r="F112" i="18"/>
  <c r="F113" i="18"/>
  <c r="I131" i="18"/>
  <c r="I176" i="18"/>
  <c r="M184" i="18"/>
  <c r="V184" i="18" s="1"/>
  <c r="I38" i="18"/>
  <c r="M44" i="18"/>
  <c r="F45" i="18"/>
  <c r="I46" i="18"/>
  <c r="M47" i="18"/>
  <c r="I50" i="18"/>
  <c r="M51" i="18"/>
  <c r="I54" i="18"/>
  <c r="M55" i="18"/>
  <c r="R55" i="18" s="1"/>
  <c r="I58" i="18"/>
  <c r="M59" i="18"/>
  <c r="I62" i="18"/>
  <c r="M63" i="18"/>
  <c r="I72" i="18"/>
  <c r="M74" i="18"/>
  <c r="F76" i="18"/>
  <c r="F80" i="18"/>
  <c r="F86" i="18"/>
  <c r="M102" i="18"/>
  <c r="V102" i="18" s="1"/>
  <c r="I105" i="18"/>
  <c r="F116" i="18"/>
  <c r="F117" i="18"/>
  <c r="F127" i="18"/>
  <c r="R127" i="18" s="1"/>
  <c r="M131" i="18"/>
  <c r="V131" i="18" s="1"/>
  <c r="I136" i="18"/>
  <c r="M137" i="18"/>
  <c r="V137" i="18" s="1"/>
  <c r="F211" i="18"/>
  <c r="R211" i="18" s="1"/>
  <c r="AE22" i="17"/>
  <c r="AE45" i="17"/>
  <c r="AE38" i="17"/>
  <c r="AE23" i="17"/>
  <c r="AE31" i="17"/>
  <c r="AE39" i="17"/>
  <c r="AE30" i="17"/>
  <c r="AE24" i="17"/>
  <c r="AE32" i="17"/>
  <c r="AE40" i="17"/>
  <c r="AE25" i="17"/>
  <c r="AE33" i="17"/>
  <c r="AE41" i="17"/>
  <c r="AE26" i="17"/>
  <c r="AE34" i="17"/>
  <c r="AE42" i="17"/>
  <c r="AE27" i="17"/>
  <c r="AE35" i="17"/>
  <c r="AE43" i="17"/>
  <c r="AE28" i="17"/>
  <c r="AE36" i="17"/>
  <c r="AE44" i="17"/>
  <c r="AE29" i="17"/>
  <c r="AE37" i="17"/>
  <c r="AC38" i="17"/>
  <c r="AC24" i="17"/>
  <c r="T33" i="17"/>
  <c r="J27" i="17"/>
  <c r="J45" i="17"/>
  <c r="J57" i="17"/>
  <c r="J81" i="17"/>
  <c r="AC26" i="17"/>
  <c r="AC37" i="17"/>
  <c r="J51" i="17"/>
  <c r="J75" i="17"/>
  <c r="I354" i="17"/>
  <c r="J69" i="17"/>
  <c r="T44" i="17"/>
  <c r="I129" i="17"/>
  <c r="I252" i="17"/>
  <c r="I270" i="17"/>
  <c r="J39" i="17"/>
  <c r="J63" i="17"/>
  <c r="I258" i="17"/>
  <c r="T36" i="17"/>
  <c r="S76" i="17"/>
  <c r="J33" i="17"/>
  <c r="T32" i="17"/>
  <c r="I81" i="17"/>
  <c r="S256" i="17"/>
  <c r="AC31" i="17"/>
  <c r="I366" i="17"/>
  <c r="I135" i="17"/>
  <c r="M31" i="17"/>
  <c r="V31" i="17" s="1"/>
  <c r="T40" i="17"/>
  <c r="AC28" i="17"/>
  <c r="T39" i="17"/>
  <c r="T45" i="17"/>
  <c r="I105" i="17"/>
  <c r="I123" i="17"/>
  <c r="I219" i="17"/>
  <c r="AC22" i="17"/>
  <c r="I36" i="17"/>
  <c r="I261" i="17"/>
  <c r="I294" i="17"/>
  <c r="I318" i="17"/>
  <c r="S352" i="17"/>
  <c r="I45" i="17"/>
  <c r="I54" i="17"/>
  <c r="I114" i="17"/>
  <c r="I144" i="17"/>
  <c r="I228" i="17"/>
  <c r="S268" i="17"/>
  <c r="I306" i="17"/>
  <c r="AC18" i="17"/>
  <c r="I33" i="17"/>
  <c r="T103" i="17"/>
  <c r="I126" i="17"/>
  <c r="T127" i="17"/>
  <c r="S133" i="17"/>
  <c r="I189" i="17"/>
  <c r="D16" i="17"/>
  <c r="I66" i="17"/>
  <c r="I78" i="17"/>
  <c r="I138" i="17"/>
  <c r="S251" i="17"/>
  <c r="I342" i="17"/>
  <c r="S364" i="17"/>
  <c r="I18" i="17"/>
  <c r="I21" i="17"/>
  <c r="I24" i="17"/>
  <c r="I27" i="17"/>
  <c r="I147" i="17"/>
  <c r="I216" i="17"/>
  <c r="AB20" i="17"/>
  <c r="M30" i="17"/>
  <c r="S52" i="17"/>
  <c r="AB19" i="17" s="1"/>
  <c r="I57" i="17"/>
  <c r="S112" i="17"/>
  <c r="I117" i="17"/>
  <c r="S142" i="17"/>
  <c r="AB26" i="17" s="1"/>
  <c r="I231" i="17"/>
  <c r="AC20" i="17"/>
  <c r="M36" i="17"/>
  <c r="Q36" i="17" s="1"/>
  <c r="I93" i="17"/>
  <c r="I327" i="17"/>
  <c r="I360" i="17"/>
  <c r="E16" i="17"/>
  <c r="M17" i="17"/>
  <c r="V17" i="17" s="1"/>
  <c r="E18" i="17"/>
  <c r="M19" i="17"/>
  <c r="V19" i="17" s="1"/>
  <c r="E20" i="17"/>
  <c r="M21" i="17"/>
  <c r="M23" i="17"/>
  <c r="V23" i="17" s="1"/>
  <c r="M25" i="17"/>
  <c r="V25" i="17" s="1"/>
  <c r="M27" i="17"/>
  <c r="T29" i="17"/>
  <c r="M38" i="17"/>
  <c r="V38" i="17" s="1"/>
  <c r="S22" i="17"/>
  <c r="S31" i="17"/>
  <c r="AB17" i="17" s="1"/>
  <c r="M32" i="17"/>
  <c r="U32" i="17" s="1"/>
  <c r="T34" i="17"/>
  <c r="M80" i="17"/>
  <c r="R80" i="17" s="1"/>
  <c r="T16" i="17"/>
  <c r="M29" i="17"/>
  <c r="AB27" i="17"/>
  <c r="AC30" i="17"/>
  <c r="M34" i="17"/>
  <c r="V34" i="17" s="1"/>
  <c r="T35" i="17"/>
  <c r="S79" i="17"/>
  <c r="M16" i="17"/>
  <c r="E17" i="17"/>
  <c r="AC17" i="17"/>
  <c r="M18" i="17"/>
  <c r="V18" i="17" s="1"/>
  <c r="E19" i="17"/>
  <c r="Q19" i="17" s="1"/>
  <c r="AC19" i="17"/>
  <c r="M20" i="17"/>
  <c r="E21" i="17"/>
  <c r="AC21" i="17"/>
  <c r="M22" i="17"/>
  <c r="AC23" i="17"/>
  <c r="M24" i="17"/>
  <c r="V24" i="17" s="1"/>
  <c r="AC25" i="17"/>
  <c r="M26" i="17"/>
  <c r="U26" i="17" s="1"/>
  <c r="AC27" i="17"/>
  <c r="M375" i="17"/>
  <c r="M371" i="17"/>
  <c r="R371" i="17" s="1"/>
  <c r="M367" i="17"/>
  <c r="U367" i="17" s="1"/>
  <c r="M363" i="17"/>
  <c r="R363" i="17" s="1"/>
  <c r="M359" i="17"/>
  <c r="R359" i="17" s="1"/>
  <c r="M355" i="17"/>
  <c r="U355" i="17" s="1"/>
  <c r="M351" i="17"/>
  <c r="R351" i="17" s="1"/>
  <c r="M347" i="17"/>
  <c r="U347" i="17" s="1"/>
  <c r="M343" i="17"/>
  <c r="R343" i="17" s="1"/>
  <c r="M339" i="17"/>
  <c r="M335" i="17"/>
  <c r="R335" i="17" s="1"/>
  <c r="M331" i="17"/>
  <c r="U331" i="17" s="1"/>
  <c r="M327" i="17"/>
  <c r="M323" i="17"/>
  <c r="U323" i="17" s="1"/>
  <c r="M319" i="17"/>
  <c r="U319" i="17" s="1"/>
  <c r="M315" i="17"/>
  <c r="R315" i="17" s="1"/>
  <c r="M311" i="17"/>
  <c r="U311" i="17" s="1"/>
  <c r="M307" i="17"/>
  <c r="R307" i="17" s="1"/>
  <c r="M372" i="17"/>
  <c r="R372" i="17" s="1"/>
  <c r="M368" i="17"/>
  <c r="U368" i="17" s="1"/>
  <c r="M364" i="17"/>
  <c r="U364" i="17" s="1"/>
  <c r="M360" i="17"/>
  <c r="M356" i="17"/>
  <c r="U356" i="17" s="1"/>
  <c r="M352" i="17"/>
  <c r="U352" i="17" s="1"/>
  <c r="M348" i="17"/>
  <c r="M344" i="17"/>
  <c r="U344" i="17" s="1"/>
  <c r="M340" i="17"/>
  <c r="U340" i="17" s="1"/>
  <c r="M336" i="17"/>
  <c r="M332" i="17"/>
  <c r="U332" i="17" s="1"/>
  <c r="M328" i="17"/>
  <c r="U328" i="17" s="1"/>
  <c r="M324" i="17"/>
  <c r="M320" i="17"/>
  <c r="U320" i="17" s="1"/>
  <c r="M316" i="17"/>
  <c r="U316" i="17" s="1"/>
  <c r="M312" i="17"/>
  <c r="M308" i="17"/>
  <c r="U308" i="17" s="1"/>
  <c r="M304" i="17"/>
  <c r="U304" i="17" s="1"/>
  <c r="M300" i="17"/>
  <c r="R300" i="17" s="1"/>
  <c r="M296" i="17"/>
  <c r="U296" i="17" s="1"/>
  <c r="M292" i="17"/>
  <c r="U292" i="17" s="1"/>
  <c r="M374" i="17"/>
  <c r="U374" i="17" s="1"/>
  <c r="M370" i="17"/>
  <c r="U370" i="17" s="1"/>
  <c r="M366" i="17"/>
  <c r="M362" i="17"/>
  <c r="U362" i="17" s="1"/>
  <c r="M358" i="17"/>
  <c r="U358" i="17" s="1"/>
  <c r="M354" i="17"/>
  <c r="M350" i="17"/>
  <c r="U350" i="17" s="1"/>
  <c r="M346" i="17"/>
  <c r="M342" i="17"/>
  <c r="M338" i="17"/>
  <c r="U338" i="17" s="1"/>
  <c r="M334" i="17"/>
  <c r="U334" i="17" s="1"/>
  <c r="M330" i="17"/>
  <c r="M326" i="17"/>
  <c r="U326" i="17" s="1"/>
  <c r="M322" i="17"/>
  <c r="U322" i="17" s="1"/>
  <c r="M318" i="17"/>
  <c r="M314" i="17"/>
  <c r="M310" i="17"/>
  <c r="U310" i="17" s="1"/>
  <c r="M306" i="17"/>
  <c r="M302" i="17"/>
  <c r="U302" i="17" s="1"/>
  <c r="M298" i="17"/>
  <c r="U298" i="17" s="1"/>
  <c r="M294" i="17"/>
  <c r="R294" i="17" s="1"/>
  <c r="M373" i="17"/>
  <c r="R373" i="17" s="1"/>
  <c r="M357" i="17"/>
  <c r="M353" i="17"/>
  <c r="M337" i="17"/>
  <c r="M297" i="17"/>
  <c r="M290" i="17"/>
  <c r="R290" i="17" s="1"/>
  <c r="M286" i="17"/>
  <c r="R286" i="17" s="1"/>
  <c r="M282" i="17"/>
  <c r="R282" i="17" s="1"/>
  <c r="M278" i="17"/>
  <c r="U278" i="17" s="1"/>
  <c r="M274" i="17"/>
  <c r="U274" i="17" s="1"/>
  <c r="M270" i="17"/>
  <c r="M266" i="17"/>
  <c r="R266" i="17" s="1"/>
  <c r="M262" i="17"/>
  <c r="R262" i="17" s="1"/>
  <c r="M258" i="17"/>
  <c r="R258" i="17" s="1"/>
  <c r="M254" i="17"/>
  <c r="U254" i="17" s="1"/>
  <c r="M250" i="17"/>
  <c r="U250" i="17" s="1"/>
  <c r="M246" i="17"/>
  <c r="R246" i="17" s="1"/>
  <c r="M369" i="17"/>
  <c r="M321" i="17"/>
  <c r="M317" i="17"/>
  <c r="M303" i="17"/>
  <c r="M365" i="17"/>
  <c r="M349" i="17"/>
  <c r="M301" i="17"/>
  <c r="M287" i="17"/>
  <c r="M333" i="17"/>
  <c r="M313" i="17"/>
  <c r="M295" i="17"/>
  <c r="R295" i="17" s="1"/>
  <c r="M291" i="17"/>
  <c r="M361" i="17"/>
  <c r="M329" i="17"/>
  <c r="M288" i="17"/>
  <c r="R288" i="17" s="1"/>
  <c r="M284" i="17"/>
  <c r="R284" i="17" s="1"/>
  <c r="M280" i="17"/>
  <c r="U280" i="17" s="1"/>
  <c r="M276" i="17"/>
  <c r="M272" i="17"/>
  <c r="M268" i="17"/>
  <c r="U268" i="17" s="1"/>
  <c r="M264" i="17"/>
  <c r="M260" i="17"/>
  <c r="U260" i="17" s="1"/>
  <c r="M256" i="17"/>
  <c r="M252" i="17"/>
  <c r="M248" i="17"/>
  <c r="M244" i="17"/>
  <c r="M341" i="17"/>
  <c r="M305" i="17"/>
  <c r="M283" i="17"/>
  <c r="M269" i="17"/>
  <c r="M259" i="17"/>
  <c r="M293" i="17"/>
  <c r="M265" i="17"/>
  <c r="M241" i="17"/>
  <c r="M238" i="17"/>
  <c r="U238" i="17" s="1"/>
  <c r="M234" i="17"/>
  <c r="M230" i="17"/>
  <c r="M226" i="17"/>
  <c r="M222" i="17"/>
  <c r="M218" i="17"/>
  <c r="M214" i="17"/>
  <c r="M210" i="17"/>
  <c r="M206" i="17"/>
  <c r="U206" i="17" s="1"/>
  <c r="M202" i="17"/>
  <c r="U202" i="17" s="1"/>
  <c r="M345" i="17"/>
  <c r="M309" i="17"/>
  <c r="M289" i="17"/>
  <c r="M281" i="17"/>
  <c r="M255" i="17"/>
  <c r="M243" i="17"/>
  <c r="M325" i="17"/>
  <c r="M261" i="17"/>
  <c r="M251" i="17"/>
  <c r="R251" i="17" s="1"/>
  <c r="M245" i="17"/>
  <c r="R245" i="17" s="1"/>
  <c r="M235" i="17"/>
  <c r="U235" i="17" s="1"/>
  <c r="M231" i="17"/>
  <c r="M227" i="17"/>
  <c r="U227" i="17" s="1"/>
  <c r="M223" i="17"/>
  <c r="U223" i="17" s="1"/>
  <c r="M219" i="17"/>
  <c r="M215" i="17"/>
  <c r="U215" i="17" s="1"/>
  <c r="M211" i="17"/>
  <c r="U211" i="17" s="1"/>
  <c r="M207" i="17"/>
  <c r="M203" i="17"/>
  <c r="U203" i="17" s="1"/>
  <c r="M275" i="17"/>
  <c r="R275" i="17" s="1"/>
  <c r="M271" i="17"/>
  <c r="R271" i="17" s="1"/>
  <c r="M257" i="17"/>
  <c r="M239" i="17"/>
  <c r="R239" i="17" s="1"/>
  <c r="M279" i="17"/>
  <c r="M267" i="17"/>
  <c r="M240" i="17"/>
  <c r="M299" i="17"/>
  <c r="U299" i="17" s="1"/>
  <c r="M197" i="17"/>
  <c r="U197" i="17" s="1"/>
  <c r="M285" i="17"/>
  <c r="M193" i="17"/>
  <c r="R193" i="17" s="1"/>
  <c r="M189" i="17"/>
  <c r="R189" i="17" s="1"/>
  <c r="M185" i="17"/>
  <c r="U185" i="17" s="1"/>
  <c r="M181" i="17"/>
  <c r="R181" i="17" s="1"/>
  <c r="M177" i="17"/>
  <c r="R177" i="17" s="1"/>
  <c r="M173" i="17"/>
  <c r="R173" i="17" s="1"/>
  <c r="M169" i="17"/>
  <c r="U169" i="17" s="1"/>
  <c r="M165" i="17"/>
  <c r="R165" i="17" s="1"/>
  <c r="M161" i="17"/>
  <c r="R161" i="17" s="1"/>
  <c r="M157" i="17"/>
  <c r="R157" i="17" s="1"/>
  <c r="M153" i="17"/>
  <c r="R153" i="17" s="1"/>
  <c r="M149" i="17"/>
  <c r="R149" i="17" s="1"/>
  <c r="M263" i="17"/>
  <c r="R263" i="17" s="1"/>
  <c r="M209" i="17"/>
  <c r="R209" i="17" s="1"/>
  <c r="M208" i="17"/>
  <c r="R208" i="17" s="1"/>
  <c r="M205" i="17"/>
  <c r="R205" i="17" s="1"/>
  <c r="M204" i="17"/>
  <c r="M198" i="17"/>
  <c r="M196" i="17"/>
  <c r="U196" i="17" s="1"/>
  <c r="M190" i="17"/>
  <c r="M186" i="17"/>
  <c r="M182" i="17"/>
  <c r="M178" i="17"/>
  <c r="M174" i="17"/>
  <c r="M170" i="17"/>
  <c r="M166" i="17"/>
  <c r="M162" i="17"/>
  <c r="M158" i="17"/>
  <c r="M154" i="17"/>
  <c r="M150" i="17"/>
  <c r="M212" i="17"/>
  <c r="R212" i="17" s="1"/>
  <c r="M201" i="17"/>
  <c r="R201" i="17" s="1"/>
  <c r="M200" i="17"/>
  <c r="M194" i="17"/>
  <c r="U194" i="17" s="1"/>
  <c r="M273" i="17"/>
  <c r="M242" i="17"/>
  <c r="R242" i="17" s="1"/>
  <c r="M236" i="17"/>
  <c r="U236" i="17" s="1"/>
  <c r="M233" i="17"/>
  <c r="R233" i="17" s="1"/>
  <c r="M232" i="17"/>
  <c r="U232" i="17" s="1"/>
  <c r="M221" i="17"/>
  <c r="U221" i="17" s="1"/>
  <c r="M220" i="17"/>
  <c r="U220" i="17" s="1"/>
  <c r="M217" i="17"/>
  <c r="R217" i="17" s="1"/>
  <c r="M216" i="17"/>
  <c r="R216" i="17" s="1"/>
  <c r="M213" i="17"/>
  <c r="R213" i="17" s="1"/>
  <c r="M191" i="17"/>
  <c r="U191" i="17" s="1"/>
  <c r="M187" i="17"/>
  <c r="U187" i="17" s="1"/>
  <c r="M183" i="17"/>
  <c r="M179" i="17"/>
  <c r="U179" i="17" s="1"/>
  <c r="M175" i="17"/>
  <c r="U175" i="17" s="1"/>
  <c r="M171" i="17"/>
  <c r="M167" i="17"/>
  <c r="U167" i="17" s="1"/>
  <c r="M163" i="17"/>
  <c r="U163" i="17" s="1"/>
  <c r="M159" i="17"/>
  <c r="M155" i="17"/>
  <c r="M151" i="17"/>
  <c r="U151" i="17" s="1"/>
  <c r="M147" i="17"/>
  <c r="M277" i="17"/>
  <c r="M247" i="17"/>
  <c r="R247" i="17" s="1"/>
  <c r="M237" i="17"/>
  <c r="R237" i="17" s="1"/>
  <c r="M229" i="17"/>
  <c r="R229" i="17" s="1"/>
  <c r="M228" i="17"/>
  <c r="R228" i="17" s="1"/>
  <c r="M224" i="17"/>
  <c r="U224" i="17" s="1"/>
  <c r="M199" i="17"/>
  <c r="U199" i="17" s="1"/>
  <c r="M195" i="17"/>
  <c r="M192" i="17"/>
  <c r="M168" i="17"/>
  <c r="R168" i="17" s="1"/>
  <c r="M140" i="17"/>
  <c r="U140" i="17" s="1"/>
  <c r="M180" i="17"/>
  <c r="R180" i="17" s="1"/>
  <c r="M160" i="17"/>
  <c r="R160" i="17" s="1"/>
  <c r="M143" i="17"/>
  <c r="U143" i="17" s="1"/>
  <c r="M137" i="17"/>
  <c r="R137" i="17" s="1"/>
  <c r="M133" i="17"/>
  <c r="R133" i="17" s="1"/>
  <c r="M129" i="17"/>
  <c r="M125" i="17"/>
  <c r="R125" i="17" s="1"/>
  <c r="M121" i="17"/>
  <c r="R121" i="17" s="1"/>
  <c r="M117" i="17"/>
  <c r="R117" i="17" s="1"/>
  <c r="M113" i="17"/>
  <c r="R113" i="17" s="1"/>
  <c r="M109" i="17"/>
  <c r="R109" i="17" s="1"/>
  <c r="M105" i="17"/>
  <c r="M101" i="17"/>
  <c r="M97" i="17"/>
  <c r="M93" i="17"/>
  <c r="M89" i="17"/>
  <c r="M85" i="17"/>
  <c r="M172" i="17"/>
  <c r="R172" i="17" s="1"/>
  <c r="M148" i="17"/>
  <c r="R148" i="17" s="1"/>
  <c r="M145" i="17"/>
  <c r="R145" i="17" s="1"/>
  <c r="M225" i="17"/>
  <c r="R225" i="17" s="1"/>
  <c r="M184" i="17"/>
  <c r="R184" i="17" s="1"/>
  <c r="M156" i="17"/>
  <c r="R156" i="17" s="1"/>
  <c r="M138" i="17"/>
  <c r="M134" i="17"/>
  <c r="M130" i="17"/>
  <c r="M126" i="17"/>
  <c r="M122" i="17"/>
  <c r="M118" i="17"/>
  <c r="M114" i="17"/>
  <c r="M110" i="17"/>
  <c r="M106" i="17"/>
  <c r="M102" i="17"/>
  <c r="R102" i="17" s="1"/>
  <c r="M98" i="17"/>
  <c r="R98" i="17" s="1"/>
  <c r="M94" i="17"/>
  <c r="M90" i="17"/>
  <c r="R90" i="17" s="1"/>
  <c r="M86" i="17"/>
  <c r="M82" i="17"/>
  <c r="M164" i="17"/>
  <c r="U164" i="17" s="1"/>
  <c r="M141" i="17"/>
  <c r="R141" i="17" s="1"/>
  <c r="M249" i="17"/>
  <c r="M188" i="17"/>
  <c r="R188" i="17" s="1"/>
  <c r="M176" i="17"/>
  <c r="R176" i="17" s="1"/>
  <c r="M144" i="17"/>
  <c r="M139" i="17"/>
  <c r="M135" i="17"/>
  <c r="M131" i="17"/>
  <c r="R131" i="17" s="1"/>
  <c r="M127" i="17"/>
  <c r="R127" i="17" s="1"/>
  <c r="M123" i="17"/>
  <c r="R123" i="17" s="1"/>
  <c r="M119" i="17"/>
  <c r="R119" i="17" s="1"/>
  <c r="M115" i="17"/>
  <c r="R115" i="17" s="1"/>
  <c r="M111" i="17"/>
  <c r="R111" i="17" s="1"/>
  <c r="M107" i="17"/>
  <c r="U107" i="17" s="1"/>
  <c r="M103" i="17"/>
  <c r="U103" i="17" s="1"/>
  <c r="M99" i="17"/>
  <c r="R99" i="17" s="1"/>
  <c r="M95" i="17"/>
  <c r="R95" i="17" s="1"/>
  <c r="M91" i="17"/>
  <c r="U91" i="17" s="1"/>
  <c r="M87" i="17"/>
  <c r="R87" i="17" s="1"/>
  <c r="M83" i="17"/>
  <c r="U83" i="17" s="1"/>
  <c r="M253" i="17"/>
  <c r="M152" i="17"/>
  <c r="R152" i="17" s="1"/>
  <c r="M146" i="17"/>
  <c r="M128" i="17"/>
  <c r="R128" i="17" s="1"/>
  <c r="M112" i="17"/>
  <c r="R112" i="17" s="1"/>
  <c r="M108" i="17"/>
  <c r="R108" i="17" s="1"/>
  <c r="M78" i="17"/>
  <c r="V78" i="17" s="1"/>
  <c r="M74" i="17"/>
  <c r="U74" i="17" s="1"/>
  <c r="M70" i="17"/>
  <c r="M66" i="17"/>
  <c r="U66" i="17" s="1"/>
  <c r="M62" i="17"/>
  <c r="V62" i="17" s="1"/>
  <c r="M58" i="17"/>
  <c r="V58" i="17" s="1"/>
  <c r="M54" i="17"/>
  <c r="M50" i="17"/>
  <c r="U50" i="17" s="1"/>
  <c r="M46" i="17"/>
  <c r="V46" i="17" s="1"/>
  <c r="M92" i="17"/>
  <c r="R92" i="17" s="1"/>
  <c r="M41" i="17"/>
  <c r="V41" i="17" s="1"/>
  <c r="M142" i="17"/>
  <c r="R142" i="17" s="1"/>
  <c r="M116" i="17"/>
  <c r="R116" i="17" s="1"/>
  <c r="M75" i="17"/>
  <c r="R75" i="17" s="1"/>
  <c r="M71" i="17"/>
  <c r="U71" i="17" s="1"/>
  <c r="M67" i="17"/>
  <c r="R67" i="17" s="1"/>
  <c r="M63" i="17"/>
  <c r="R63" i="17" s="1"/>
  <c r="M59" i="17"/>
  <c r="V59" i="17" s="1"/>
  <c r="M55" i="17"/>
  <c r="U55" i="17" s="1"/>
  <c r="M51" i="17"/>
  <c r="M47" i="17"/>
  <c r="M44" i="17"/>
  <c r="R44" i="17" s="1"/>
  <c r="M132" i="17"/>
  <c r="R132" i="17" s="1"/>
  <c r="M104" i="17"/>
  <c r="R104" i="17" s="1"/>
  <c r="M81" i="17"/>
  <c r="M39" i="17"/>
  <c r="M136" i="17"/>
  <c r="R136" i="17" s="1"/>
  <c r="M84" i="17"/>
  <c r="R84" i="17" s="1"/>
  <c r="M79" i="17"/>
  <c r="M76" i="17"/>
  <c r="V76" i="17" s="1"/>
  <c r="M72" i="17"/>
  <c r="V72" i="17" s="1"/>
  <c r="M68" i="17"/>
  <c r="V68" i="17" s="1"/>
  <c r="M64" i="17"/>
  <c r="V64" i="17" s="1"/>
  <c r="M60" i="17"/>
  <c r="V60" i="17" s="1"/>
  <c r="M56" i="17"/>
  <c r="V56" i="17" s="1"/>
  <c r="M52" i="17"/>
  <c r="V52" i="17" s="1"/>
  <c r="M48" i="17"/>
  <c r="V48" i="17" s="1"/>
  <c r="M42" i="17"/>
  <c r="V42" i="17" s="1"/>
  <c r="M120" i="17"/>
  <c r="R120" i="17" s="1"/>
  <c r="M96" i="17"/>
  <c r="R96" i="17" s="1"/>
  <c r="M45" i="17"/>
  <c r="R45" i="17" s="1"/>
  <c r="M37" i="17"/>
  <c r="M124" i="17"/>
  <c r="R124" i="17" s="1"/>
  <c r="M88" i="17"/>
  <c r="R88" i="17" s="1"/>
  <c r="M77" i="17"/>
  <c r="V77" i="17" s="1"/>
  <c r="M73" i="17"/>
  <c r="V73" i="17" s="1"/>
  <c r="M69" i="17"/>
  <c r="M65" i="17"/>
  <c r="V65" i="17" s="1"/>
  <c r="M61" i="17"/>
  <c r="V61" i="17" s="1"/>
  <c r="M57" i="17"/>
  <c r="M53" i="17"/>
  <c r="V53" i="17" s="1"/>
  <c r="M49" i="17"/>
  <c r="V49" i="17" s="1"/>
  <c r="M40" i="17"/>
  <c r="V40" i="17" s="1"/>
  <c r="S25" i="17"/>
  <c r="M28" i="17"/>
  <c r="R28" i="17" s="1"/>
  <c r="I30" i="17"/>
  <c r="I39" i="17"/>
  <c r="AC42" i="17"/>
  <c r="T42" i="17"/>
  <c r="M100" i="17"/>
  <c r="R100" i="17" s="1"/>
  <c r="T19" i="17"/>
  <c r="M33" i="17"/>
  <c r="R33" i="17" s="1"/>
  <c r="AC34" i="17"/>
  <c r="M35" i="17"/>
  <c r="S40" i="17"/>
  <c r="AB18" i="17" s="1"/>
  <c r="I42" i="17"/>
  <c r="M43" i="17"/>
  <c r="I69" i="17"/>
  <c r="I48" i="17"/>
  <c r="I60" i="17"/>
  <c r="I72" i="17"/>
  <c r="I120" i="17"/>
  <c r="S118" i="17"/>
  <c r="AC41" i="17"/>
  <c r="I108" i="17"/>
  <c r="S106" i="17"/>
  <c r="AB23" i="17" s="1"/>
  <c r="I51" i="17"/>
  <c r="I63" i="17"/>
  <c r="I75" i="17"/>
  <c r="I84" i="17"/>
  <c r="S82" i="17"/>
  <c r="I132" i="17"/>
  <c r="S130" i="17"/>
  <c r="AC43" i="17"/>
  <c r="I96" i="17"/>
  <c r="S94" i="17"/>
  <c r="AB22" i="17" s="1"/>
  <c r="I102" i="17"/>
  <c r="I90" i="17"/>
  <c r="I99" i="17"/>
  <c r="I111" i="17"/>
  <c r="I87" i="17"/>
  <c r="I213" i="17"/>
  <c r="S211" i="17"/>
  <c r="AB32" i="17" s="1"/>
  <c r="S275" i="17"/>
  <c r="I276" i="17"/>
  <c r="I141" i="17"/>
  <c r="U148" i="17"/>
  <c r="I159" i="17"/>
  <c r="I183" i="17"/>
  <c r="I195" i="17"/>
  <c r="I171" i="17"/>
  <c r="S245" i="17"/>
  <c r="I246" i="17"/>
  <c r="I180" i="17"/>
  <c r="S178" i="17"/>
  <c r="AB29" i="17" s="1"/>
  <c r="I192" i="17"/>
  <c r="S190" i="17"/>
  <c r="AB30" i="17" s="1"/>
  <c r="I156" i="17"/>
  <c r="I168" i="17"/>
  <c r="S166" i="17"/>
  <c r="AB28" i="17" s="1"/>
  <c r="S265" i="17"/>
  <c r="I267" i="17"/>
  <c r="I273" i="17"/>
  <c r="S271" i="17"/>
  <c r="I150" i="17"/>
  <c r="I162" i="17"/>
  <c r="I174" i="17"/>
  <c r="I186" i="17"/>
  <c r="I198" i="17"/>
  <c r="I204" i="17"/>
  <c r="I207" i="17"/>
  <c r="T264" i="17"/>
  <c r="I264" i="17"/>
  <c r="U264" i="17" s="1"/>
  <c r="I288" i="17"/>
  <c r="I153" i="17"/>
  <c r="I165" i="17"/>
  <c r="I177" i="17"/>
  <c r="I201" i="17"/>
  <c r="S199" i="17"/>
  <c r="AB31" i="17" s="1"/>
  <c r="T300" i="17"/>
  <c r="I300" i="17"/>
  <c r="I225" i="17"/>
  <c r="S223" i="17"/>
  <c r="AB33" i="17" s="1"/>
  <c r="S241" i="17"/>
  <c r="I243" i="17"/>
  <c r="S281" i="17"/>
  <c r="AB38" i="17" s="1"/>
  <c r="I282" i="17"/>
  <c r="T312" i="17"/>
  <c r="I312" i="17"/>
  <c r="I234" i="17"/>
  <c r="I237" i="17"/>
  <c r="S235" i="17"/>
  <c r="I240" i="17"/>
  <c r="S238" i="17"/>
  <c r="S295" i="17"/>
  <c r="I297" i="17"/>
  <c r="S259" i="17"/>
  <c r="I210" i="17"/>
  <c r="I222" i="17"/>
  <c r="I285" i="17"/>
  <c r="S277" i="17"/>
  <c r="I279" i="17"/>
  <c r="I291" i="17"/>
  <c r="S319" i="17"/>
  <c r="I321" i="17"/>
  <c r="I249" i="17"/>
  <c r="S247" i="17"/>
  <c r="S253" i="17"/>
  <c r="I255" i="17"/>
  <c r="I303" i="17"/>
  <c r="S301" i="17"/>
  <c r="S367" i="17"/>
  <c r="I369" i="17"/>
  <c r="S335" i="17"/>
  <c r="I336" i="17"/>
  <c r="I339" i="17"/>
  <c r="I348" i="17"/>
  <c r="S355" i="17"/>
  <c r="I357" i="17"/>
  <c r="S307" i="17"/>
  <c r="I309" i="17"/>
  <c r="S343" i="17"/>
  <c r="I345" i="17"/>
  <c r="I372" i="17"/>
  <c r="I324" i="17"/>
  <c r="I330" i="17"/>
  <c r="I315" i="17"/>
  <c r="S331" i="17"/>
  <c r="I333" i="17"/>
  <c r="S305" i="17"/>
  <c r="S313" i="17"/>
  <c r="S317" i="17"/>
  <c r="S325" i="17"/>
  <c r="S329" i="17"/>
  <c r="S337" i="17"/>
  <c r="S341" i="17"/>
  <c r="I351" i="17"/>
  <c r="I363" i="17"/>
  <c r="I375" i="17"/>
  <c r="S20" i="16"/>
  <c r="S23" i="16"/>
  <c r="S26" i="16"/>
  <c r="S350" i="16"/>
  <c r="AA17" i="16"/>
  <c r="AA23" i="16"/>
  <c r="R46" i="16"/>
  <c r="R158" i="16"/>
  <c r="S163" i="16"/>
  <c r="R184" i="16"/>
  <c r="S227" i="16"/>
  <c r="S355" i="16"/>
  <c r="P39" i="16"/>
  <c r="R304" i="16"/>
  <c r="Z40" i="16" s="1"/>
  <c r="R88" i="16"/>
  <c r="Z22" i="16" s="1"/>
  <c r="S299" i="16"/>
  <c r="S59" i="16"/>
  <c r="S107" i="16"/>
  <c r="S155" i="16"/>
  <c r="T201" i="16"/>
  <c r="S211" i="16"/>
  <c r="R112" i="16"/>
  <c r="S203" i="16"/>
  <c r="S331" i="16"/>
  <c r="R352" i="16"/>
  <c r="Z44" i="16" s="1"/>
  <c r="S91" i="16"/>
  <c r="S139" i="16"/>
  <c r="R280" i="16"/>
  <c r="S323" i="16"/>
  <c r="S187" i="16"/>
  <c r="R208" i="16"/>
  <c r="S251" i="16"/>
  <c r="S235" i="16"/>
  <c r="R136" i="16"/>
  <c r="Z26" i="16" s="1"/>
  <c r="S83" i="16"/>
  <c r="S131" i="16"/>
  <c r="S179" i="16"/>
  <c r="S307" i="16"/>
  <c r="R328" i="16"/>
  <c r="O17" i="16"/>
  <c r="S19" i="16"/>
  <c r="Q21" i="16"/>
  <c r="Q27" i="16"/>
  <c r="P27" i="16"/>
  <c r="AA44" i="16"/>
  <c r="S44" i="16"/>
  <c r="S67" i="16"/>
  <c r="T20" i="16"/>
  <c r="S25" i="16"/>
  <c r="O20" i="16"/>
  <c r="S27" i="16"/>
  <c r="AA28" i="16"/>
  <c r="S29" i="16"/>
  <c r="AA29" i="16"/>
  <c r="Z35" i="16"/>
  <c r="S17" i="16"/>
  <c r="S21" i="16"/>
  <c r="Q23" i="16"/>
  <c r="P23" i="16"/>
  <c r="S24" i="16"/>
  <c r="P55" i="16"/>
  <c r="O55" i="16"/>
  <c r="O22" i="16"/>
  <c r="AA35" i="16"/>
  <c r="S35" i="16"/>
  <c r="AA42" i="16"/>
  <c r="P111" i="16"/>
  <c r="O111" i="16"/>
  <c r="Z37" i="16"/>
  <c r="Z43" i="16"/>
  <c r="Z16" i="16"/>
  <c r="Z17" i="16"/>
  <c r="Z21" i="16"/>
  <c r="T22" i="16"/>
  <c r="R64" i="16"/>
  <c r="Z20" i="16" s="1"/>
  <c r="T344" i="16"/>
  <c r="Q365" i="16"/>
  <c r="Q341" i="16"/>
  <c r="T364" i="16"/>
  <c r="T295" i="16"/>
  <c r="T300" i="16"/>
  <c r="T288" i="16"/>
  <c r="T251" i="16"/>
  <c r="T232" i="16"/>
  <c r="Q244" i="16"/>
  <c r="Q268" i="16"/>
  <c r="T204" i="16"/>
  <c r="T242" i="16"/>
  <c r="T239" i="16"/>
  <c r="T214" i="16"/>
  <c r="T241" i="16"/>
  <c r="T211" i="16"/>
  <c r="T195" i="16"/>
  <c r="Q215" i="16"/>
  <c r="T208" i="16"/>
  <c r="Q209" i="16"/>
  <c r="T184" i="16"/>
  <c r="Q234" i="16"/>
  <c r="Q149" i="16"/>
  <c r="Q141" i="16"/>
  <c r="T261" i="16"/>
  <c r="Q200" i="16"/>
  <c r="Q173" i="16"/>
  <c r="T129" i="16"/>
  <c r="T174" i="16"/>
  <c r="T142" i="16"/>
  <c r="T118" i="16"/>
  <c r="T123" i="16"/>
  <c r="Q119" i="16"/>
  <c r="T84" i="16"/>
  <c r="Q97" i="16"/>
  <c r="Q73" i="16"/>
  <c r="Q91" i="16"/>
  <c r="T80" i="16"/>
  <c r="Q48" i="16"/>
  <c r="T117" i="16"/>
  <c r="T41" i="16"/>
  <c r="R40" i="16"/>
  <c r="Q75" i="16"/>
  <c r="T109" i="16"/>
  <c r="Q39" i="16"/>
  <c r="S41" i="16"/>
  <c r="Q51" i="16"/>
  <c r="S39" i="16"/>
  <c r="Q83" i="16"/>
  <c r="T88" i="16"/>
  <c r="T82" i="16"/>
  <c r="T140" i="16"/>
  <c r="T65" i="16"/>
  <c r="R118" i="16"/>
  <c r="Q155" i="16"/>
  <c r="T111" i="16"/>
  <c r="Q111" i="16"/>
  <c r="R115" i="16"/>
  <c r="R113" i="16"/>
  <c r="R160" i="16"/>
  <c r="Z28" i="16" s="1"/>
  <c r="Q179" i="16"/>
  <c r="R187" i="16"/>
  <c r="R211" i="16"/>
  <c r="Q212" i="16"/>
  <c r="T172" i="16"/>
  <c r="Q182" i="16"/>
  <c r="R229" i="16"/>
  <c r="R193" i="16"/>
  <c r="Q174" i="16"/>
  <c r="R175" i="16"/>
  <c r="Z29" i="16" s="1"/>
  <c r="T192" i="16"/>
  <c r="R196" i="16"/>
  <c r="R232" i="16"/>
  <c r="Z34" i="16" s="1"/>
  <c r="Q225" i="16"/>
  <c r="Q243" i="16"/>
  <c r="Q199" i="16"/>
  <c r="S217" i="16"/>
  <c r="S214" i="16"/>
  <c r="T224" i="16"/>
  <c r="T237" i="16"/>
  <c r="R286" i="16"/>
  <c r="R259" i="16"/>
  <c r="T276" i="16"/>
  <c r="T297" i="16"/>
  <c r="Q236" i="16"/>
  <c r="R256" i="16"/>
  <c r="T304" i="16"/>
  <c r="Q276" i="16"/>
  <c r="Q311" i="16"/>
  <c r="T329" i="16"/>
  <c r="T296" i="16"/>
  <c r="Q297" i="16"/>
  <c r="T337" i="16"/>
  <c r="T330" i="16"/>
  <c r="Q303" i="16"/>
  <c r="T368" i="16"/>
  <c r="Q333" i="16"/>
  <c r="Q354" i="16"/>
  <c r="T302" i="16"/>
  <c r="T303" i="16"/>
  <c r="R334" i="16"/>
  <c r="T336" i="16"/>
  <c r="T347" i="16"/>
  <c r="T312" i="16"/>
  <c r="R370" i="16"/>
  <c r="Z45" i="16" s="1"/>
  <c r="T327" i="16"/>
  <c r="Q329" i="16"/>
  <c r="T333" i="16"/>
  <c r="Q347" i="16"/>
  <c r="T370" i="16"/>
  <c r="U49" i="10"/>
  <c r="U25" i="10"/>
  <c r="U41" i="10"/>
  <c r="U33" i="10"/>
  <c r="U48" i="10"/>
  <c r="U40" i="10"/>
  <c r="U32" i="10"/>
  <c r="U24" i="10"/>
  <c r="U47" i="10"/>
  <c r="U39" i="10"/>
  <c r="U31" i="10"/>
  <c r="U23" i="10"/>
  <c r="U22" i="10"/>
  <c r="U46" i="10"/>
  <c r="U38" i="10"/>
  <c r="U30" i="10"/>
  <c r="U45" i="10"/>
  <c r="U37" i="10"/>
  <c r="U29" i="10"/>
  <c r="U43" i="10"/>
  <c r="U35" i="10"/>
  <c r="U27" i="10"/>
  <c r="U21" i="10"/>
  <c r="U42" i="10"/>
  <c r="U34" i="10"/>
  <c r="AA21" i="14"/>
  <c r="S21" i="14"/>
  <c r="AA29" i="14"/>
  <c r="S29" i="14"/>
  <c r="AA37" i="14"/>
  <c r="S37" i="14"/>
  <c r="AA44" i="14"/>
  <c r="S44" i="14"/>
  <c r="AA19" i="14"/>
  <c r="S19" i="14"/>
  <c r="S23" i="14"/>
  <c r="AA23" i="14"/>
  <c r="AA27" i="14"/>
  <c r="S27" i="14"/>
  <c r="S31" i="14"/>
  <c r="AA31" i="14"/>
  <c r="AA35" i="14"/>
  <c r="S35" i="14"/>
  <c r="S39" i="14"/>
  <c r="AA39" i="14"/>
  <c r="AA43" i="14"/>
  <c r="S43" i="14"/>
  <c r="S17" i="14"/>
  <c r="AA17" i="14"/>
  <c r="AA25" i="14"/>
  <c r="S25" i="14"/>
  <c r="AA33" i="14"/>
  <c r="S33" i="14"/>
  <c r="AA41" i="14"/>
  <c r="S41" i="14"/>
  <c r="AA18" i="14"/>
  <c r="S18" i="14"/>
  <c r="AA22" i="14"/>
  <c r="S22" i="14"/>
  <c r="AA26" i="14"/>
  <c r="S26" i="14"/>
  <c r="AA30" i="14"/>
  <c r="S30" i="14"/>
  <c r="AA34" i="14"/>
  <c r="S34" i="14"/>
  <c r="AA38" i="14"/>
  <c r="S38" i="14"/>
  <c r="AA42" i="14"/>
  <c r="S42" i="14"/>
  <c r="S45" i="14"/>
  <c r="AA45" i="14"/>
  <c r="S16" i="14"/>
  <c r="AA16" i="14"/>
  <c r="AA20" i="14"/>
  <c r="S20" i="14"/>
  <c r="AA24" i="14"/>
  <c r="S24" i="14"/>
  <c r="AA28" i="14"/>
  <c r="S28" i="14"/>
  <c r="AA32" i="14"/>
  <c r="S32" i="14"/>
  <c r="AA36" i="14"/>
  <c r="S36" i="14"/>
  <c r="AA40" i="14"/>
  <c r="S40" i="14"/>
  <c r="D16" i="14"/>
  <c r="Q318" i="14"/>
  <c r="Q266" i="14"/>
  <c r="Q225" i="14"/>
  <c r="T115" i="14"/>
  <c r="Q146" i="14"/>
  <c r="Q56" i="14"/>
  <c r="Q184" i="14"/>
  <c r="T356" i="14"/>
  <c r="Q81" i="14"/>
  <c r="T169" i="14"/>
  <c r="Q249" i="14"/>
  <c r="I21" i="14"/>
  <c r="I369" i="14"/>
  <c r="I345" i="14"/>
  <c r="I321" i="14"/>
  <c r="I297" i="14"/>
  <c r="I273" i="14"/>
  <c r="I249" i="14"/>
  <c r="I225" i="14"/>
  <c r="I201" i="14"/>
  <c r="I177" i="14"/>
  <c r="I153" i="14"/>
  <c r="I129" i="14"/>
  <c r="I105" i="14"/>
  <c r="I81" i="14"/>
  <c r="T81" i="14" s="1"/>
  <c r="I57" i="14"/>
  <c r="I36" i="14"/>
  <c r="E20" i="14"/>
  <c r="E19" i="14"/>
  <c r="I252" i="14"/>
  <c r="I240" i="14"/>
  <c r="I204" i="14"/>
  <c r="I192" i="14"/>
  <c r="I180" i="14"/>
  <c r="I156" i="14"/>
  <c r="I132" i="14"/>
  <c r="I120" i="14"/>
  <c r="I108" i="14"/>
  <c r="I96" i="14"/>
  <c r="I84" i="14"/>
  <c r="I60" i="14"/>
  <c r="I48" i="14"/>
  <c r="I372" i="14"/>
  <c r="I360" i="14"/>
  <c r="I348" i="14"/>
  <c r="I336" i="14"/>
  <c r="I324" i="14"/>
  <c r="I312" i="14"/>
  <c r="I300" i="14"/>
  <c r="I288" i="14"/>
  <c r="I276" i="14"/>
  <c r="I264" i="14"/>
  <c r="I228" i="14"/>
  <c r="I216" i="14"/>
  <c r="I168" i="14"/>
  <c r="I144" i="14"/>
  <c r="I72" i="14"/>
  <c r="T72" i="14" s="1"/>
  <c r="I351" i="14"/>
  <c r="I327" i="14"/>
  <c r="I291" i="14"/>
  <c r="I267" i="14"/>
  <c r="I255" i="14"/>
  <c r="I243" i="14"/>
  <c r="I231" i="14"/>
  <c r="I219" i="14"/>
  <c r="I183" i="14"/>
  <c r="I135" i="14"/>
  <c r="I111" i="14"/>
  <c r="I87" i="14"/>
  <c r="I75" i="14"/>
  <c r="I63" i="14"/>
  <c r="I27" i="14"/>
  <c r="I375" i="14"/>
  <c r="I363" i="14"/>
  <c r="I339" i="14"/>
  <c r="I315" i="14"/>
  <c r="I303" i="14"/>
  <c r="I279" i="14"/>
  <c r="I207" i="14"/>
  <c r="I195" i="14"/>
  <c r="I171" i="14"/>
  <c r="I159" i="14"/>
  <c r="I147" i="14"/>
  <c r="I123" i="14"/>
  <c r="I99" i="14"/>
  <c r="I51" i="14"/>
  <c r="I39" i="14"/>
  <c r="I33" i="14"/>
  <c r="E16" i="14"/>
  <c r="E18" i="14"/>
  <c r="I24" i="14"/>
  <c r="I366" i="14"/>
  <c r="I354" i="14"/>
  <c r="I342" i="14"/>
  <c r="I330" i="14"/>
  <c r="I318" i="14"/>
  <c r="I306" i="14"/>
  <c r="I294" i="14"/>
  <c r="I198" i="14"/>
  <c r="I150" i="14"/>
  <c r="I126" i="14"/>
  <c r="I114" i="14"/>
  <c r="I102" i="14"/>
  <c r="I90" i="14"/>
  <c r="I78" i="14"/>
  <c r="I66" i="14"/>
  <c r="I54" i="14"/>
  <c r="I42" i="14"/>
  <c r="I282" i="14"/>
  <c r="T282" i="14" s="1"/>
  <c r="I270" i="14"/>
  <c r="I258" i="14"/>
  <c r="I246" i="14"/>
  <c r="I234" i="14"/>
  <c r="I222" i="14"/>
  <c r="I210" i="14"/>
  <c r="T210" i="14" s="1"/>
  <c r="I186" i="14"/>
  <c r="I174" i="14"/>
  <c r="I162" i="14"/>
  <c r="I138" i="14"/>
  <c r="I18" i="14"/>
  <c r="I30" i="14"/>
  <c r="E21" i="14"/>
  <c r="E17" i="14"/>
  <c r="I357" i="14"/>
  <c r="I333" i="14"/>
  <c r="I309" i="14"/>
  <c r="I285" i="14"/>
  <c r="I261" i="14"/>
  <c r="I237" i="14"/>
  <c r="I213" i="14"/>
  <c r="I189" i="14"/>
  <c r="I165" i="14"/>
  <c r="I141" i="14"/>
  <c r="I117" i="14"/>
  <c r="I93" i="14"/>
  <c r="I69" i="14"/>
  <c r="I45" i="14"/>
  <c r="T22" i="11"/>
  <c r="P14" i="11"/>
  <c r="S21" i="11" s="1"/>
  <c r="O21" i="11"/>
  <c r="P43" i="11"/>
  <c r="P29" i="11"/>
  <c r="P37" i="11"/>
  <c r="P45" i="11"/>
  <c r="S22" i="11"/>
  <c r="S23" i="11"/>
  <c r="Q24" i="11"/>
  <c r="T24" i="11" s="1"/>
  <c r="P24" i="11"/>
  <c r="P32" i="11"/>
  <c r="P40" i="11"/>
  <c r="P48" i="11"/>
  <c r="P26" i="11"/>
  <c r="P34" i="11"/>
  <c r="P42" i="11"/>
  <c r="P50" i="11"/>
  <c r="P23" i="11"/>
  <c r="P31" i="11"/>
  <c r="P39" i="11"/>
  <c r="P47" i="11"/>
  <c r="P28" i="11"/>
  <c r="P36" i="11"/>
  <c r="P44" i="11"/>
  <c r="P25" i="11"/>
  <c r="P33" i="11"/>
  <c r="P41" i="11"/>
  <c r="P49" i="11"/>
  <c r="P22" i="11"/>
  <c r="P30" i="11"/>
  <c r="P38" i="11"/>
  <c r="P46" i="11"/>
  <c r="P27" i="11"/>
  <c r="P35" i="11"/>
  <c r="U286" i="17" l="1"/>
  <c r="R236" i="17"/>
  <c r="U354" i="17"/>
  <c r="U371" i="17"/>
  <c r="U290" i="17"/>
  <c r="U240" i="17"/>
  <c r="U181" i="17"/>
  <c r="U294" i="17"/>
  <c r="T340" i="16"/>
  <c r="Q274" i="16"/>
  <c r="Q304" i="16"/>
  <c r="Q193" i="16"/>
  <c r="T206" i="16"/>
  <c r="T366" i="16"/>
  <c r="T354" i="16"/>
  <c r="Q337" i="16"/>
  <c r="T56" i="16"/>
  <c r="P21" i="16"/>
  <c r="O18" i="16"/>
  <c r="P22" i="16"/>
  <c r="Q20" i="16"/>
  <c r="Q17" i="16"/>
  <c r="Z27" i="16"/>
  <c r="Q18" i="16"/>
  <c r="T164" i="16"/>
  <c r="Q296" i="16"/>
  <c r="T257" i="16"/>
  <c r="Q198" i="16"/>
  <c r="T229" i="16"/>
  <c r="T181" i="16"/>
  <c r="T245" i="16"/>
  <c r="T27" i="16"/>
  <c r="Q201" i="16"/>
  <c r="T207" i="16"/>
  <c r="T42" i="16"/>
  <c r="T72" i="16"/>
  <c r="T346" i="16"/>
  <c r="Q314" i="16"/>
  <c r="Q250" i="16"/>
  <c r="T281" i="16"/>
  <c r="T249" i="16"/>
  <c r="T89" i="16"/>
  <c r="T351" i="16"/>
  <c r="T319" i="16"/>
  <c r="T287" i="16"/>
  <c r="T255" i="16"/>
  <c r="T223" i="16"/>
  <c r="T159" i="16"/>
  <c r="Q254" i="16"/>
  <c r="Q349" i="16"/>
  <c r="T55" i="16"/>
  <c r="T183" i="16"/>
  <c r="T311" i="16"/>
  <c r="U65" i="18"/>
  <c r="U49" i="18"/>
  <c r="Q65" i="18"/>
  <c r="T180" i="16"/>
  <c r="Q248" i="16"/>
  <c r="Q257" i="16"/>
  <c r="R49" i="18"/>
  <c r="P118" i="18"/>
  <c r="P144" i="18"/>
  <c r="P49" i="18"/>
  <c r="T240" i="16"/>
  <c r="O27" i="16"/>
  <c r="P65" i="16"/>
  <c r="U330" i="17"/>
  <c r="U64" i="18"/>
  <c r="U61" i="18"/>
  <c r="Q144" i="18"/>
  <c r="P27" i="18"/>
  <c r="Q86" i="18"/>
  <c r="Q353" i="16"/>
  <c r="T97" i="16"/>
  <c r="Q165" i="16"/>
  <c r="R144" i="18"/>
  <c r="U27" i="18"/>
  <c r="P61" i="18"/>
  <c r="Q27" i="18"/>
  <c r="P86" i="18"/>
  <c r="V61" i="18"/>
  <c r="Q324" i="16"/>
  <c r="Q196" i="16"/>
  <c r="T375" i="16"/>
  <c r="T369" i="16"/>
  <c r="U86" i="18"/>
  <c r="Q65" i="16"/>
  <c r="R86" i="18"/>
  <c r="R65" i="18"/>
  <c r="U23" i="18"/>
  <c r="P127" i="18"/>
  <c r="U207" i="17"/>
  <c r="U144" i="18"/>
  <c r="T318" i="16"/>
  <c r="T190" i="16"/>
  <c r="T126" i="16"/>
  <c r="T23" i="16"/>
  <c r="T279" i="16"/>
  <c r="Q371" i="16"/>
  <c r="T73" i="16"/>
  <c r="Q46" i="16"/>
  <c r="Q238" i="16"/>
  <c r="T170" i="16"/>
  <c r="Q373" i="16"/>
  <c r="T274" i="16"/>
  <c r="T32" i="16"/>
  <c r="T39" i="14"/>
  <c r="T309" i="14"/>
  <c r="Q330" i="16"/>
  <c r="Q266" i="16"/>
  <c r="Q74" i="16"/>
  <c r="X22" i="10"/>
  <c r="Z32" i="16"/>
  <c r="Z42" i="16"/>
  <c r="Z33" i="16"/>
  <c r="Q355" i="16"/>
  <c r="T171" i="16"/>
  <c r="Z31" i="16"/>
  <c r="Q26" i="16"/>
  <c r="O32" i="16"/>
  <c r="P32" i="16"/>
  <c r="Q332" i="16"/>
  <c r="Q107" i="16"/>
  <c r="Q325" i="16"/>
  <c r="T148" i="16"/>
  <c r="T21" i="16"/>
  <c r="Q32" i="16"/>
  <c r="T58" i="16"/>
  <c r="Q113" i="16"/>
  <c r="T105" i="16"/>
  <c r="T18" i="16"/>
  <c r="T272" i="16"/>
  <c r="T216" i="16"/>
  <c r="Q110" i="16"/>
  <c r="O24" i="16"/>
  <c r="P36" i="16"/>
  <c r="P33" i="16"/>
  <c r="T356" i="16"/>
  <c r="T36" i="16"/>
  <c r="Q98" i="16"/>
  <c r="T136" i="16"/>
  <c r="T49" i="16"/>
  <c r="Q43" i="16"/>
  <c r="Q322" i="16"/>
  <c r="Q147" i="16"/>
  <c r="T187" i="16"/>
  <c r="Q105" i="16"/>
  <c r="T40" i="16"/>
  <c r="Q171" i="16"/>
  <c r="T235" i="16"/>
  <c r="Q164" i="16"/>
  <c r="T275" i="16"/>
  <c r="Q166" i="16"/>
  <c r="T87" i="16"/>
  <c r="T215" i="16"/>
  <c r="Q305" i="16"/>
  <c r="T17" i="16"/>
  <c r="T195" i="14"/>
  <c r="P16" i="14"/>
  <c r="T375" i="14"/>
  <c r="T300" i="14"/>
  <c r="T339" i="14"/>
  <c r="T363" i="14"/>
  <c r="T261" i="14"/>
  <c r="T129" i="14"/>
  <c r="T216" i="14"/>
  <c r="O16" i="14"/>
  <c r="T213" i="14"/>
  <c r="T144" i="14"/>
  <c r="T342" i="14"/>
  <c r="T267" i="14"/>
  <c r="T150" i="14"/>
  <c r="T111" i="14"/>
  <c r="T291" i="14"/>
  <c r="T189" i="14"/>
  <c r="P17" i="14"/>
  <c r="T36" i="14"/>
  <c r="X21" i="10"/>
  <c r="R145" i="18"/>
  <c r="U160" i="17"/>
  <c r="R308" i="17"/>
  <c r="U335" i="17"/>
  <c r="U282" i="17"/>
  <c r="U87" i="17"/>
  <c r="T219" i="14"/>
  <c r="P372" i="14"/>
  <c r="T372" i="14"/>
  <c r="R367" i="17"/>
  <c r="U159" i="17"/>
  <c r="U32" i="18"/>
  <c r="T360" i="16"/>
  <c r="R299" i="17"/>
  <c r="R106" i="18"/>
  <c r="V52" i="18"/>
  <c r="P32" i="18"/>
  <c r="U372" i="17"/>
  <c r="R254" i="17"/>
  <c r="U63" i="17"/>
  <c r="Q313" i="16"/>
  <c r="T124" i="16"/>
  <c r="T316" i="16"/>
  <c r="T134" i="16"/>
  <c r="T198" i="16"/>
  <c r="Q54" i="16"/>
  <c r="T282" i="16"/>
  <c r="T225" i="16"/>
  <c r="T33" i="16"/>
  <c r="Q145" i="16"/>
  <c r="U145" i="18"/>
  <c r="R282" i="18"/>
  <c r="R279" i="18"/>
  <c r="T27" i="14"/>
  <c r="Q372" i="14"/>
  <c r="T255" i="14"/>
  <c r="U41" i="18"/>
  <c r="R114" i="18"/>
  <c r="U114" i="18"/>
  <c r="T333" i="14"/>
  <c r="U186" i="17"/>
  <c r="U119" i="17"/>
  <c r="Q114" i="18"/>
  <c r="X23" i="10"/>
  <c r="U231" i="17"/>
  <c r="Z36" i="16"/>
  <c r="T313" i="16"/>
  <c r="Z38" i="16"/>
  <c r="Q190" i="16"/>
  <c r="Q24" i="16"/>
  <c r="T24" i="16"/>
  <c r="R156" i="18"/>
  <c r="U56" i="18"/>
  <c r="R41" i="18"/>
  <c r="T45" i="14"/>
  <c r="T192" i="14"/>
  <c r="O19" i="16"/>
  <c r="U54" i="18"/>
  <c r="R57" i="18"/>
  <c r="R71" i="18"/>
  <c r="U19" i="18"/>
  <c r="P57" i="18"/>
  <c r="P19" i="16"/>
  <c r="T19" i="16"/>
  <c r="U252" i="17"/>
  <c r="T90" i="14"/>
  <c r="Q126" i="16"/>
  <c r="T203" i="16"/>
  <c r="Q258" i="16"/>
  <c r="Q66" i="16"/>
  <c r="Q348" i="16"/>
  <c r="Q284" i="16"/>
  <c r="Q157" i="16"/>
  <c r="Q29" i="16"/>
  <c r="T158" i="16"/>
  <c r="T253" i="16"/>
  <c r="T189" i="16"/>
  <c r="T125" i="16"/>
  <c r="Q30" i="16"/>
  <c r="Q286" i="16"/>
  <c r="T156" i="16"/>
  <c r="Q33" i="16"/>
  <c r="T230" i="16"/>
  <c r="T294" i="16"/>
  <c r="Q346" i="16"/>
  <c r="T264" i="16"/>
  <c r="O26" i="16"/>
  <c r="U266" i="17"/>
  <c r="U54" i="17"/>
  <c r="U156" i="18"/>
  <c r="P19" i="18"/>
  <c r="P26" i="16"/>
  <c r="U219" i="17"/>
  <c r="U40" i="18"/>
  <c r="R33" i="18"/>
  <c r="P156" i="18"/>
  <c r="R19" i="18"/>
  <c r="P40" i="18"/>
  <c r="AE29" i="18"/>
  <c r="AE31" i="18"/>
  <c r="AE37" i="18"/>
  <c r="AE42" i="18"/>
  <c r="U73" i="18"/>
  <c r="P114" i="18"/>
  <c r="Q156" i="18"/>
  <c r="Q19" i="18"/>
  <c r="Q57" i="16"/>
  <c r="J17" i="16"/>
  <c r="J18" i="16" s="1"/>
  <c r="J19" i="16" s="1"/>
  <c r="J20" i="16" s="1"/>
  <c r="J21" i="16" s="1"/>
  <c r="J22" i="16" s="1"/>
  <c r="J23" i="16" s="1"/>
  <c r="J24" i="16" s="1"/>
  <c r="J25" i="16" s="1"/>
  <c r="J26" i="16" s="1"/>
  <c r="J27" i="16" s="1"/>
  <c r="J28" i="16" s="1"/>
  <c r="J29" i="16" s="1"/>
  <c r="J30" i="16" s="1"/>
  <c r="J31" i="16" s="1"/>
  <c r="J32" i="16" s="1"/>
  <c r="J33" i="16" s="1"/>
  <c r="J34" i="16" s="1"/>
  <c r="J35" i="16" s="1"/>
  <c r="J36" i="16" s="1"/>
  <c r="J37" i="16" s="1"/>
  <c r="J38" i="16" s="1"/>
  <c r="J39" i="16" s="1"/>
  <c r="J40" i="16" s="1"/>
  <c r="J41" i="16" s="1"/>
  <c r="J42" i="16" s="1"/>
  <c r="J43" i="16" s="1"/>
  <c r="J44" i="16" s="1"/>
  <c r="J45" i="16" s="1"/>
  <c r="J46" i="16" s="1"/>
  <c r="J47" i="16" s="1"/>
  <c r="J48" i="16" s="1"/>
  <c r="J49" i="16" s="1"/>
  <c r="J50" i="16" s="1"/>
  <c r="J51" i="16" s="1"/>
  <c r="J52" i="16" s="1"/>
  <c r="J53" i="16" s="1"/>
  <c r="J54" i="16" s="1"/>
  <c r="J55" i="16" s="1"/>
  <c r="J56" i="16" s="1"/>
  <c r="J57" i="16" s="1"/>
  <c r="J58" i="16" s="1"/>
  <c r="J59" i="16" s="1"/>
  <c r="J60" i="16" s="1"/>
  <c r="J61" i="16" s="1"/>
  <c r="J62" i="16" s="1"/>
  <c r="J63" i="16" s="1"/>
  <c r="J64" i="16" s="1"/>
  <c r="J65" i="16" s="1"/>
  <c r="J66" i="16" s="1"/>
  <c r="J67" i="16" s="1"/>
  <c r="J68" i="16" s="1"/>
  <c r="J69" i="16" s="1"/>
  <c r="J70" i="16" s="1"/>
  <c r="J71" i="16" s="1"/>
  <c r="J72" i="16" s="1"/>
  <c r="J73" i="16" s="1"/>
  <c r="J74" i="16" s="1"/>
  <c r="J75" i="16" s="1"/>
  <c r="J76" i="16" s="1"/>
  <c r="J77" i="16" s="1"/>
  <c r="J78" i="16" s="1"/>
  <c r="J79" i="16" s="1"/>
  <c r="J80" i="16" s="1"/>
  <c r="J81" i="16" s="1"/>
  <c r="J82" i="16" s="1"/>
  <c r="J83" i="16" s="1"/>
  <c r="J84" i="16" s="1"/>
  <c r="J85" i="16" s="1"/>
  <c r="J86" i="16" s="1"/>
  <c r="J87" i="16" s="1"/>
  <c r="J88" i="16" s="1"/>
  <c r="J89" i="16" s="1"/>
  <c r="J90" i="16" s="1"/>
  <c r="J91" i="16" s="1"/>
  <c r="J92" i="16" s="1"/>
  <c r="J93" i="16" s="1"/>
  <c r="J94" i="16" s="1"/>
  <c r="J95" i="16" s="1"/>
  <c r="J96" i="16" s="1"/>
  <c r="J97" i="16" s="1"/>
  <c r="J98" i="16" s="1"/>
  <c r="J99" i="16" s="1"/>
  <c r="J100" i="16" s="1"/>
  <c r="J101" i="16" s="1"/>
  <c r="J102" i="16" s="1"/>
  <c r="J103" i="16" s="1"/>
  <c r="J104" i="16" s="1"/>
  <c r="J105" i="16" s="1"/>
  <c r="J106" i="16" s="1"/>
  <c r="J107" i="16" s="1"/>
  <c r="J108" i="16" s="1"/>
  <c r="J109" i="16" s="1"/>
  <c r="J110" i="16" s="1"/>
  <c r="J111" i="16" s="1"/>
  <c r="J112" i="16" s="1"/>
  <c r="J113" i="16" s="1"/>
  <c r="J114" i="16" s="1"/>
  <c r="J115" i="16" s="1"/>
  <c r="J116" i="16" s="1"/>
  <c r="J117" i="16" s="1"/>
  <c r="J118" i="16" s="1"/>
  <c r="J119" i="16" s="1"/>
  <c r="J120" i="16" s="1"/>
  <c r="J121" i="16" s="1"/>
  <c r="J122" i="16" s="1"/>
  <c r="J123" i="16" s="1"/>
  <c r="J124" i="16" s="1"/>
  <c r="J125" i="16" s="1"/>
  <c r="J126" i="16" s="1"/>
  <c r="J127" i="16" s="1"/>
  <c r="J128" i="16" s="1"/>
  <c r="J129" i="16" s="1"/>
  <c r="J130" i="16" s="1"/>
  <c r="J131" i="16" s="1"/>
  <c r="J132" i="16" s="1"/>
  <c r="J133" i="16" s="1"/>
  <c r="J134" i="16" s="1"/>
  <c r="J135" i="16" s="1"/>
  <c r="J136" i="16" s="1"/>
  <c r="J137" i="16" s="1"/>
  <c r="J138" i="16" s="1"/>
  <c r="J139" i="16" s="1"/>
  <c r="J140" i="16" s="1"/>
  <c r="J141" i="16" s="1"/>
  <c r="J142" i="16" s="1"/>
  <c r="J143" i="16" s="1"/>
  <c r="J144" i="16" s="1"/>
  <c r="J145" i="16" s="1"/>
  <c r="J146" i="16" s="1"/>
  <c r="J147" i="16" s="1"/>
  <c r="J148" i="16" s="1"/>
  <c r="J149" i="16" s="1"/>
  <c r="J150" i="16" s="1"/>
  <c r="J151" i="16" s="1"/>
  <c r="J152" i="16" s="1"/>
  <c r="J153" i="16" s="1"/>
  <c r="J154" i="16" s="1"/>
  <c r="J155" i="16" s="1"/>
  <c r="J156" i="16" s="1"/>
  <c r="J157" i="16" s="1"/>
  <c r="J158" i="16" s="1"/>
  <c r="J159" i="16" s="1"/>
  <c r="J160" i="16" s="1"/>
  <c r="J161" i="16" s="1"/>
  <c r="J162" i="16" s="1"/>
  <c r="J163" i="16" s="1"/>
  <c r="J164" i="16" s="1"/>
  <c r="J165" i="16" s="1"/>
  <c r="J166" i="16" s="1"/>
  <c r="J167" i="16" s="1"/>
  <c r="J168" i="16" s="1"/>
  <c r="J169" i="16" s="1"/>
  <c r="J170" i="16" s="1"/>
  <c r="J171" i="16" s="1"/>
  <c r="J172" i="16" s="1"/>
  <c r="J173" i="16" s="1"/>
  <c r="J174" i="16" s="1"/>
  <c r="J175" i="16" s="1"/>
  <c r="J176" i="16" s="1"/>
  <c r="J177" i="16" s="1"/>
  <c r="J178" i="16" s="1"/>
  <c r="J179" i="16" s="1"/>
  <c r="J180" i="16" s="1"/>
  <c r="J181" i="16" s="1"/>
  <c r="J182" i="16" s="1"/>
  <c r="J183" i="16" s="1"/>
  <c r="J184" i="16" s="1"/>
  <c r="J185" i="16" s="1"/>
  <c r="J186" i="16" s="1"/>
  <c r="J187" i="16" s="1"/>
  <c r="J188" i="16" s="1"/>
  <c r="J189" i="16" s="1"/>
  <c r="J190" i="16" s="1"/>
  <c r="J191" i="16" s="1"/>
  <c r="J192" i="16" s="1"/>
  <c r="J193" i="16" s="1"/>
  <c r="J194" i="16" s="1"/>
  <c r="J195" i="16" s="1"/>
  <c r="J196" i="16" s="1"/>
  <c r="J197" i="16" s="1"/>
  <c r="J198" i="16" s="1"/>
  <c r="J199" i="16" s="1"/>
  <c r="J200" i="16" s="1"/>
  <c r="J201" i="16" s="1"/>
  <c r="J202" i="16" s="1"/>
  <c r="J203" i="16" s="1"/>
  <c r="J204" i="16" s="1"/>
  <c r="J205" i="16" s="1"/>
  <c r="J206" i="16" s="1"/>
  <c r="J207" i="16" s="1"/>
  <c r="J208" i="16" s="1"/>
  <c r="J209" i="16" s="1"/>
  <c r="J210" i="16" s="1"/>
  <c r="J211" i="16" s="1"/>
  <c r="J212" i="16" s="1"/>
  <c r="J213" i="16" s="1"/>
  <c r="J214" i="16" s="1"/>
  <c r="J215" i="16" s="1"/>
  <c r="J216" i="16" s="1"/>
  <c r="J217" i="16" s="1"/>
  <c r="J218" i="16" s="1"/>
  <c r="J219" i="16" s="1"/>
  <c r="J220" i="16" s="1"/>
  <c r="J221" i="16" s="1"/>
  <c r="J222" i="16" s="1"/>
  <c r="J223" i="16" s="1"/>
  <c r="J224" i="16" s="1"/>
  <c r="J225" i="16" s="1"/>
  <c r="J226" i="16" s="1"/>
  <c r="J227" i="16" s="1"/>
  <c r="J228" i="16" s="1"/>
  <c r="J229" i="16" s="1"/>
  <c r="J230" i="16" s="1"/>
  <c r="J231" i="16" s="1"/>
  <c r="J232" i="16" s="1"/>
  <c r="J233" i="16" s="1"/>
  <c r="J234" i="16" s="1"/>
  <c r="J235" i="16" s="1"/>
  <c r="J236" i="16" s="1"/>
  <c r="J237" i="16" s="1"/>
  <c r="J238" i="16" s="1"/>
  <c r="J239" i="16" s="1"/>
  <c r="J240" i="16" s="1"/>
  <c r="J241" i="16" s="1"/>
  <c r="J242" i="16" s="1"/>
  <c r="J243" i="16" s="1"/>
  <c r="J244" i="16" s="1"/>
  <c r="J245" i="16" s="1"/>
  <c r="J246" i="16" s="1"/>
  <c r="J247" i="16" s="1"/>
  <c r="J248" i="16" s="1"/>
  <c r="J249" i="16" s="1"/>
  <c r="J250" i="16" s="1"/>
  <c r="J251" i="16" s="1"/>
  <c r="J252" i="16" s="1"/>
  <c r="J253" i="16" s="1"/>
  <c r="J254" i="16" s="1"/>
  <c r="J255" i="16" s="1"/>
  <c r="J256" i="16" s="1"/>
  <c r="J257" i="16" s="1"/>
  <c r="J258" i="16" s="1"/>
  <c r="J259" i="16" s="1"/>
  <c r="J260" i="16" s="1"/>
  <c r="J261" i="16" s="1"/>
  <c r="J262" i="16" s="1"/>
  <c r="J263" i="16" s="1"/>
  <c r="J264" i="16" s="1"/>
  <c r="J265" i="16" s="1"/>
  <c r="J266" i="16" s="1"/>
  <c r="J267" i="16" s="1"/>
  <c r="J268" i="16" s="1"/>
  <c r="J269" i="16" s="1"/>
  <c r="J270" i="16" s="1"/>
  <c r="J271" i="16" s="1"/>
  <c r="J272" i="16" s="1"/>
  <c r="J273" i="16" s="1"/>
  <c r="J274" i="16" s="1"/>
  <c r="J275" i="16" s="1"/>
  <c r="J276" i="16" s="1"/>
  <c r="J277" i="16" s="1"/>
  <c r="J278" i="16" s="1"/>
  <c r="J279" i="16" s="1"/>
  <c r="J280" i="16" s="1"/>
  <c r="J281" i="16" s="1"/>
  <c r="J282" i="16" s="1"/>
  <c r="J283" i="16" s="1"/>
  <c r="J284" i="16" s="1"/>
  <c r="J285" i="16" s="1"/>
  <c r="J286" i="16" s="1"/>
  <c r="J287" i="16" s="1"/>
  <c r="J288" i="16" s="1"/>
  <c r="J289" i="16" s="1"/>
  <c r="J290" i="16" s="1"/>
  <c r="J291" i="16" s="1"/>
  <c r="J292" i="16" s="1"/>
  <c r="J293" i="16" s="1"/>
  <c r="J294" i="16" s="1"/>
  <c r="J295" i="16" s="1"/>
  <c r="J296" i="16" s="1"/>
  <c r="J297" i="16" s="1"/>
  <c r="J298" i="16" s="1"/>
  <c r="J299" i="16" s="1"/>
  <c r="J300" i="16" s="1"/>
  <c r="J301" i="16" s="1"/>
  <c r="J302" i="16" s="1"/>
  <c r="J303" i="16" s="1"/>
  <c r="J304" i="16" s="1"/>
  <c r="J305" i="16" s="1"/>
  <c r="J306" i="16" s="1"/>
  <c r="J307" i="16" s="1"/>
  <c r="J308" i="16" s="1"/>
  <c r="J309" i="16" s="1"/>
  <c r="J310" i="16" s="1"/>
  <c r="J311" i="16" s="1"/>
  <c r="J312" i="16" s="1"/>
  <c r="J313" i="16" s="1"/>
  <c r="J314" i="16" s="1"/>
  <c r="J315" i="16" s="1"/>
  <c r="J316" i="16" s="1"/>
  <c r="J317" i="16" s="1"/>
  <c r="J318" i="16" s="1"/>
  <c r="J319" i="16" s="1"/>
  <c r="J320" i="16" s="1"/>
  <c r="J321" i="16" s="1"/>
  <c r="J322" i="16" s="1"/>
  <c r="J323" i="16" s="1"/>
  <c r="J324" i="16" s="1"/>
  <c r="J325" i="16" s="1"/>
  <c r="J326" i="16" s="1"/>
  <c r="J327" i="16" s="1"/>
  <c r="J328" i="16" s="1"/>
  <c r="J329" i="16" s="1"/>
  <c r="J330" i="16" s="1"/>
  <c r="J331" i="16" s="1"/>
  <c r="J332" i="16" s="1"/>
  <c r="J333" i="16" s="1"/>
  <c r="J334" i="16" s="1"/>
  <c r="J335" i="16" s="1"/>
  <c r="J336" i="16" s="1"/>
  <c r="J337" i="16" s="1"/>
  <c r="J338" i="16" s="1"/>
  <c r="J339" i="16" s="1"/>
  <c r="J340" i="16" s="1"/>
  <c r="J341" i="16" s="1"/>
  <c r="J342" i="16" s="1"/>
  <c r="J343" i="16" s="1"/>
  <c r="J344" i="16" s="1"/>
  <c r="J345" i="16" s="1"/>
  <c r="J346" i="16" s="1"/>
  <c r="J347" i="16" s="1"/>
  <c r="J348" i="16" s="1"/>
  <c r="J349" i="16" s="1"/>
  <c r="J350" i="16" s="1"/>
  <c r="J351" i="16" s="1"/>
  <c r="J352" i="16" s="1"/>
  <c r="J353" i="16" s="1"/>
  <c r="J354" i="16" s="1"/>
  <c r="J355" i="16" s="1"/>
  <c r="J356" i="16" s="1"/>
  <c r="J357" i="16" s="1"/>
  <c r="J358" i="16" s="1"/>
  <c r="J359" i="16" s="1"/>
  <c r="J360" i="16" s="1"/>
  <c r="J361" i="16" s="1"/>
  <c r="J362" i="16" s="1"/>
  <c r="J363" i="16" s="1"/>
  <c r="J364" i="16" s="1"/>
  <c r="J365" i="16" s="1"/>
  <c r="J366" i="16" s="1"/>
  <c r="J367" i="16" s="1"/>
  <c r="J368" i="16" s="1"/>
  <c r="J369" i="16" s="1"/>
  <c r="J370" i="16" s="1"/>
  <c r="J371" i="16" s="1"/>
  <c r="J372" i="16" s="1"/>
  <c r="J373" i="16" s="1"/>
  <c r="J374" i="16" s="1"/>
  <c r="J375" i="16" s="1"/>
  <c r="J377" i="16" s="1"/>
  <c r="R115" i="18"/>
  <c r="AE24" i="18"/>
  <c r="AE33" i="18"/>
  <c r="U252" i="18"/>
  <c r="R344" i="18"/>
  <c r="AE41" i="18"/>
  <c r="P70" i="18"/>
  <c r="AE35" i="18"/>
  <c r="AE36" i="18"/>
  <c r="AE40" i="18"/>
  <c r="AE45" i="18"/>
  <c r="R66" i="18"/>
  <c r="U58" i="18"/>
  <c r="R70" i="18"/>
  <c r="K17" i="18"/>
  <c r="K18" i="18" s="1"/>
  <c r="K19" i="18" s="1"/>
  <c r="K20" i="18" s="1"/>
  <c r="K21" i="18" s="1"/>
  <c r="K22" i="18" s="1"/>
  <c r="K23" i="18" s="1"/>
  <c r="K24" i="18" s="1"/>
  <c r="K25" i="18" s="1"/>
  <c r="K26" i="18" s="1"/>
  <c r="K27" i="18" s="1"/>
  <c r="K28" i="18" s="1"/>
  <c r="K29" i="18" s="1"/>
  <c r="K30" i="18" s="1"/>
  <c r="K31" i="18" s="1"/>
  <c r="K32" i="18" s="1"/>
  <c r="K33" i="18" s="1"/>
  <c r="K34" i="18" s="1"/>
  <c r="K35" i="18" s="1"/>
  <c r="K36" i="18" s="1"/>
  <c r="K37" i="18" s="1"/>
  <c r="K38" i="18" s="1"/>
  <c r="K39" i="18" s="1"/>
  <c r="K40" i="18" s="1"/>
  <c r="K41" i="18" s="1"/>
  <c r="K42" i="18" s="1"/>
  <c r="K43" i="18" s="1"/>
  <c r="K44" i="18" s="1"/>
  <c r="K45" i="18" s="1"/>
  <c r="K46" i="18" s="1"/>
  <c r="K47" i="18" s="1"/>
  <c r="K48" i="18" s="1"/>
  <c r="K49" i="18" s="1"/>
  <c r="K50" i="18" s="1"/>
  <c r="K51" i="18" s="1"/>
  <c r="K52" i="18" s="1"/>
  <c r="K53" i="18" s="1"/>
  <c r="K54" i="18" s="1"/>
  <c r="K55" i="18" s="1"/>
  <c r="K56" i="18" s="1"/>
  <c r="K57" i="18" s="1"/>
  <c r="K58" i="18" s="1"/>
  <c r="K59" i="18" s="1"/>
  <c r="K60" i="18" s="1"/>
  <c r="K61" i="18" s="1"/>
  <c r="K62" i="18" s="1"/>
  <c r="K63" i="18" s="1"/>
  <c r="K64" i="18" s="1"/>
  <c r="K65" i="18" s="1"/>
  <c r="K66" i="18" s="1"/>
  <c r="K67" i="18" s="1"/>
  <c r="K68" i="18" s="1"/>
  <c r="K69" i="18" s="1"/>
  <c r="K70" i="18" s="1"/>
  <c r="K71" i="18" s="1"/>
  <c r="K72" i="18" s="1"/>
  <c r="K73" i="18" s="1"/>
  <c r="K74" i="18" s="1"/>
  <c r="K75" i="18" s="1"/>
  <c r="K76" i="18" s="1"/>
  <c r="K77" i="18" s="1"/>
  <c r="K78" i="18" s="1"/>
  <c r="K79" i="18" s="1"/>
  <c r="K80" i="18" s="1"/>
  <c r="K81" i="18" s="1"/>
  <c r="K82" i="18" s="1"/>
  <c r="K83" i="18" s="1"/>
  <c r="K84" i="18" s="1"/>
  <c r="K85" i="18" s="1"/>
  <c r="K86" i="18" s="1"/>
  <c r="K87" i="18" s="1"/>
  <c r="K88" i="18" s="1"/>
  <c r="K89" i="18" s="1"/>
  <c r="K90" i="18" s="1"/>
  <c r="K91" i="18" s="1"/>
  <c r="K92" i="18" s="1"/>
  <c r="K93" i="18" s="1"/>
  <c r="K94" i="18" s="1"/>
  <c r="K95" i="18" s="1"/>
  <c r="K96" i="18" s="1"/>
  <c r="K97" i="18" s="1"/>
  <c r="K98" i="18" s="1"/>
  <c r="K99" i="18" s="1"/>
  <c r="K100" i="18" s="1"/>
  <c r="K101" i="18" s="1"/>
  <c r="K102" i="18" s="1"/>
  <c r="K103" i="18" s="1"/>
  <c r="K104" i="18" s="1"/>
  <c r="K105" i="18" s="1"/>
  <c r="K106" i="18" s="1"/>
  <c r="K107" i="18" s="1"/>
  <c r="K108" i="18" s="1"/>
  <c r="K109" i="18" s="1"/>
  <c r="K110" i="18" s="1"/>
  <c r="K111" i="18" s="1"/>
  <c r="K112" i="18" s="1"/>
  <c r="K113" i="18" s="1"/>
  <c r="K114" i="18" s="1"/>
  <c r="K115" i="18" s="1"/>
  <c r="K116" i="18" s="1"/>
  <c r="K117" i="18" s="1"/>
  <c r="K118" i="18" s="1"/>
  <c r="K119" i="18" s="1"/>
  <c r="K120" i="18" s="1"/>
  <c r="K121" i="18" s="1"/>
  <c r="K122" i="18" s="1"/>
  <c r="K123" i="18" s="1"/>
  <c r="K124" i="18" s="1"/>
  <c r="K125" i="18" s="1"/>
  <c r="K126" i="18" s="1"/>
  <c r="K127" i="18" s="1"/>
  <c r="K128" i="18" s="1"/>
  <c r="K129" i="18" s="1"/>
  <c r="K130" i="18" s="1"/>
  <c r="K131" i="18" s="1"/>
  <c r="K132" i="18" s="1"/>
  <c r="K133" i="18" s="1"/>
  <c r="K134" i="18" s="1"/>
  <c r="K135" i="18" s="1"/>
  <c r="K136" i="18" s="1"/>
  <c r="K137" i="18" s="1"/>
  <c r="K138" i="18" s="1"/>
  <c r="K139" i="18" s="1"/>
  <c r="K140" i="18" s="1"/>
  <c r="K141" i="18" s="1"/>
  <c r="K142" i="18" s="1"/>
  <c r="K143" i="18" s="1"/>
  <c r="K144" i="18" s="1"/>
  <c r="K145" i="18" s="1"/>
  <c r="K146" i="18" s="1"/>
  <c r="K147" i="18" s="1"/>
  <c r="K148" i="18" s="1"/>
  <c r="K149" i="18" s="1"/>
  <c r="K150" i="18" s="1"/>
  <c r="K151" i="18" s="1"/>
  <c r="K152" i="18" s="1"/>
  <c r="K153" i="18" s="1"/>
  <c r="K154" i="18" s="1"/>
  <c r="K155" i="18" s="1"/>
  <c r="K156" i="18" s="1"/>
  <c r="K157" i="18" s="1"/>
  <c r="K158" i="18" s="1"/>
  <c r="K159" i="18" s="1"/>
  <c r="K160" i="18" s="1"/>
  <c r="K161" i="18" s="1"/>
  <c r="K162" i="18" s="1"/>
  <c r="K163" i="18" s="1"/>
  <c r="K164" i="18" s="1"/>
  <c r="K165" i="18" s="1"/>
  <c r="K166" i="18" s="1"/>
  <c r="K167" i="18" s="1"/>
  <c r="K168" i="18" s="1"/>
  <c r="K169" i="18" s="1"/>
  <c r="K170" i="18" s="1"/>
  <c r="K171" i="18" s="1"/>
  <c r="K172" i="18" s="1"/>
  <c r="K173" i="18" s="1"/>
  <c r="K174" i="18" s="1"/>
  <c r="K175" i="18" s="1"/>
  <c r="K176" i="18" s="1"/>
  <c r="K177" i="18" s="1"/>
  <c r="K178" i="18" s="1"/>
  <c r="K179" i="18" s="1"/>
  <c r="K180" i="18" s="1"/>
  <c r="K181" i="18" s="1"/>
  <c r="K182" i="18" s="1"/>
  <c r="K183" i="18" s="1"/>
  <c r="K184" i="18" s="1"/>
  <c r="K185" i="18" s="1"/>
  <c r="K186" i="18" s="1"/>
  <c r="K187" i="18" s="1"/>
  <c r="K188" i="18" s="1"/>
  <c r="K189" i="18" s="1"/>
  <c r="K190" i="18" s="1"/>
  <c r="K191" i="18" s="1"/>
  <c r="K192" i="18" s="1"/>
  <c r="K193" i="18" s="1"/>
  <c r="K194" i="18" s="1"/>
  <c r="K195" i="18" s="1"/>
  <c r="K196" i="18" s="1"/>
  <c r="K197" i="18" s="1"/>
  <c r="K198" i="18" s="1"/>
  <c r="K199" i="18" s="1"/>
  <c r="K200" i="18" s="1"/>
  <c r="K201" i="18" s="1"/>
  <c r="K202" i="18" s="1"/>
  <c r="K203" i="18" s="1"/>
  <c r="K204" i="18" s="1"/>
  <c r="K205" i="18" s="1"/>
  <c r="K206" i="18" s="1"/>
  <c r="K207" i="18" s="1"/>
  <c r="K208" i="18" s="1"/>
  <c r="K209" i="18" s="1"/>
  <c r="K210" i="18" s="1"/>
  <c r="K211" i="18" s="1"/>
  <c r="K212" i="18" s="1"/>
  <c r="K213" i="18" s="1"/>
  <c r="K214" i="18" s="1"/>
  <c r="K215" i="18" s="1"/>
  <c r="K216" i="18" s="1"/>
  <c r="K217" i="18" s="1"/>
  <c r="K218" i="18" s="1"/>
  <c r="K219" i="18" s="1"/>
  <c r="K220" i="18" s="1"/>
  <c r="K221" i="18" s="1"/>
  <c r="K222" i="18" s="1"/>
  <c r="K223" i="18" s="1"/>
  <c r="K224" i="18" s="1"/>
  <c r="K225" i="18" s="1"/>
  <c r="K226" i="18" s="1"/>
  <c r="K227" i="18" s="1"/>
  <c r="K228" i="18" s="1"/>
  <c r="K229" i="18" s="1"/>
  <c r="K230" i="18" s="1"/>
  <c r="K231" i="18" s="1"/>
  <c r="K232" i="18" s="1"/>
  <c r="K233" i="18" s="1"/>
  <c r="K234" i="18" s="1"/>
  <c r="K235" i="18" s="1"/>
  <c r="K236" i="18" s="1"/>
  <c r="K237" i="18" s="1"/>
  <c r="K238" i="18" s="1"/>
  <c r="K239" i="18" s="1"/>
  <c r="K240" i="18" s="1"/>
  <c r="K241" i="18" s="1"/>
  <c r="K242" i="18" s="1"/>
  <c r="K243" i="18" s="1"/>
  <c r="K244" i="18" s="1"/>
  <c r="K245" i="18" s="1"/>
  <c r="K246" i="18" s="1"/>
  <c r="K247" i="18" s="1"/>
  <c r="K248" i="18" s="1"/>
  <c r="K249" i="18" s="1"/>
  <c r="K250" i="18" s="1"/>
  <c r="K251" i="18" s="1"/>
  <c r="K252" i="18" s="1"/>
  <c r="K253" i="18" s="1"/>
  <c r="K254" i="18" s="1"/>
  <c r="K255" i="18" s="1"/>
  <c r="K256" i="18" s="1"/>
  <c r="K257" i="18" s="1"/>
  <c r="K258" i="18" s="1"/>
  <c r="K259" i="18" s="1"/>
  <c r="K260" i="18" s="1"/>
  <c r="K261" i="18" s="1"/>
  <c r="K262" i="18" s="1"/>
  <c r="K263" i="18" s="1"/>
  <c r="K264" i="18" s="1"/>
  <c r="K265" i="18" s="1"/>
  <c r="K266" i="18" s="1"/>
  <c r="K267" i="18" s="1"/>
  <c r="K268" i="18" s="1"/>
  <c r="K269" i="18" s="1"/>
  <c r="K270" i="18" s="1"/>
  <c r="K271" i="18" s="1"/>
  <c r="K272" i="18" s="1"/>
  <c r="K273" i="18" s="1"/>
  <c r="K274" i="18" s="1"/>
  <c r="K275" i="18" s="1"/>
  <c r="K276" i="18" s="1"/>
  <c r="K277" i="18" s="1"/>
  <c r="K278" i="18" s="1"/>
  <c r="K279" i="18" s="1"/>
  <c r="K280" i="18" s="1"/>
  <c r="K281" i="18" s="1"/>
  <c r="K282" i="18" s="1"/>
  <c r="K283" i="18" s="1"/>
  <c r="K284" i="18" s="1"/>
  <c r="K285" i="18" s="1"/>
  <c r="K286" i="18" s="1"/>
  <c r="K287" i="18" s="1"/>
  <c r="K288" i="18" s="1"/>
  <c r="K289" i="18" s="1"/>
  <c r="K290" i="18" s="1"/>
  <c r="K291" i="18" s="1"/>
  <c r="K292" i="18" s="1"/>
  <c r="K293" i="18" s="1"/>
  <c r="K294" i="18" s="1"/>
  <c r="K295" i="18" s="1"/>
  <c r="K296" i="18" s="1"/>
  <c r="K297" i="18" s="1"/>
  <c r="K298" i="18" s="1"/>
  <c r="K299" i="18" s="1"/>
  <c r="K300" i="18" s="1"/>
  <c r="K301" i="18" s="1"/>
  <c r="K302" i="18" s="1"/>
  <c r="K303" i="18" s="1"/>
  <c r="K304" i="18" s="1"/>
  <c r="K305" i="18" s="1"/>
  <c r="K306" i="18" s="1"/>
  <c r="K307" i="18" s="1"/>
  <c r="K308" i="18" s="1"/>
  <c r="K309" i="18" s="1"/>
  <c r="K310" i="18" s="1"/>
  <c r="K311" i="18" s="1"/>
  <c r="K312" i="18" s="1"/>
  <c r="K313" i="18" s="1"/>
  <c r="K314" i="18" s="1"/>
  <c r="K315" i="18" s="1"/>
  <c r="K316" i="18" s="1"/>
  <c r="K317" i="18" s="1"/>
  <c r="K318" i="18" s="1"/>
  <c r="K319" i="18" s="1"/>
  <c r="K320" i="18" s="1"/>
  <c r="K321" i="18" s="1"/>
  <c r="K322" i="18" s="1"/>
  <c r="K323" i="18" s="1"/>
  <c r="K324" i="18" s="1"/>
  <c r="K325" i="18" s="1"/>
  <c r="K326" i="18" s="1"/>
  <c r="K327" i="18" s="1"/>
  <c r="K328" i="18" s="1"/>
  <c r="K329" i="18" s="1"/>
  <c r="K330" i="18" s="1"/>
  <c r="K331" i="18" s="1"/>
  <c r="K332" i="18" s="1"/>
  <c r="K333" i="18" s="1"/>
  <c r="K334" i="18" s="1"/>
  <c r="K335" i="18" s="1"/>
  <c r="K336" i="18" s="1"/>
  <c r="K337" i="18" s="1"/>
  <c r="K338" i="18" s="1"/>
  <c r="K339" i="18" s="1"/>
  <c r="K340" i="18" s="1"/>
  <c r="K341" i="18" s="1"/>
  <c r="K342" i="18" s="1"/>
  <c r="K343" i="18" s="1"/>
  <c r="K344" i="18" s="1"/>
  <c r="K345" i="18" s="1"/>
  <c r="K346" i="18" s="1"/>
  <c r="K347" i="18" s="1"/>
  <c r="K348" i="18" s="1"/>
  <c r="K349" i="18" s="1"/>
  <c r="K350" i="18" s="1"/>
  <c r="K351" i="18" s="1"/>
  <c r="K352" i="18" s="1"/>
  <c r="K353" i="18" s="1"/>
  <c r="K354" i="18" s="1"/>
  <c r="K355" i="18" s="1"/>
  <c r="K356" i="18" s="1"/>
  <c r="K357" i="18" s="1"/>
  <c r="K358" i="18" s="1"/>
  <c r="K359" i="18" s="1"/>
  <c r="K360" i="18" s="1"/>
  <c r="K361" i="18" s="1"/>
  <c r="K362" i="18" s="1"/>
  <c r="K363" i="18" s="1"/>
  <c r="K364" i="18" s="1"/>
  <c r="K365" i="18" s="1"/>
  <c r="K366" i="18" s="1"/>
  <c r="K367" i="18" s="1"/>
  <c r="K368" i="18" s="1"/>
  <c r="K369" i="18" s="1"/>
  <c r="K370" i="18" s="1"/>
  <c r="K371" i="18" s="1"/>
  <c r="K372" i="18" s="1"/>
  <c r="K373" i="18" s="1"/>
  <c r="K374" i="18" s="1"/>
  <c r="K375" i="18" s="1"/>
  <c r="K377" i="18" s="1"/>
  <c r="U53" i="18"/>
  <c r="P35" i="18"/>
  <c r="V68" i="18"/>
  <c r="AE30" i="18"/>
  <c r="AE34" i="18"/>
  <c r="AE39" i="18"/>
  <c r="AE44" i="18"/>
  <c r="R53" i="18"/>
  <c r="R35" i="18"/>
  <c r="U35" i="18"/>
  <c r="U172" i="18"/>
  <c r="U84" i="18"/>
  <c r="R110" i="18"/>
  <c r="AE23" i="18"/>
  <c r="AE32" i="18"/>
  <c r="AE38" i="18"/>
  <c r="AE43" i="18"/>
  <c r="V35" i="18"/>
  <c r="Q189" i="16"/>
  <c r="Q153" i="16"/>
  <c r="T25" i="16"/>
  <c r="T30" i="16"/>
  <c r="P30" i="16"/>
  <c r="Q36" i="16"/>
  <c r="T222" i="16"/>
  <c r="T147" i="16"/>
  <c r="Z18" i="16"/>
  <c r="O25" i="16"/>
  <c r="P25" i="16"/>
  <c r="T39" i="16"/>
  <c r="J16" i="14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J38" i="14" s="1"/>
  <c r="J39" i="14" s="1"/>
  <c r="J40" i="14" s="1"/>
  <c r="J41" i="14" s="1"/>
  <c r="J42" i="14" s="1"/>
  <c r="J43" i="14" s="1"/>
  <c r="J44" i="14" s="1"/>
  <c r="J45" i="14" s="1"/>
  <c r="J46" i="14" s="1"/>
  <c r="J47" i="14" s="1"/>
  <c r="J48" i="14" s="1"/>
  <c r="J49" i="14" s="1"/>
  <c r="J50" i="14" s="1"/>
  <c r="J51" i="14" s="1"/>
  <c r="J52" i="14" s="1"/>
  <c r="J53" i="14" s="1"/>
  <c r="J54" i="14" s="1"/>
  <c r="J55" i="14" s="1"/>
  <c r="J56" i="14" s="1"/>
  <c r="J57" i="14" s="1"/>
  <c r="J58" i="14" s="1"/>
  <c r="J59" i="14" s="1"/>
  <c r="J60" i="14" s="1"/>
  <c r="J61" i="14" s="1"/>
  <c r="J62" i="14" s="1"/>
  <c r="J63" i="14" s="1"/>
  <c r="J64" i="14" s="1"/>
  <c r="J65" i="14" s="1"/>
  <c r="J66" i="14" s="1"/>
  <c r="J67" i="14" s="1"/>
  <c r="J68" i="14" s="1"/>
  <c r="J69" i="14" s="1"/>
  <c r="J70" i="14" s="1"/>
  <c r="J71" i="14" s="1"/>
  <c r="J72" i="14" s="1"/>
  <c r="J73" i="14" s="1"/>
  <c r="J74" i="14" s="1"/>
  <c r="J75" i="14" s="1"/>
  <c r="J76" i="14" s="1"/>
  <c r="J77" i="14" s="1"/>
  <c r="J78" i="14" s="1"/>
  <c r="J79" i="14" s="1"/>
  <c r="J80" i="14" s="1"/>
  <c r="J81" i="14" s="1"/>
  <c r="J82" i="14" s="1"/>
  <c r="J83" i="14" s="1"/>
  <c r="J84" i="14" s="1"/>
  <c r="J85" i="14" s="1"/>
  <c r="J86" i="14" s="1"/>
  <c r="J87" i="14" s="1"/>
  <c r="J88" i="14" s="1"/>
  <c r="J89" i="14" s="1"/>
  <c r="J90" i="14" s="1"/>
  <c r="J91" i="14" s="1"/>
  <c r="J92" i="14" s="1"/>
  <c r="J93" i="14" s="1"/>
  <c r="J94" i="14" s="1"/>
  <c r="J95" i="14" s="1"/>
  <c r="J96" i="14" s="1"/>
  <c r="J97" i="14" s="1"/>
  <c r="J98" i="14" s="1"/>
  <c r="J99" i="14" s="1"/>
  <c r="J100" i="14" s="1"/>
  <c r="J101" i="14" s="1"/>
  <c r="J102" i="14" s="1"/>
  <c r="J103" i="14" s="1"/>
  <c r="J104" i="14" s="1"/>
  <c r="J105" i="14" s="1"/>
  <c r="J106" i="14" s="1"/>
  <c r="J107" i="14" s="1"/>
  <c r="J108" i="14" s="1"/>
  <c r="J109" i="14" s="1"/>
  <c r="J110" i="14" s="1"/>
  <c r="J111" i="14" s="1"/>
  <c r="J112" i="14" s="1"/>
  <c r="J113" i="14" s="1"/>
  <c r="J114" i="14" s="1"/>
  <c r="J115" i="14" s="1"/>
  <c r="J116" i="14" s="1"/>
  <c r="J117" i="14" s="1"/>
  <c r="J118" i="14" s="1"/>
  <c r="J119" i="14" s="1"/>
  <c r="J120" i="14" s="1"/>
  <c r="J121" i="14" s="1"/>
  <c r="J122" i="14" s="1"/>
  <c r="J123" i="14" s="1"/>
  <c r="J124" i="14" s="1"/>
  <c r="J125" i="14" s="1"/>
  <c r="J126" i="14" s="1"/>
  <c r="J127" i="14" s="1"/>
  <c r="J128" i="14" s="1"/>
  <c r="J129" i="14" s="1"/>
  <c r="J130" i="14" s="1"/>
  <c r="J131" i="14" s="1"/>
  <c r="J132" i="14" s="1"/>
  <c r="J133" i="14" s="1"/>
  <c r="J134" i="14" s="1"/>
  <c r="J135" i="14" s="1"/>
  <c r="J136" i="14" s="1"/>
  <c r="J137" i="14" s="1"/>
  <c r="J138" i="14" s="1"/>
  <c r="J139" i="14" s="1"/>
  <c r="J140" i="14" s="1"/>
  <c r="J141" i="14" s="1"/>
  <c r="J142" i="14" s="1"/>
  <c r="J143" i="14" s="1"/>
  <c r="J144" i="14" s="1"/>
  <c r="J145" i="14" s="1"/>
  <c r="J146" i="14" s="1"/>
  <c r="J147" i="14" s="1"/>
  <c r="J148" i="14" s="1"/>
  <c r="J149" i="14" s="1"/>
  <c r="J150" i="14" s="1"/>
  <c r="J151" i="14" s="1"/>
  <c r="J152" i="14" s="1"/>
  <c r="J153" i="14" s="1"/>
  <c r="J154" i="14" s="1"/>
  <c r="J155" i="14" s="1"/>
  <c r="J156" i="14" s="1"/>
  <c r="J157" i="14" s="1"/>
  <c r="J158" i="14" s="1"/>
  <c r="J159" i="14" s="1"/>
  <c r="J160" i="14" s="1"/>
  <c r="J161" i="14" s="1"/>
  <c r="J162" i="14" s="1"/>
  <c r="J163" i="14" s="1"/>
  <c r="J164" i="14" s="1"/>
  <c r="J165" i="14" s="1"/>
  <c r="J166" i="14" s="1"/>
  <c r="J167" i="14" s="1"/>
  <c r="J168" i="14" s="1"/>
  <c r="J169" i="14" s="1"/>
  <c r="J170" i="14" s="1"/>
  <c r="J171" i="14" s="1"/>
  <c r="J172" i="14" s="1"/>
  <c r="J173" i="14" s="1"/>
  <c r="J174" i="14" s="1"/>
  <c r="J175" i="14" s="1"/>
  <c r="J176" i="14" s="1"/>
  <c r="J177" i="14" s="1"/>
  <c r="J178" i="14" s="1"/>
  <c r="J179" i="14" s="1"/>
  <c r="J180" i="14" s="1"/>
  <c r="J181" i="14" s="1"/>
  <c r="J182" i="14" s="1"/>
  <c r="J183" i="14" s="1"/>
  <c r="J184" i="14" s="1"/>
  <c r="J185" i="14" s="1"/>
  <c r="J186" i="14" s="1"/>
  <c r="J187" i="14" s="1"/>
  <c r="J188" i="14" s="1"/>
  <c r="J189" i="14" s="1"/>
  <c r="J190" i="14" s="1"/>
  <c r="J191" i="14" s="1"/>
  <c r="J192" i="14" s="1"/>
  <c r="J193" i="14" s="1"/>
  <c r="J194" i="14" s="1"/>
  <c r="J195" i="14" s="1"/>
  <c r="J196" i="14" s="1"/>
  <c r="J197" i="14" s="1"/>
  <c r="J198" i="14" s="1"/>
  <c r="J199" i="14" s="1"/>
  <c r="J200" i="14" s="1"/>
  <c r="J201" i="14" s="1"/>
  <c r="J202" i="14" s="1"/>
  <c r="J203" i="14" s="1"/>
  <c r="J204" i="14" s="1"/>
  <c r="J205" i="14" s="1"/>
  <c r="J206" i="14" s="1"/>
  <c r="J207" i="14" s="1"/>
  <c r="J208" i="14" s="1"/>
  <c r="J209" i="14" s="1"/>
  <c r="J210" i="14" s="1"/>
  <c r="J211" i="14" s="1"/>
  <c r="J212" i="14" s="1"/>
  <c r="J213" i="14" s="1"/>
  <c r="J214" i="14" s="1"/>
  <c r="J215" i="14" s="1"/>
  <c r="J216" i="14" s="1"/>
  <c r="J217" i="14" s="1"/>
  <c r="J218" i="14" s="1"/>
  <c r="J219" i="14" s="1"/>
  <c r="J220" i="14" s="1"/>
  <c r="J221" i="14" s="1"/>
  <c r="J222" i="14" s="1"/>
  <c r="J223" i="14" s="1"/>
  <c r="J224" i="14" s="1"/>
  <c r="J225" i="14" s="1"/>
  <c r="J226" i="14" s="1"/>
  <c r="J227" i="14" s="1"/>
  <c r="J228" i="14" s="1"/>
  <c r="J229" i="14" s="1"/>
  <c r="J230" i="14" s="1"/>
  <c r="J231" i="14" s="1"/>
  <c r="J232" i="14" s="1"/>
  <c r="J233" i="14" s="1"/>
  <c r="J234" i="14" s="1"/>
  <c r="J235" i="14" s="1"/>
  <c r="J236" i="14" s="1"/>
  <c r="J237" i="14" s="1"/>
  <c r="J238" i="14" s="1"/>
  <c r="J239" i="14" s="1"/>
  <c r="J240" i="14" s="1"/>
  <c r="J241" i="14" s="1"/>
  <c r="J242" i="14" s="1"/>
  <c r="J243" i="14" s="1"/>
  <c r="J244" i="14" s="1"/>
  <c r="J245" i="14" s="1"/>
  <c r="J246" i="14" s="1"/>
  <c r="J247" i="14" s="1"/>
  <c r="J248" i="14" s="1"/>
  <c r="J249" i="14" s="1"/>
  <c r="J250" i="14" s="1"/>
  <c r="J251" i="14" s="1"/>
  <c r="J252" i="14" s="1"/>
  <c r="J253" i="14" s="1"/>
  <c r="J254" i="14" s="1"/>
  <c r="J255" i="14" s="1"/>
  <c r="J256" i="14" s="1"/>
  <c r="J257" i="14" s="1"/>
  <c r="J258" i="14" s="1"/>
  <c r="J259" i="14" s="1"/>
  <c r="J260" i="14" s="1"/>
  <c r="J261" i="14" s="1"/>
  <c r="J262" i="14" s="1"/>
  <c r="J263" i="14" s="1"/>
  <c r="J264" i="14" s="1"/>
  <c r="J265" i="14" s="1"/>
  <c r="J266" i="14" s="1"/>
  <c r="J267" i="14" s="1"/>
  <c r="J268" i="14" s="1"/>
  <c r="J269" i="14" s="1"/>
  <c r="J270" i="14" s="1"/>
  <c r="J271" i="14" s="1"/>
  <c r="J272" i="14" s="1"/>
  <c r="J273" i="14" s="1"/>
  <c r="J274" i="14" s="1"/>
  <c r="J275" i="14" s="1"/>
  <c r="J276" i="14" s="1"/>
  <c r="J277" i="14" s="1"/>
  <c r="J278" i="14" s="1"/>
  <c r="J279" i="14" s="1"/>
  <c r="J280" i="14" s="1"/>
  <c r="J281" i="14" s="1"/>
  <c r="J282" i="14" s="1"/>
  <c r="J283" i="14" s="1"/>
  <c r="J284" i="14" s="1"/>
  <c r="J285" i="14" s="1"/>
  <c r="J286" i="14" s="1"/>
  <c r="J287" i="14" s="1"/>
  <c r="J288" i="14" s="1"/>
  <c r="J289" i="14" s="1"/>
  <c r="J290" i="14" s="1"/>
  <c r="J291" i="14" s="1"/>
  <c r="J292" i="14" s="1"/>
  <c r="J293" i="14" s="1"/>
  <c r="J294" i="14" s="1"/>
  <c r="J295" i="14" s="1"/>
  <c r="J296" i="14" s="1"/>
  <c r="J297" i="14" s="1"/>
  <c r="J298" i="14" s="1"/>
  <c r="J299" i="14" s="1"/>
  <c r="J300" i="14" s="1"/>
  <c r="J301" i="14" s="1"/>
  <c r="J302" i="14" s="1"/>
  <c r="J303" i="14" s="1"/>
  <c r="J304" i="14" s="1"/>
  <c r="J305" i="14" s="1"/>
  <c r="J306" i="14" s="1"/>
  <c r="J307" i="14" s="1"/>
  <c r="J308" i="14" s="1"/>
  <c r="J309" i="14" s="1"/>
  <c r="J310" i="14" s="1"/>
  <c r="J311" i="14" s="1"/>
  <c r="J312" i="14" s="1"/>
  <c r="J313" i="14" s="1"/>
  <c r="J314" i="14" s="1"/>
  <c r="J315" i="14" s="1"/>
  <c r="J316" i="14" s="1"/>
  <c r="J317" i="14" s="1"/>
  <c r="J318" i="14" s="1"/>
  <c r="J319" i="14" s="1"/>
  <c r="J320" i="14" s="1"/>
  <c r="J321" i="14" s="1"/>
  <c r="J322" i="14" s="1"/>
  <c r="J323" i="14" s="1"/>
  <c r="J324" i="14" s="1"/>
  <c r="J325" i="14" s="1"/>
  <c r="J326" i="14" s="1"/>
  <c r="J327" i="14" s="1"/>
  <c r="J328" i="14" s="1"/>
  <c r="J329" i="14" s="1"/>
  <c r="J330" i="14" s="1"/>
  <c r="J331" i="14" s="1"/>
  <c r="J332" i="14" s="1"/>
  <c r="J333" i="14" s="1"/>
  <c r="J334" i="14" s="1"/>
  <c r="J335" i="14" s="1"/>
  <c r="J336" i="14" s="1"/>
  <c r="J337" i="14" s="1"/>
  <c r="J338" i="14" s="1"/>
  <c r="J339" i="14" s="1"/>
  <c r="J340" i="14" s="1"/>
  <c r="J341" i="14" s="1"/>
  <c r="J342" i="14" s="1"/>
  <c r="J343" i="14" s="1"/>
  <c r="J344" i="14" s="1"/>
  <c r="J345" i="14" s="1"/>
  <c r="J346" i="14" s="1"/>
  <c r="J347" i="14" s="1"/>
  <c r="J348" i="14" s="1"/>
  <c r="J349" i="14" s="1"/>
  <c r="J350" i="14" s="1"/>
  <c r="J351" i="14" s="1"/>
  <c r="J352" i="14" s="1"/>
  <c r="J353" i="14" s="1"/>
  <c r="J354" i="14" s="1"/>
  <c r="J355" i="14" s="1"/>
  <c r="J356" i="14" s="1"/>
  <c r="J357" i="14" s="1"/>
  <c r="J358" i="14" s="1"/>
  <c r="J359" i="14" s="1"/>
  <c r="J360" i="14" s="1"/>
  <c r="J361" i="14" s="1"/>
  <c r="J362" i="14" s="1"/>
  <c r="J363" i="14" s="1"/>
  <c r="J364" i="14" s="1"/>
  <c r="J365" i="14" s="1"/>
  <c r="J366" i="14" s="1"/>
  <c r="J367" i="14" s="1"/>
  <c r="J368" i="14" s="1"/>
  <c r="J369" i="14" s="1"/>
  <c r="J370" i="14" s="1"/>
  <c r="J371" i="14" s="1"/>
  <c r="J372" i="14" s="1"/>
  <c r="J373" i="14" s="1"/>
  <c r="J374" i="14" s="1"/>
  <c r="J375" i="14" s="1"/>
  <c r="J377" i="14" s="1"/>
  <c r="T246" i="14"/>
  <c r="T204" i="14"/>
  <c r="T207" i="14"/>
  <c r="T243" i="14"/>
  <c r="T51" i="14"/>
  <c r="T186" i="14"/>
  <c r="U262" i="17"/>
  <c r="U162" i="17"/>
  <c r="U173" i="17"/>
  <c r="U237" i="17"/>
  <c r="U30" i="17"/>
  <c r="R316" i="17"/>
  <c r="U132" i="17"/>
  <c r="U375" i="17"/>
  <c r="U348" i="17"/>
  <c r="AE25" i="18"/>
  <c r="R85" i="18"/>
  <c r="U83" i="18"/>
  <c r="U99" i="18"/>
  <c r="U115" i="18"/>
  <c r="U94" i="18"/>
  <c r="U110" i="18"/>
  <c r="R150" i="18"/>
  <c r="R196" i="18"/>
  <c r="U189" i="18"/>
  <c r="U231" i="18"/>
  <c r="R322" i="18"/>
  <c r="R245" i="18"/>
  <c r="U229" i="18"/>
  <c r="U245" i="18"/>
  <c r="U312" i="18"/>
  <c r="U263" i="18"/>
  <c r="U279" i="18"/>
  <c r="U295" i="18"/>
  <c r="U322" i="18"/>
  <c r="R338" i="18"/>
  <c r="R370" i="18"/>
  <c r="R56" i="18"/>
  <c r="U17" i="18"/>
  <c r="P17" i="18"/>
  <c r="Q17" i="18"/>
  <c r="R17" i="18"/>
  <c r="V53" i="18"/>
  <c r="V70" i="18"/>
  <c r="V71" i="18"/>
  <c r="V56" i="18"/>
  <c r="V74" i="18"/>
  <c r="V59" i="18"/>
  <c r="R148" i="18"/>
  <c r="U197" i="18"/>
  <c r="U68" i="18"/>
  <c r="V44" i="18"/>
  <c r="U226" i="18"/>
  <c r="R308" i="18"/>
  <c r="U148" i="18"/>
  <c r="P68" i="18"/>
  <c r="P43" i="18"/>
  <c r="V27" i="18"/>
  <c r="V57" i="18"/>
  <c r="Q128" i="18"/>
  <c r="V128" i="18"/>
  <c r="R116" i="18"/>
  <c r="R83" i="18"/>
  <c r="U82" i="18"/>
  <c r="U208" i="18"/>
  <c r="R171" i="18"/>
  <c r="R158" i="18"/>
  <c r="R172" i="18"/>
  <c r="U193" i="18"/>
  <c r="U280" i="18"/>
  <c r="R194" i="18"/>
  <c r="R193" i="18"/>
  <c r="U230" i="18"/>
  <c r="R296" i="18"/>
  <c r="R284" i="18"/>
  <c r="U264" i="18"/>
  <c r="R78" i="18"/>
  <c r="P152" i="18"/>
  <c r="V152" i="18"/>
  <c r="V78" i="18"/>
  <c r="V79" i="18"/>
  <c r="V64" i="18"/>
  <c r="V22" i="18"/>
  <c r="V67" i="18"/>
  <c r="U62" i="18"/>
  <c r="U46" i="18"/>
  <c r="Q20" i="18"/>
  <c r="V20" i="18"/>
  <c r="U169" i="18"/>
  <c r="U190" i="18"/>
  <c r="R208" i="18"/>
  <c r="R280" i="18"/>
  <c r="V77" i="18"/>
  <c r="V72" i="18"/>
  <c r="V33" i="18"/>
  <c r="V26" i="18"/>
  <c r="V36" i="18"/>
  <c r="R89" i="18"/>
  <c r="V89" i="18"/>
  <c r="U139" i="18"/>
  <c r="V139" i="18"/>
  <c r="AE26" i="18" s="1"/>
  <c r="R281" i="18"/>
  <c r="U43" i="18"/>
  <c r="Q21" i="18"/>
  <c r="V30" i="18"/>
  <c r="V23" i="18"/>
  <c r="V80" i="18"/>
  <c r="V41" i="18"/>
  <c r="V34" i="18"/>
  <c r="R16" i="18"/>
  <c r="V16" i="18"/>
  <c r="R95" i="18"/>
  <c r="U171" i="18"/>
  <c r="U142" i="18"/>
  <c r="U158" i="18"/>
  <c r="R183" i="18"/>
  <c r="U175" i="18"/>
  <c r="U212" i="18"/>
  <c r="R159" i="18"/>
  <c r="U192" i="18"/>
  <c r="R206" i="18"/>
  <c r="U234" i="18"/>
  <c r="R285" i="18"/>
  <c r="R264" i="18"/>
  <c r="R328" i="18"/>
  <c r="U281" i="18"/>
  <c r="R356" i="18"/>
  <c r="U338" i="18"/>
  <c r="U321" i="18"/>
  <c r="U337" i="18"/>
  <c r="U353" i="18"/>
  <c r="U369" i="18"/>
  <c r="R327" i="18"/>
  <c r="R359" i="18"/>
  <c r="U324" i="18"/>
  <c r="U340" i="18"/>
  <c r="U356" i="18"/>
  <c r="U372" i="18"/>
  <c r="R43" i="18"/>
  <c r="R62" i="18"/>
  <c r="R42" i="18"/>
  <c r="Q36" i="18"/>
  <c r="V38" i="18"/>
  <c r="V31" i="18"/>
  <c r="V24" i="18"/>
  <c r="V49" i="18"/>
  <c r="V42" i="18"/>
  <c r="R67" i="18"/>
  <c r="U79" i="18"/>
  <c r="U95" i="18"/>
  <c r="U111" i="18"/>
  <c r="R236" i="18"/>
  <c r="R273" i="18"/>
  <c r="U268" i="18"/>
  <c r="R360" i="18"/>
  <c r="R312" i="18"/>
  <c r="R58" i="18"/>
  <c r="U21" i="18"/>
  <c r="Q148" i="18"/>
  <c r="V148" i="18"/>
  <c r="R36" i="18"/>
  <c r="V29" i="18"/>
  <c r="V46" i="18"/>
  <c r="V47" i="18"/>
  <c r="V32" i="18"/>
  <c r="V65" i="18"/>
  <c r="V50" i="18"/>
  <c r="V76" i="18"/>
  <c r="U160" i="18"/>
  <c r="V160" i="18"/>
  <c r="AE28" i="18" s="1"/>
  <c r="R96" i="18"/>
  <c r="V96" i="18"/>
  <c r="R128" i="18"/>
  <c r="U129" i="18"/>
  <c r="U182" i="18"/>
  <c r="R135" i="18"/>
  <c r="R199" i="18"/>
  <c r="R207" i="18"/>
  <c r="R192" i="18"/>
  <c r="R182" i="18"/>
  <c r="R213" i="18"/>
  <c r="U296" i="18"/>
  <c r="U266" i="18"/>
  <c r="U282" i="18"/>
  <c r="U298" i="18"/>
  <c r="U325" i="18"/>
  <c r="U341" i="18"/>
  <c r="U357" i="18"/>
  <c r="U373" i="18"/>
  <c r="U328" i="18"/>
  <c r="U344" i="18"/>
  <c r="U360" i="18"/>
  <c r="R325" i="18"/>
  <c r="R357" i="18"/>
  <c r="U36" i="18"/>
  <c r="P21" i="18"/>
  <c r="R100" i="18"/>
  <c r="V37" i="18"/>
  <c r="V54" i="18"/>
  <c r="V55" i="18"/>
  <c r="V40" i="18"/>
  <c r="V73" i="18"/>
  <c r="V58" i="18"/>
  <c r="V43" i="18"/>
  <c r="V39" i="18"/>
  <c r="U135" i="18"/>
  <c r="U78" i="18"/>
  <c r="R132" i="18"/>
  <c r="R164" i="18"/>
  <c r="U206" i="18"/>
  <c r="U180" i="18"/>
  <c r="R246" i="18"/>
  <c r="U207" i="18"/>
  <c r="R185" i="18"/>
  <c r="R324" i="18"/>
  <c r="R109" i="18"/>
  <c r="R84" i="18"/>
  <c r="R21" i="18"/>
  <c r="V45" i="18"/>
  <c r="V62" i="18"/>
  <c r="V63" i="18"/>
  <c r="V48" i="18"/>
  <c r="V81" i="18"/>
  <c r="V66" i="18"/>
  <c r="V51" i="18"/>
  <c r="V28" i="18"/>
  <c r="R138" i="18"/>
  <c r="U216" i="18"/>
  <c r="U262" i="18"/>
  <c r="U278" i="18"/>
  <c r="U294" i="18"/>
  <c r="R28" i="18"/>
  <c r="U38" i="18"/>
  <c r="U200" i="18"/>
  <c r="U122" i="18"/>
  <c r="R288" i="18"/>
  <c r="U334" i="18"/>
  <c r="U225" i="18"/>
  <c r="U241" i="18"/>
  <c r="R275" i="18"/>
  <c r="R307" i="18"/>
  <c r="U275" i="18"/>
  <c r="U291" i="18"/>
  <c r="U307" i="18"/>
  <c r="R321" i="18"/>
  <c r="R353" i="18"/>
  <c r="R103" i="18"/>
  <c r="R102" i="18"/>
  <c r="R181" i="18"/>
  <c r="R241" i="18"/>
  <c r="R269" i="18"/>
  <c r="U304" i="18"/>
  <c r="U269" i="18"/>
  <c r="R364" i="18"/>
  <c r="R334" i="18"/>
  <c r="R366" i="18"/>
  <c r="R54" i="18"/>
  <c r="R60" i="18"/>
  <c r="U60" i="18"/>
  <c r="U186" i="18"/>
  <c r="U168" i="18"/>
  <c r="R186" i="18"/>
  <c r="R244" i="18"/>
  <c r="U191" i="18"/>
  <c r="R238" i="18"/>
  <c r="U256" i="18"/>
  <c r="R368" i="18"/>
  <c r="R339" i="18"/>
  <c r="U323" i="18"/>
  <c r="U355" i="18"/>
  <c r="R50" i="18"/>
  <c r="R187" i="18"/>
  <c r="R214" i="18"/>
  <c r="U309" i="18"/>
  <c r="R75" i="18"/>
  <c r="R149" i="18"/>
  <c r="R139" i="18"/>
  <c r="R195" i="18"/>
  <c r="R226" i="18"/>
  <c r="U205" i="18"/>
  <c r="U292" i="18"/>
  <c r="R270" i="18"/>
  <c r="R278" i="18"/>
  <c r="R371" i="18"/>
  <c r="U339" i="18"/>
  <c r="U371" i="18"/>
  <c r="P148" i="18"/>
  <c r="U50" i="18"/>
  <c r="U149" i="18"/>
  <c r="R191" i="18"/>
  <c r="R154" i="18"/>
  <c r="U250" i="18"/>
  <c r="R257" i="18"/>
  <c r="R300" i="18"/>
  <c r="R252" i="18"/>
  <c r="R298" i="18"/>
  <c r="U257" i="18"/>
  <c r="R343" i="18"/>
  <c r="R375" i="18"/>
  <c r="U350" i="18"/>
  <c r="U366" i="18"/>
  <c r="U128" i="18"/>
  <c r="P128" i="18"/>
  <c r="Q28" i="18"/>
  <c r="P53" i="18"/>
  <c r="U89" i="18"/>
  <c r="U155" i="18"/>
  <c r="U318" i="18"/>
  <c r="U176" i="18"/>
  <c r="R107" i="18"/>
  <c r="R297" i="18"/>
  <c r="U87" i="18"/>
  <c r="U103" i="18"/>
  <c r="U119" i="18"/>
  <c r="R157" i="18"/>
  <c r="U98" i="18"/>
  <c r="U181" i="18"/>
  <c r="R140" i="18"/>
  <c r="U214" i="18"/>
  <c r="U184" i="18"/>
  <c r="R204" i="18"/>
  <c r="U238" i="18"/>
  <c r="R260" i="18"/>
  <c r="U195" i="18"/>
  <c r="U211" i="18"/>
  <c r="R262" i="18"/>
  <c r="R318" i="18"/>
  <c r="R291" i="18"/>
  <c r="U251" i="18"/>
  <c r="R315" i="18"/>
  <c r="U311" i="18"/>
  <c r="U327" i="18"/>
  <c r="U343" i="18"/>
  <c r="U359" i="18"/>
  <c r="U375" i="18"/>
  <c r="R337" i="18"/>
  <c r="R369" i="18"/>
  <c r="U28" i="18"/>
  <c r="U24" i="18"/>
  <c r="R126" i="18"/>
  <c r="R73" i="18"/>
  <c r="R76" i="18"/>
  <c r="U187" i="18"/>
  <c r="U71" i="18"/>
  <c r="U105" i="18"/>
  <c r="R112" i="18"/>
  <c r="R69" i="18"/>
  <c r="R87" i="18"/>
  <c r="R119" i="18"/>
  <c r="R175" i="18"/>
  <c r="U138" i="18"/>
  <c r="U154" i="18"/>
  <c r="U204" i="18"/>
  <c r="U178" i="18"/>
  <c r="R218" i="18"/>
  <c r="R251" i="18"/>
  <c r="R294" i="18"/>
  <c r="R197" i="18"/>
  <c r="U235" i="18"/>
  <c r="R225" i="18"/>
  <c r="R256" i="18"/>
  <c r="R235" i="18"/>
  <c r="R295" i="18"/>
  <c r="R350" i="18"/>
  <c r="U152" i="18"/>
  <c r="P74" i="18"/>
  <c r="Q74" i="18"/>
  <c r="R74" i="18"/>
  <c r="Q26" i="18"/>
  <c r="P26" i="18"/>
  <c r="R26" i="18"/>
  <c r="P81" i="18"/>
  <c r="Q81" i="18"/>
  <c r="P113" i="18"/>
  <c r="Q113" i="18"/>
  <c r="P133" i="18"/>
  <c r="Q133" i="18"/>
  <c r="R161" i="18"/>
  <c r="Q163" i="18"/>
  <c r="P163" i="18"/>
  <c r="U163" i="18"/>
  <c r="Q201" i="18"/>
  <c r="P201" i="18"/>
  <c r="Q130" i="18"/>
  <c r="P130" i="18"/>
  <c r="Q146" i="18"/>
  <c r="P146" i="18"/>
  <c r="Q162" i="18"/>
  <c r="P162" i="18"/>
  <c r="Q219" i="18"/>
  <c r="P219" i="18"/>
  <c r="Q223" i="18"/>
  <c r="P223" i="18"/>
  <c r="Q215" i="18"/>
  <c r="P215" i="18"/>
  <c r="P277" i="18"/>
  <c r="Q277" i="18"/>
  <c r="R223" i="18"/>
  <c r="P255" i="18"/>
  <c r="Q255" i="18"/>
  <c r="Q217" i="18"/>
  <c r="P217" i="18"/>
  <c r="Q233" i="18"/>
  <c r="P233" i="18"/>
  <c r="Q249" i="18"/>
  <c r="P249" i="18"/>
  <c r="Q254" i="18"/>
  <c r="P254" i="18"/>
  <c r="P270" i="18"/>
  <c r="Q270" i="18"/>
  <c r="Q286" i="18"/>
  <c r="P286" i="18"/>
  <c r="P302" i="18"/>
  <c r="Q302" i="18"/>
  <c r="Q267" i="18"/>
  <c r="P267" i="18"/>
  <c r="Q283" i="18"/>
  <c r="P283" i="18"/>
  <c r="Q299" i="18"/>
  <c r="P299" i="18"/>
  <c r="Q310" i="18"/>
  <c r="P310" i="18"/>
  <c r="P326" i="18"/>
  <c r="Q326" i="18"/>
  <c r="Q342" i="18"/>
  <c r="P342" i="18"/>
  <c r="Q358" i="18"/>
  <c r="P358" i="18"/>
  <c r="Q374" i="18"/>
  <c r="P374" i="18"/>
  <c r="Q329" i="18"/>
  <c r="P329" i="18"/>
  <c r="Q345" i="18"/>
  <c r="P345" i="18"/>
  <c r="Q361" i="18"/>
  <c r="P361" i="18"/>
  <c r="R329" i="18"/>
  <c r="R361" i="18"/>
  <c r="Q347" i="18"/>
  <c r="P347" i="18"/>
  <c r="Q363" i="18"/>
  <c r="P363" i="18"/>
  <c r="P52" i="18"/>
  <c r="Q52" i="18"/>
  <c r="U52" i="18"/>
  <c r="P29" i="18"/>
  <c r="Q29" i="18"/>
  <c r="R29" i="18"/>
  <c r="U29" i="18"/>
  <c r="Q157" i="18"/>
  <c r="P157" i="18"/>
  <c r="Q140" i="18"/>
  <c r="P140" i="18"/>
  <c r="Q141" i="18"/>
  <c r="P141" i="18"/>
  <c r="P90" i="18"/>
  <c r="Q90" i="18"/>
  <c r="Q125" i="18"/>
  <c r="P125" i="18"/>
  <c r="Q147" i="18"/>
  <c r="P147" i="18"/>
  <c r="P63" i="18"/>
  <c r="R63" i="18"/>
  <c r="Q63" i="18"/>
  <c r="P77" i="18"/>
  <c r="Q77" i="18"/>
  <c r="P101" i="18"/>
  <c r="Q101" i="18"/>
  <c r="R101" i="18"/>
  <c r="Q151" i="18"/>
  <c r="P151" i="18"/>
  <c r="P203" i="18"/>
  <c r="Q203" i="18"/>
  <c r="Q174" i="18"/>
  <c r="P174" i="18"/>
  <c r="Q134" i="18"/>
  <c r="P134" i="18"/>
  <c r="Q150" i="18"/>
  <c r="P150" i="18"/>
  <c r="R147" i="18"/>
  <c r="P220" i="18"/>
  <c r="Q220" i="18"/>
  <c r="P261" i="18"/>
  <c r="Q261" i="18"/>
  <c r="Q228" i="18"/>
  <c r="P228" i="18"/>
  <c r="U239" i="18"/>
  <c r="U233" i="18"/>
  <c r="U249" i="18"/>
  <c r="R231" i="18"/>
  <c r="Q221" i="18"/>
  <c r="P221" i="18"/>
  <c r="Q237" i="18"/>
  <c r="P237" i="18"/>
  <c r="P253" i="18"/>
  <c r="Q253" i="18"/>
  <c r="Q301" i="18"/>
  <c r="P301" i="18"/>
  <c r="Q305" i="18"/>
  <c r="P305" i="18"/>
  <c r="P258" i="18"/>
  <c r="Q258" i="18"/>
  <c r="Q274" i="18"/>
  <c r="P274" i="18"/>
  <c r="Q290" i="18"/>
  <c r="P290" i="18"/>
  <c r="R77" i="18"/>
  <c r="P51" i="18"/>
  <c r="Q51" i="18"/>
  <c r="R51" i="18"/>
  <c r="P47" i="18"/>
  <c r="Q47" i="18"/>
  <c r="R47" i="18"/>
  <c r="Q166" i="18"/>
  <c r="P166" i="18"/>
  <c r="Q231" i="18"/>
  <c r="P231" i="18"/>
  <c r="Q189" i="18"/>
  <c r="P189" i="18"/>
  <c r="U209" i="18"/>
  <c r="Q161" i="18"/>
  <c r="P161" i="18"/>
  <c r="R113" i="18"/>
  <c r="Q22" i="18"/>
  <c r="P22" i="18"/>
  <c r="R22" i="18"/>
  <c r="P85" i="18"/>
  <c r="Q85" i="18"/>
  <c r="P117" i="18"/>
  <c r="Q117" i="18"/>
  <c r="U117" i="18"/>
  <c r="Q164" i="18"/>
  <c r="P164" i="18"/>
  <c r="Q136" i="18"/>
  <c r="P136" i="18"/>
  <c r="Q167" i="18"/>
  <c r="P167" i="18"/>
  <c r="Q239" i="18"/>
  <c r="P239" i="18"/>
  <c r="R133" i="18"/>
  <c r="P97" i="18"/>
  <c r="Q97" i="18"/>
  <c r="R97" i="18"/>
  <c r="Q209" i="18"/>
  <c r="P209" i="18"/>
  <c r="R117" i="18"/>
  <c r="U72" i="18"/>
  <c r="U131" i="18"/>
  <c r="P82" i="18"/>
  <c r="Q82" i="18"/>
  <c r="Q24" i="18"/>
  <c r="P24" i="18"/>
  <c r="R24" i="18"/>
  <c r="U164" i="18"/>
  <c r="U134" i="18"/>
  <c r="P199" i="18"/>
  <c r="Q199" i="18"/>
  <c r="P84" i="18"/>
  <c r="Q84" i="18"/>
  <c r="P100" i="18"/>
  <c r="Q100" i="18"/>
  <c r="P116" i="18"/>
  <c r="Q116" i="18"/>
  <c r="R153" i="18"/>
  <c r="Q79" i="18"/>
  <c r="P79" i="18"/>
  <c r="Q95" i="18"/>
  <c r="P95" i="18"/>
  <c r="Q111" i="18"/>
  <c r="P111" i="18"/>
  <c r="R129" i="18"/>
  <c r="U150" i="18"/>
  <c r="U166" i="18"/>
  <c r="U202" i="18"/>
  <c r="R136" i="18"/>
  <c r="P169" i="18"/>
  <c r="Q169" i="18"/>
  <c r="P207" i="18"/>
  <c r="Q207" i="18"/>
  <c r="U133" i="18"/>
  <c r="U165" i="18"/>
  <c r="R143" i="18"/>
  <c r="U170" i="18"/>
  <c r="Q213" i="18"/>
  <c r="P213" i="18"/>
  <c r="R222" i="18"/>
  <c r="Q183" i="18"/>
  <c r="P183" i="18"/>
  <c r="Q180" i="18"/>
  <c r="P180" i="18"/>
  <c r="R168" i="18"/>
  <c r="R200" i="18"/>
  <c r="Q236" i="18"/>
  <c r="P236" i="18"/>
  <c r="Q190" i="18"/>
  <c r="P190" i="18"/>
  <c r="Q206" i="18"/>
  <c r="P206" i="18"/>
  <c r="R234" i="18"/>
  <c r="R248" i="18"/>
  <c r="R190" i="18"/>
  <c r="U217" i="18"/>
  <c r="Q192" i="18"/>
  <c r="P192" i="18"/>
  <c r="Q208" i="18"/>
  <c r="P208" i="18"/>
  <c r="R240" i="18"/>
  <c r="R189" i="18"/>
  <c r="U218" i="18"/>
  <c r="R330" i="18"/>
  <c r="R304" i="18"/>
  <c r="R217" i="18"/>
  <c r="R249" i="18"/>
  <c r="P230" i="18"/>
  <c r="Q230" i="18"/>
  <c r="P246" i="18"/>
  <c r="Q246" i="18"/>
  <c r="P273" i="18"/>
  <c r="Q273" i="18"/>
  <c r="R227" i="18"/>
  <c r="U260" i="18"/>
  <c r="U220" i="18"/>
  <c r="U236" i="18"/>
  <c r="P281" i="18"/>
  <c r="Q281" i="18"/>
  <c r="R259" i="18"/>
  <c r="U273" i="18"/>
  <c r="U289" i="18"/>
  <c r="U305" i="18"/>
  <c r="R287" i="18"/>
  <c r="P264" i="18"/>
  <c r="Q264" i="18"/>
  <c r="P280" i="18"/>
  <c r="Q280" i="18"/>
  <c r="P296" i="18"/>
  <c r="Q296" i="18"/>
  <c r="R301" i="18"/>
  <c r="U270" i="18"/>
  <c r="U286" i="18"/>
  <c r="U302" i="18"/>
  <c r="U326" i="18"/>
  <c r="U313" i="18"/>
  <c r="U329" i="18"/>
  <c r="U345" i="18"/>
  <c r="U361" i="18"/>
  <c r="R311" i="18"/>
  <c r="U332" i="18"/>
  <c r="U348" i="18"/>
  <c r="U364" i="18"/>
  <c r="R342" i="18"/>
  <c r="R374" i="18"/>
  <c r="Q324" i="18"/>
  <c r="P324" i="18"/>
  <c r="P340" i="18"/>
  <c r="Q340" i="18"/>
  <c r="P356" i="18"/>
  <c r="Q356" i="18"/>
  <c r="P372" i="18"/>
  <c r="Q372" i="18"/>
  <c r="R333" i="18"/>
  <c r="R365" i="18"/>
  <c r="R108" i="18"/>
  <c r="Q67" i="18"/>
  <c r="P67" i="18"/>
  <c r="U67" i="18"/>
  <c r="U51" i="18"/>
  <c r="P34" i="18"/>
  <c r="Q34" i="18"/>
  <c r="U81" i="18"/>
  <c r="U26" i="18"/>
  <c r="Q62" i="18"/>
  <c r="P62" i="18"/>
  <c r="Q46" i="18"/>
  <c r="P46" i="18"/>
  <c r="Q135" i="18"/>
  <c r="P135" i="18"/>
  <c r="Q78" i="18"/>
  <c r="P78" i="18"/>
  <c r="R52" i="18"/>
  <c r="R34" i="18"/>
  <c r="P16" i="18"/>
  <c r="R82" i="18"/>
  <c r="U34" i="18"/>
  <c r="U283" i="18"/>
  <c r="Q287" i="18"/>
  <c r="P287" i="18"/>
  <c r="Q346" i="18"/>
  <c r="P346" i="18"/>
  <c r="Q349" i="18"/>
  <c r="P349" i="18"/>
  <c r="Q367" i="18"/>
  <c r="P367" i="18"/>
  <c r="P69" i="18"/>
  <c r="Q69" i="18"/>
  <c r="P20" i="18"/>
  <c r="R20" i="18"/>
  <c r="Q165" i="18"/>
  <c r="P165" i="18"/>
  <c r="P72" i="18"/>
  <c r="Q72" i="18"/>
  <c r="P88" i="18"/>
  <c r="Q88" i="18"/>
  <c r="P104" i="18"/>
  <c r="Q104" i="18"/>
  <c r="P120" i="18"/>
  <c r="Q120" i="18"/>
  <c r="Q83" i="18"/>
  <c r="P83" i="18"/>
  <c r="Q99" i="18"/>
  <c r="P99" i="18"/>
  <c r="Q115" i="18"/>
  <c r="P115" i="18"/>
  <c r="U140" i="18"/>
  <c r="Q171" i="18"/>
  <c r="P171" i="18"/>
  <c r="U137" i="18"/>
  <c r="U153" i="18"/>
  <c r="R151" i="18"/>
  <c r="Q172" i="18"/>
  <c r="P172" i="18"/>
  <c r="R130" i="18"/>
  <c r="R162" i="18"/>
  <c r="Q193" i="18"/>
  <c r="P193" i="18"/>
  <c r="R176" i="18"/>
  <c r="Q243" i="18"/>
  <c r="P243" i="18"/>
  <c r="Q194" i="18"/>
  <c r="P194" i="18"/>
  <c r="Q210" i="18"/>
  <c r="P210" i="18"/>
  <c r="P259" i="18"/>
  <c r="Q259" i="18"/>
  <c r="R198" i="18"/>
  <c r="U227" i="18"/>
  <c r="P285" i="18"/>
  <c r="Q285" i="18"/>
  <c r="Q196" i="18"/>
  <c r="P196" i="18"/>
  <c r="Q212" i="18"/>
  <c r="P212" i="18"/>
  <c r="P265" i="18"/>
  <c r="Q265" i="18"/>
  <c r="R232" i="18"/>
  <c r="Q240" i="18"/>
  <c r="P240" i="18"/>
  <c r="R255" i="18"/>
  <c r="Q335" i="18"/>
  <c r="P335" i="18"/>
  <c r="P234" i="18"/>
  <c r="Q234" i="18"/>
  <c r="U288" i="18"/>
  <c r="U224" i="18"/>
  <c r="U240" i="18"/>
  <c r="U258" i="18"/>
  <c r="U308" i="18"/>
  <c r="R265" i="18"/>
  <c r="Q313" i="18"/>
  <c r="P313" i="18"/>
  <c r="U261" i="18"/>
  <c r="U277" i="18"/>
  <c r="U293" i="18"/>
  <c r="R314" i="18"/>
  <c r="R348" i="18"/>
  <c r="Q252" i="18"/>
  <c r="P252" i="18"/>
  <c r="P268" i="18"/>
  <c r="Q268" i="18"/>
  <c r="P284" i="18"/>
  <c r="Q284" i="18"/>
  <c r="P300" i="18"/>
  <c r="Q300" i="18"/>
  <c r="Q315" i="18"/>
  <c r="P315" i="18"/>
  <c r="U274" i="18"/>
  <c r="U290" i="18"/>
  <c r="U306" i="18"/>
  <c r="Q331" i="18"/>
  <c r="P331" i="18"/>
  <c r="U317" i="18"/>
  <c r="U333" i="18"/>
  <c r="U349" i="18"/>
  <c r="U365" i="18"/>
  <c r="R319" i="18"/>
  <c r="R351" i="18"/>
  <c r="U320" i="18"/>
  <c r="U336" i="18"/>
  <c r="U352" i="18"/>
  <c r="U368" i="18"/>
  <c r="Q312" i="18"/>
  <c r="P312" i="18"/>
  <c r="Q328" i="18"/>
  <c r="P328" i="18"/>
  <c r="P344" i="18"/>
  <c r="Q344" i="18"/>
  <c r="P360" i="18"/>
  <c r="Q360" i="18"/>
  <c r="R309" i="18"/>
  <c r="R341" i="18"/>
  <c r="R373" i="18"/>
  <c r="U354" i="18"/>
  <c r="U370" i="18"/>
  <c r="Q94" i="18"/>
  <c r="P94" i="18"/>
  <c r="U63" i="18"/>
  <c r="U47" i="18"/>
  <c r="U159" i="18"/>
  <c r="P73" i="18"/>
  <c r="Q73" i="18"/>
  <c r="U39" i="18"/>
  <c r="U22" i="18"/>
  <c r="Q110" i="18"/>
  <c r="P110" i="18"/>
  <c r="Q58" i="18"/>
  <c r="P58" i="18"/>
  <c r="R39" i="18"/>
  <c r="R121" i="18"/>
  <c r="U126" i="18"/>
  <c r="R165" i="18"/>
  <c r="Q16" i="18"/>
  <c r="U267" i="18"/>
  <c r="Q271" i="18"/>
  <c r="P271" i="18"/>
  <c r="Q330" i="18"/>
  <c r="P330" i="18"/>
  <c r="R347" i="18"/>
  <c r="R346" i="18"/>
  <c r="Q351" i="18"/>
  <c r="P351" i="18"/>
  <c r="P48" i="18"/>
  <c r="Q48" i="18"/>
  <c r="U113" i="18"/>
  <c r="U48" i="18"/>
  <c r="Q102" i="18"/>
  <c r="P102" i="18"/>
  <c r="P59" i="18"/>
  <c r="Q59" i="18"/>
  <c r="R59" i="18"/>
  <c r="R45" i="18"/>
  <c r="U101" i="18"/>
  <c r="Q39" i="18"/>
  <c r="P39" i="18"/>
  <c r="P18" i="18"/>
  <c r="R18" i="18"/>
  <c r="R91" i="18"/>
  <c r="R123" i="18"/>
  <c r="Q170" i="18"/>
  <c r="P170" i="18"/>
  <c r="P89" i="18"/>
  <c r="Q89" i="18"/>
  <c r="P105" i="18"/>
  <c r="Q105" i="18"/>
  <c r="P121" i="18"/>
  <c r="Q121" i="18"/>
  <c r="Q173" i="18"/>
  <c r="P173" i="18"/>
  <c r="U75" i="18"/>
  <c r="U91" i="18"/>
  <c r="U107" i="18"/>
  <c r="U123" i="18"/>
  <c r="U177" i="18"/>
  <c r="U102" i="18"/>
  <c r="U143" i="18"/>
  <c r="Q139" i="18"/>
  <c r="P139" i="18"/>
  <c r="Q155" i="18"/>
  <c r="P155" i="18"/>
  <c r="U174" i="18"/>
  <c r="Q216" i="18"/>
  <c r="P216" i="18"/>
  <c r="Q181" i="18"/>
  <c r="P181" i="18"/>
  <c r="R228" i="18"/>
  <c r="Q138" i="18"/>
  <c r="P138" i="18"/>
  <c r="Q154" i="18"/>
  <c r="P154" i="18"/>
  <c r="R173" i="18"/>
  <c r="P211" i="18"/>
  <c r="Q211" i="18"/>
  <c r="R155" i="18"/>
  <c r="P175" i="18"/>
  <c r="Q175" i="18"/>
  <c r="U183" i="18"/>
  <c r="R134" i="18"/>
  <c r="R166" i="18"/>
  <c r="P191" i="18"/>
  <c r="Q191" i="18"/>
  <c r="U194" i="18"/>
  <c r="R180" i="18"/>
  <c r="R212" i="18"/>
  <c r="U213" i="18"/>
  <c r="R276" i="18"/>
  <c r="R170" i="18"/>
  <c r="R202" i="18"/>
  <c r="R230" i="18"/>
  <c r="R302" i="18"/>
  <c r="U199" i="18"/>
  <c r="R216" i="18"/>
  <c r="R293" i="18"/>
  <c r="R201" i="18"/>
  <c r="U246" i="18"/>
  <c r="Q235" i="18"/>
  <c r="P235" i="18"/>
  <c r="U243" i="18"/>
  <c r="U284" i="18"/>
  <c r="R229" i="18"/>
  <c r="R268" i="18"/>
  <c r="U221" i="18"/>
  <c r="U237" i="18"/>
  <c r="P257" i="18"/>
  <c r="Q257" i="18"/>
  <c r="U314" i="18"/>
  <c r="R239" i="18"/>
  <c r="R289" i="18"/>
  <c r="Q225" i="18"/>
  <c r="P225" i="18"/>
  <c r="Q241" i="18"/>
  <c r="P241" i="18"/>
  <c r="R261" i="18"/>
  <c r="R316" i="18"/>
  <c r="R266" i="18"/>
  <c r="R320" i="18"/>
  <c r="Q262" i="18"/>
  <c r="P262" i="18"/>
  <c r="Q278" i="18"/>
  <c r="P278" i="18"/>
  <c r="P294" i="18"/>
  <c r="Q294" i="18"/>
  <c r="R267" i="18"/>
  <c r="R299" i="18"/>
  <c r="R352" i="18"/>
  <c r="U255" i="18"/>
  <c r="U271" i="18"/>
  <c r="U287" i="18"/>
  <c r="U303" i="18"/>
  <c r="U316" i="18"/>
  <c r="Q275" i="18"/>
  <c r="P275" i="18"/>
  <c r="Q291" i="18"/>
  <c r="P291" i="18"/>
  <c r="Q307" i="18"/>
  <c r="P307" i="18"/>
  <c r="R336" i="18"/>
  <c r="P318" i="18"/>
  <c r="Q318" i="18"/>
  <c r="Q334" i="18"/>
  <c r="P334" i="18"/>
  <c r="Q350" i="18"/>
  <c r="P350" i="18"/>
  <c r="Q366" i="18"/>
  <c r="P366" i="18"/>
  <c r="R323" i="18"/>
  <c r="Q321" i="18"/>
  <c r="P321" i="18"/>
  <c r="Q337" i="18"/>
  <c r="P337" i="18"/>
  <c r="Q353" i="18"/>
  <c r="P353" i="18"/>
  <c r="Q369" i="18"/>
  <c r="P369" i="18"/>
  <c r="R354" i="18"/>
  <c r="U315" i="18"/>
  <c r="U331" i="18"/>
  <c r="U347" i="18"/>
  <c r="U363" i="18"/>
  <c r="R313" i="18"/>
  <c r="R345" i="18"/>
  <c r="Q339" i="18"/>
  <c r="P339" i="18"/>
  <c r="Q355" i="18"/>
  <c r="P355" i="18"/>
  <c r="Q371" i="18"/>
  <c r="P371" i="18"/>
  <c r="U77" i="18"/>
  <c r="P60" i="18"/>
  <c r="Q60" i="18"/>
  <c r="U44" i="18"/>
  <c r="Q122" i="18"/>
  <c r="P122" i="18"/>
  <c r="R72" i="18"/>
  <c r="U20" i="18"/>
  <c r="Q149" i="18"/>
  <c r="P149" i="18"/>
  <c r="R94" i="18"/>
  <c r="Q38" i="18"/>
  <c r="P38" i="18"/>
  <c r="R120" i="18"/>
  <c r="U45" i="18"/>
  <c r="U93" i="18"/>
  <c r="R305" i="18"/>
  <c r="Q303" i="18"/>
  <c r="P303" i="18"/>
  <c r="Q317" i="18"/>
  <c r="P317" i="18"/>
  <c r="U97" i="18"/>
  <c r="Q137" i="18"/>
  <c r="P137" i="18"/>
  <c r="P44" i="18"/>
  <c r="Q44" i="18"/>
  <c r="Q98" i="18"/>
  <c r="P98" i="18"/>
  <c r="U33" i="18"/>
  <c r="R125" i="18"/>
  <c r="Q179" i="18"/>
  <c r="P179" i="18"/>
  <c r="Q124" i="18"/>
  <c r="P124" i="18"/>
  <c r="P76" i="18"/>
  <c r="Q76" i="18"/>
  <c r="P92" i="18"/>
  <c r="Q92" i="18"/>
  <c r="P108" i="18"/>
  <c r="Q108" i="18"/>
  <c r="R137" i="18"/>
  <c r="Q87" i="18"/>
  <c r="P87" i="18"/>
  <c r="Q103" i="18"/>
  <c r="P103" i="18"/>
  <c r="Q119" i="18"/>
  <c r="P119" i="18"/>
  <c r="U147" i="18"/>
  <c r="Q177" i="18"/>
  <c r="P177" i="18"/>
  <c r="U125" i="18"/>
  <c r="U141" i="18"/>
  <c r="U157" i="18"/>
  <c r="U179" i="18"/>
  <c r="P187" i="18"/>
  <c r="Q187" i="18"/>
  <c r="Q168" i="18"/>
  <c r="P168" i="18"/>
  <c r="P195" i="18"/>
  <c r="Q195" i="18"/>
  <c r="R184" i="18"/>
  <c r="Q198" i="18"/>
  <c r="P198" i="18"/>
  <c r="Q214" i="18"/>
  <c r="P214" i="18"/>
  <c r="P297" i="18"/>
  <c r="Q297" i="18"/>
  <c r="R174" i="18"/>
  <c r="R306" i="18"/>
  <c r="Q200" i="18"/>
  <c r="P200" i="18"/>
  <c r="U310" i="18"/>
  <c r="R205" i="18"/>
  <c r="R258" i="18"/>
  <c r="U242" i="18"/>
  <c r="P244" i="18"/>
  <c r="Q244" i="18"/>
  <c r="R233" i="18"/>
  <c r="P222" i="18"/>
  <c r="Q222" i="18"/>
  <c r="P238" i="18"/>
  <c r="Q238" i="18"/>
  <c r="Q323" i="18"/>
  <c r="P323" i="18"/>
  <c r="R243" i="18"/>
  <c r="R290" i="18"/>
  <c r="U228" i="18"/>
  <c r="U244" i="18"/>
  <c r="P269" i="18"/>
  <c r="Q269" i="18"/>
  <c r="U265" i="18"/>
  <c r="U297" i="18"/>
  <c r="R271" i="18"/>
  <c r="R303" i="18"/>
  <c r="Q256" i="18"/>
  <c r="P256" i="18"/>
  <c r="P272" i="18"/>
  <c r="Q272" i="18"/>
  <c r="P288" i="18"/>
  <c r="Q288" i="18"/>
  <c r="P304" i="18"/>
  <c r="Q304" i="18"/>
  <c r="Q309" i="18"/>
  <c r="P309" i="18"/>
  <c r="R358" i="18"/>
  <c r="Q316" i="18"/>
  <c r="P316" i="18"/>
  <c r="Q332" i="18"/>
  <c r="P332" i="18"/>
  <c r="P348" i="18"/>
  <c r="Q348" i="18"/>
  <c r="P364" i="18"/>
  <c r="Q364" i="18"/>
  <c r="R317" i="18"/>
  <c r="R349" i="18"/>
  <c r="U342" i="18"/>
  <c r="U358" i="18"/>
  <c r="U374" i="18"/>
  <c r="Q71" i="18"/>
  <c r="P71" i="18"/>
  <c r="U59" i="18"/>
  <c r="R105" i="18"/>
  <c r="Q37" i="18"/>
  <c r="P37" i="18"/>
  <c r="U18" i="18"/>
  <c r="R88" i="18"/>
  <c r="Q54" i="18"/>
  <c r="P54" i="18"/>
  <c r="U109" i="18"/>
  <c r="Q66" i="18"/>
  <c r="P66" i="18"/>
  <c r="R44" i="18"/>
  <c r="U299" i="18"/>
  <c r="P314" i="18"/>
  <c r="Q314" i="18"/>
  <c r="Q365" i="18"/>
  <c r="P365" i="18"/>
  <c r="U136" i="18"/>
  <c r="R80" i="18"/>
  <c r="P55" i="18"/>
  <c r="Q55" i="18"/>
  <c r="R92" i="18"/>
  <c r="R99" i="18"/>
  <c r="Q132" i="18"/>
  <c r="P132" i="18"/>
  <c r="P93" i="18"/>
  <c r="Q93" i="18"/>
  <c r="P109" i="18"/>
  <c r="Q109" i="18"/>
  <c r="P129" i="18"/>
  <c r="Q129" i="18"/>
  <c r="R98" i="18"/>
  <c r="R141" i="18"/>
  <c r="U74" i="18"/>
  <c r="U90" i="18"/>
  <c r="U151" i="18"/>
  <c r="Q143" i="18"/>
  <c r="P143" i="18"/>
  <c r="Q159" i="18"/>
  <c r="P159" i="18"/>
  <c r="R179" i="18"/>
  <c r="R124" i="18"/>
  <c r="Q185" i="18"/>
  <c r="P185" i="18"/>
  <c r="Q126" i="18"/>
  <c r="P126" i="18"/>
  <c r="Q142" i="18"/>
  <c r="P142" i="18"/>
  <c r="Q158" i="18"/>
  <c r="P158" i="18"/>
  <c r="Q178" i="18"/>
  <c r="P178" i="18"/>
  <c r="R163" i="18"/>
  <c r="Q182" i="18"/>
  <c r="P182" i="18"/>
  <c r="U188" i="18"/>
  <c r="R142" i="18"/>
  <c r="U173" i="18"/>
  <c r="R203" i="18"/>
  <c r="U196" i="18"/>
  <c r="R188" i="18"/>
  <c r="P218" i="18"/>
  <c r="Q218" i="18"/>
  <c r="U185" i="18"/>
  <c r="U201" i="18"/>
  <c r="U219" i="18"/>
  <c r="Q319" i="18"/>
  <c r="P319" i="18"/>
  <c r="R178" i="18"/>
  <c r="R210" i="18"/>
  <c r="U203" i="18"/>
  <c r="R224" i="18"/>
  <c r="R177" i="18"/>
  <c r="R209" i="18"/>
  <c r="Q247" i="18"/>
  <c r="P247" i="18"/>
  <c r="U247" i="18"/>
  <c r="R286" i="18"/>
  <c r="R237" i="18"/>
  <c r="R215" i="18"/>
  <c r="R247" i="18"/>
  <c r="P293" i="18"/>
  <c r="Q293" i="18"/>
  <c r="Q229" i="18"/>
  <c r="P229" i="18"/>
  <c r="Q245" i="18"/>
  <c r="P245" i="18"/>
  <c r="U276" i="18"/>
  <c r="R292" i="18"/>
  <c r="Q250" i="18"/>
  <c r="P250" i="18"/>
  <c r="Q266" i="18"/>
  <c r="P266" i="18"/>
  <c r="Q282" i="18"/>
  <c r="P282" i="18"/>
  <c r="Q298" i="18"/>
  <c r="P298" i="18"/>
  <c r="U259" i="18"/>
  <c r="P263" i="18"/>
  <c r="Q263" i="18"/>
  <c r="Q279" i="18"/>
  <c r="P279" i="18"/>
  <c r="Q295" i="18"/>
  <c r="P295" i="18"/>
  <c r="Q327" i="18"/>
  <c r="P327" i="18"/>
  <c r="P322" i="18"/>
  <c r="Q322" i="18"/>
  <c r="Q338" i="18"/>
  <c r="P338" i="18"/>
  <c r="Q354" i="18"/>
  <c r="P354" i="18"/>
  <c r="Q370" i="18"/>
  <c r="P370" i="18"/>
  <c r="R331" i="18"/>
  <c r="R363" i="18"/>
  <c r="Q325" i="18"/>
  <c r="P325" i="18"/>
  <c r="Q341" i="18"/>
  <c r="P341" i="18"/>
  <c r="Q357" i="18"/>
  <c r="P357" i="18"/>
  <c r="Q373" i="18"/>
  <c r="P373" i="18"/>
  <c r="R362" i="18"/>
  <c r="U319" i="18"/>
  <c r="U335" i="18"/>
  <c r="U351" i="18"/>
  <c r="U367" i="18"/>
  <c r="Q343" i="18"/>
  <c r="P343" i="18"/>
  <c r="Q359" i="18"/>
  <c r="P359" i="18"/>
  <c r="Q375" i="18"/>
  <c r="P375" i="18"/>
  <c r="P56" i="18"/>
  <c r="Q56" i="18"/>
  <c r="P42" i="18"/>
  <c r="Q42" i="18"/>
  <c r="R104" i="18"/>
  <c r="U31" i="18"/>
  <c r="U16" i="18"/>
  <c r="Q145" i="18"/>
  <c r="P145" i="18"/>
  <c r="U85" i="18"/>
  <c r="R31" i="18"/>
  <c r="Q106" i="18"/>
  <c r="P106" i="18"/>
  <c r="R64" i="18"/>
  <c r="Q41" i="18"/>
  <c r="P41" i="18"/>
  <c r="Q18" i="18"/>
  <c r="U42" i="18"/>
  <c r="R37" i="18"/>
  <c r="U121" i="18"/>
  <c r="U37" i="18"/>
  <c r="Q306" i="18"/>
  <c r="P306" i="18"/>
  <c r="Q362" i="18"/>
  <c r="P362" i="18"/>
  <c r="Q333" i="18"/>
  <c r="P333" i="18"/>
  <c r="P64" i="18"/>
  <c r="Q64" i="18"/>
  <c r="Q45" i="18"/>
  <c r="P45" i="18"/>
  <c r="Q153" i="18"/>
  <c r="P153" i="18"/>
  <c r="R48" i="18"/>
  <c r="P33" i="18"/>
  <c r="Q33" i="18"/>
  <c r="P131" i="18"/>
  <c r="Q131" i="18"/>
  <c r="Q184" i="18"/>
  <c r="P184" i="18"/>
  <c r="Q31" i="18"/>
  <c r="P31" i="18"/>
  <c r="Q160" i="18"/>
  <c r="P160" i="18"/>
  <c r="R131" i="18"/>
  <c r="U130" i="18"/>
  <c r="P80" i="18"/>
  <c r="Q80" i="18"/>
  <c r="P96" i="18"/>
  <c r="Q96" i="18"/>
  <c r="P112" i="18"/>
  <c r="Q112" i="18"/>
  <c r="Q75" i="18"/>
  <c r="P75" i="18"/>
  <c r="Q91" i="18"/>
  <c r="P91" i="18"/>
  <c r="Q107" i="18"/>
  <c r="P107" i="18"/>
  <c r="Q123" i="18"/>
  <c r="P123" i="18"/>
  <c r="U146" i="18"/>
  <c r="U162" i="18"/>
  <c r="R160" i="18"/>
  <c r="Q205" i="18"/>
  <c r="P205" i="18"/>
  <c r="U161" i="18"/>
  <c r="R167" i="18"/>
  <c r="R146" i="18"/>
  <c r="Q176" i="18"/>
  <c r="P176" i="18"/>
  <c r="U223" i="18"/>
  <c r="R220" i="18"/>
  <c r="Q186" i="18"/>
  <c r="P186" i="18"/>
  <c r="Q202" i="18"/>
  <c r="P202" i="18"/>
  <c r="Q224" i="18"/>
  <c r="P224" i="18"/>
  <c r="Q232" i="18"/>
  <c r="P232" i="18"/>
  <c r="Q188" i="18"/>
  <c r="P188" i="18"/>
  <c r="Q204" i="18"/>
  <c r="P204" i="18"/>
  <c r="Q227" i="18"/>
  <c r="P227" i="18"/>
  <c r="R253" i="18"/>
  <c r="Q248" i="18"/>
  <c r="P248" i="18"/>
  <c r="P289" i="18"/>
  <c r="Q289" i="18"/>
  <c r="R274" i="18"/>
  <c r="P226" i="18"/>
  <c r="Q226" i="18"/>
  <c r="P242" i="18"/>
  <c r="Q242" i="18"/>
  <c r="R219" i="18"/>
  <c r="R254" i="18"/>
  <c r="U232" i="18"/>
  <c r="U248" i="18"/>
  <c r="R277" i="18"/>
  <c r="P251" i="18"/>
  <c r="Q251" i="18"/>
  <c r="U253" i="18"/>
  <c r="U285" i="18"/>
  <c r="U301" i="18"/>
  <c r="Q311" i="18"/>
  <c r="P311" i="18"/>
  <c r="Q260" i="18"/>
  <c r="P260" i="18"/>
  <c r="P276" i="18"/>
  <c r="Q276" i="18"/>
  <c r="P292" i="18"/>
  <c r="Q292" i="18"/>
  <c r="P308" i="18"/>
  <c r="Q308" i="18"/>
  <c r="R335" i="18"/>
  <c r="R367" i="18"/>
  <c r="Q320" i="18"/>
  <c r="P320" i="18"/>
  <c r="Q336" i="18"/>
  <c r="P336" i="18"/>
  <c r="P352" i="18"/>
  <c r="Q352" i="18"/>
  <c r="P368" i="18"/>
  <c r="Q368" i="18"/>
  <c r="U346" i="18"/>
  <c r="U362" i="18"/>
  <c r="U132" i="18"/>
  <c r="U69" i="18"/>
  <c r="U55" i="18"/>
  <c r="R90" i="18"/>
  <c r="Q197" i="18"/>
  <c r="P197" i="18"/>
  <c r="R81" i="18"/>
  <c r="Q50" i="18"/>
  <c r="P50" i="18"/>
  <c r="Q30" i="18"/>
  <c r="P30" i="18"/>
  <c r="R93" i="18"/>
  <c r="U30" i="18"/>
  <c r="U307" i="17"/>
  <c r="U279" i="17"/>
  <c r="U153" i="17"/>
  <c r="K16" i="17"/>
  <c r="K17" i="17" s="1"/>
  <c r="K18" i="17" s="1"/>
  <c r="K19" i="17" s="1"/>
  <c r="K20" i="17" s="1"/>
  <c r="K21" i="17" s="1"/>
  <c r="K22" i="17" s="1"/>
  <c r="K23" i="17" s="1"/>
  <c r="K24" i="17" s="1"/>
  <c r="K25" i="17" s="1"/>
  <c r="K26" i="17" s="1"/>
  <c r="K27" i="17" s="1"/>
  <c r="K28" i="17" s="1"/>
  <c r="K29" i="17" s="1"/>
  <c r="K30" i="17" s="1"/>
  <c r="K31" i="17" s="1"/>
  <c r="K32" i="17" s="1"/>
  <c r="K33" i="17" s="1"/>
  <c r="K34" i="17" s="1"/>
  <c r="K35" i="17" s="1"/>
  <c r="K36" i="17" s="1"/>
  <c r="K37" i="17" s="1"/>
  <c r="K38" i="17" s="1"/>
  <c r="K39" i="17" s="1"/>
  <c r="K40" i="17" s="1"/>
  <c r="K41" i="17" s="1"/>
  <c r="K42" i="17" s="1"/>
  <c r="K43" i="17" s="1"/>
  <c r="K44" i="17" s="1"/>
  <c r="K45" i="17" s="1"/>
  <c r="K46" i="17" s="1"/>
  <c r="K47" i="17" s="1"/>
  <c r="K48" i="17" s="1"/>
  <c r="K49" i="17" s="1"/>
  <c r="K50" i="17" s="1"/>
  <c r="K51" i="17" s="1"/>
  <c r="K52" i="17" s="1"/>
  <c r="K53" i="17" s="1"/>
  <c r="K54" i="17" s="1"/>
  <c r="K55" i="17" s="1"/>
  <c r="K56" i="17" s="1"/>
  <c r="K57" i="17" s="1"/>
  <c r="K58" i="17" s="1"/>
  <c r="K59" i="17" s="1"/>
  <c r="K60" i="17" s="1"/>
  <c r="K61" i="17" s="1"/>
  <c r="K62" i="17" s="1"/>
  <c r="K63" i="17" s="1"/>
  <c r="K64" i="17" s="1"/>
  <c r="K65" i="17" s="1"/>
  <c r="K66" i="17" s="1"/>
  <c r="K67" i="17" s="1"/>
  <c r="K68" i="17" s="1"/>
  <c r="K69" i="17" s="1"/>
  <c r="K70" i="17" s="1"/>
  <c r="K71" i="17" s="1"/>
  <c r="K72" i="17" s="1"/>
  <c r="K73" i="17" s="1"/>
  <c r="K74" i="17" s="1"/>
  <c r="K75" i="17" s="1"/>
  <c r="K76" i="17" s="1"/>
  <c r="K77" i="17" s="1"/>
  <c r="K78" i="17" s="1"/>
  <c r="K79" i="17" s="1"/>
  <c r="K80" i="17" s="1"/>
  <c r="K81" i="17" s="1"/>
  <c r="K82" i="17" s="1"/>
  <c r="K83" i="17" s="1"/>
  <c r="K84" i="17" s="1"/>
  <c r="K85" i="17" s="1"/>
  <c r="K86" i="17" s="1"/>
  <c r="K87" i="17" s="1"/>
  <c r="K88" i="17" s="1"/>
  <c r="K89" i="17" s="1"/>
  <c r="K90" i="17" s="1"/>
  <c r="K91" i="17" s="1"/>
  <c r="K92" i="17" s="1"/>
  <c r="K93" i="17" s="1"/>
  <c r="K94" i="17" s="1"/>
  <c r="K95" i="17" s="1"/>
  <c r="K96" i="17" s="1"/>
  <c r="K97" i="17" s="1"/>
  <c r="K98" i="17" s="1"/>
  <c r="K99" i="17" s="1"/>
  <c r="K100" i="17" s="1"/>
  <c r="K101" i="17" s="1"/>
  <c r="K102" i="17" s="1"/>
  <c r="K103" i="17" s="1"/>
  <c r="K104" i="17" s="1"/>
  <c r="K105" i="17" s="1"/>
  <c r="K106" i="17" s="1"/>
  <c r="K107" i="17" s="1"/>
  <c r="K108" i="17" s="1"/>
  <c r="K109" i="17" s="1"/>
  <c r="K110" i="17" s="1"/>
  <c r="K111" i="17" s="1"/>
  <c r="K112" i="17" s="1"/>
  <c r="K113" i="17" s="1"/>
  <c r="K114" i="17" s="1"/>
  <c r="K115" i="17" s="1"/>
  <c r="K116" i="17" s="1"/>
  <c r="K117" i="17" s="1"/>
  <c r="K118" i="17" s="1"/>
  <c r="K119" i="17" s="1"/>
  <c r="K120" i="17" s="1"/>
  <c r="K121" i="17" s="1"/>
  <c r="K122" i="17" s="1"/>
  <c r="K123" i="17" s="1"/>
  <c r="K124" i="17" s="1"/>
  <c r="K125" i="17" s="1"/>
  <c r="K126" i="17" s="1"/>
  <c r="K127" i="17" s="1"/>
  <c r="K128" i="17" s="1"/>
  <c r="K129" i="17" s="1"/>
  <c r="K130" i="17" s="1"/>
  <c r="K131" i="17" s="1"/>
  <c r="K132" i="17" s="1"/>
  <c r="K133" i="17" s="1"/>
  <c r="K134" i="17" s="1"/>
  <c r="K135" i="17" s="1"/>
  <c r="K136" i="17" s="1"/>
  <c r="K137" i="17" s="1"/>
  <c r="K138" i="17" s="1"/>
  <c r="K139" i="17" s="1"/>
  <c r="K140" i="17" s="1"/>
  <c r="K141" i="17" s="1"/>
  <c r="K142" i="17" s="1"/>
  <c r="K143" i="17" s="1"/>
  <c r="K144" i="17" s="1"/>
  <c r="K145" i="17" s="1"/>
  <c r="K146" i="17" s="1"/>
  <c r="K147" i="17" s="1"/>
  <c r="K148" i="17" s="1"/>
  <c r="K149" i="17" s="1"/>
  <c r="K150" i="17" s="1"/>
  <c r="K151" i="17" s="1"/>
  <c r="K152" i="17" s="1"/>
  <c r="K153" i="17" s="1"/>
  <c r="K154" i="17" s="1"/>
  <c r="K155" i="17" s="1"/>
  <c r="K156" i="17" s="1"/>
  <c r="K157" i="17" s="1"/>
  <c r="K158" i="17" s="1"/>
  <c r="K159" i="17" s="1"/>
  <c r="K160" i="17" s="1"/>
  <c r="K161" i="17" s="1"/>
  <c r="K162" i="17" s="1"/>
  <c r="K163" i="17" s="1"/>
  <c r="K164" i="17" s="1"/>
  <c r="K165" i="17" s="1"/>
  <c r="K166" i="17" s="1"/>
  <c r="K167" i="17" s="1"/>
  <c r="K168" i="17" s="1"/>
  <c r="K169" i="17" s="1"/>
  <c r="K170" i="17" s="1"/>
  <c r="K171" i="17" s="1"/>
  <c r="K172" i="17" s="1"/>
  <c r="K173" i="17" s="1"/>
  <c r="K174" i="17" s="1"/>
  <c r="K175" i="17" s="1"/>
  <c r="K176" i="17" s="1"/>
  <c r="K177" i="17" s="1"/>
  <c r="K178" i="17" s="1"/>
  <c r="K179" i="17" s="1"/>
  <c r="K180" i="17" s="1"/>
  <c r="K181" i="17" s="1"/>
  <c r="K182" i="17" s="1"/>
  <c r="K183" i="17" s="1"/>
  <c r="K184" i="17" s="1"/>
  <c r="K185" i="17" s="1"/>
  <c r="K186" i="17" s="1"/>
  <c r="K187" i="17" s="1"/>
  <c r="K188" i="17" s="1"/>
  <c r="K189" i="17" s="1"/>
  <c r="K190" i="17" s="1"/>
  <c r="K191" i="17" s="1"/>
  <c r="K192" i="17" s="1"/>
  <c r="K193" i="17" s="1"/>
  <c r="K194" i="17" s="1"/>
  <c r="K195" i="17" s="1"/>
  <c r="K196" i="17" s="1"/>
  <c r="K197" i="17" s="1"/>
  <c r="K198" i="17" s="1"/>
  <c r="K199" i="17" s="1"/>
  <c r="K200" i="17" s="1"/>
  <c r="K201" i="17" s="1"/>
  <c r="K202" i="17" s="1"/>
  <c r="K203" i="17" s="1"/>
  <c r="K204" i="17" s="1"/>
  <c r="K205" i="17" s="1"/>
  <c r="K206" i="17" s="1"/>
  <c r="K207" i="17" s="1"/>
  <c r="K208" i="17" s="1"/>
  <c r="K209" i="17" s="1"/>
  <c r="K210" i="17" s="1"/>
  <c r="K211" i="17" s="1"/>
  <c r="K212" i="17" s="1"/>
  <c r="K213" i="17" s="1"/>
  <c r="K214" i="17" s="1"/>
  <c r="K215" i="17" s="1"/>
  <c r="K216" i="17" s="1"/>
  <c r="K217" i="17" s="1"/>
  <c r="K218" i="17" s="1"/>
  <c r="K219" i="17" s="1"/>
  <c r="K220" i="17" s="1"/>
  <c r="K221" i="17" s="1"/>
  <c r="K222" i="17" s="1"/>
  <c r="K223" i="17" s="1"/>
  <c r="K224" i="17" s="1"/>
  <c r="K225" i="17" s="1"/>
  <c r="K226" i="17" s="1"/>
  <c r="K227" i="17" s="1"/>
  <c r="K228" i="17" s="1"/>
  <c r="K229" i="17" s="1"/>
  <c r="K230" i="17" s="1"/>
  <c r="K231" i="17" s="1"/>
  <c r="K232" i="17" s="1"/>
  <c r="K233" i="17" s="1"/>
  <c r="K234" i="17" s="1"/>
  <c r="K235" i="17" s="1"/>
  <c r="K236" i="17" s="1"/>
  <c r="K237" i="17" s="1"/>
  <c r="K238" i="17" s="1"/>
  <c r="K239" i="17" s="1"/>
  <c r="K240" i="17" s="1"/>
  <c r="K241" i="17" s="1"/>
  <c r="K242" i="17" s="1"/>
  <c r="K243" i="17" s="1"/>
  <c r="K244" i="17" s="1"/>
  <c r="K245" i="17" s="1"/>
  <c r="K246" i="17" s="1"/>
  <c r="K247" i="17" s="1"/>
  <c r="K248" i="17" s="1"/>
  <c r="K249" i="17" s="1"/>
  <c r="K250" i="17" s="1"/>
  <c r="K251" i="17" s="1"/>
  <c r="K252" i="17" s="1"/>
  <c r="K253" i="17" s="1"/>
  <c r="K254" i="17" s="1"/>
  <c r="K255" i="17" s="1"/>
  <c r="K256" i="17" s="1"/>
  <c r="K257" i="17" s="1"/>
  <c r="K258" i="17" s="1"/>
  <c r="K259" i="17" s="1"/>
  <c r="K260" i="17" s="1"/>
  <c r="K261" i="17" s="1"/>
  <c r="K262" i="17" s="1"/>
  <c r="K263" i="17" s="1"/>
  <c r="K264" i="17" s="1"/>
  <c r="K265" i="17" s="1"/>
  <c r="K266" i="17" s="1"/>
  <c r="K267" i="17" s="1"/>
  <c r="K268" i="17" s="1"/>
  <c r="K269" i="17" s="1"/>
  <c r="K270" i="17" s="1"/>
  <c r="K271" i="17" s="1"/>
  <c r="K272" i="17" s="1"/>
  <c r="K273" i="17" s="1"/>
  <c r="K274" i="17" s="1"/>
  <c r="K275" i="17" s="1"/>
  <c r="K276" i="17" s="1"/>
  <c r="K277" i="17" s="1"/>
  <c r="K278" i="17" s="1"/>
  <c r="K279" i="17" s="1"/>
  <c r="K280" i="17" s="1"/>
  <c r="K281" i="17" s="1"/>
  <c r="K282" i="17" s="1"/>
  <c r="K283" i="17" s="1"/>
  <c r="K284" i="17" s="1"/>
  <c r="K285" i="17" s="1"/>
  <c r="K286" i="17" s="1"/>
  <c r="K287" i="17" s="1"/>
  <c r="K288" i="17" s="1"/>
  <c r="K289" i="17" s="1"/>
  <c r="K290" i="17" s="1"/>
  <c r="K291" i="17" s="1"/>
  <c r="K292" i="17" s="1"/>
  <c r="K293" i="17" s="1"/>
  <c r="K294" i="17" s="1"/>
  <c r="K295" i="17" s="1"/>
  <c r="K296" i="17" s="1"/>
  <c r="K297" i="17" s="1"/>
  <c r="K298" i="17" s="1"/>
  <c r="K299" i="17" s="1"/>
  <c r="K300" i="17" s="1"/>
  <c r="K301" i="17" s="1"/>
  <c r="K302" i="17" s="1"/>
  <c r="K303" i="17" s="1"/>
  <c r="K304" i="17" s="1"/>
  <c r="K305" i="17" s="1"/>
  <c r="K306" i="17" s="1"/>
  <c r="K307" i="17" s="1"/>
  <c r="K308" i="17" s="1"/>
  <c r="K309" i="17" s="1"/>
  <c r="K310" i="17" s="1"/>
  <c r="K311" i="17" s="1"/>
  <c r="K312" i="17" s="1"/>
  <c r="K313" i="17" s="1"/>
  <c r="K314" i="17" s="1"/>
  <c r="K315" i="17" s="1"/>
  <c r="K316" i="17" s="1"/>
  <c r="K317" i="17" s="1"/>
  <c r="K318" i="17" s="1"/>
  <c r="K319" i="17" s="1"/>
  <c r="K320" i="17" s="1"/>
  <c r="K321" i="17" s="1"/>
  <c r="K322" i="17" s="1"/>
  <c r="K323" i="17" s="1"/>
  <c r="K324" i="17" s="1"/>
  <c r="K325" i="17" s="1"/>
  <c r="K326" i="17" s="1"/>
  <c r="K327" i="17" s="1"/>
  <c r="K328" i="17" s="1"/>
  <c r="K329" i="17" s="1"/>
  <c r="K330" i="17" s="1"/>
  <c r="K331" i="17" s="1"/>
  <c r="K332" i="17" s="1"/>
  <c r="K333" i="17" s="1"/>
  <c r="K334" i="17" s="1"/>
  <c r="K335" i="17" s="1"/>
  <c r="K336" i="17" s="1"/>
  <c r="K337" i="17" s="1"/>
  <c r="K338" i="17" s="1"/>
  <c r="K339" i="17" s="1"/>
  <c r="K340" i="17" s="1"/>
  <c r="K341" i="17" s="1"/>
  <c r="K342" i="17" s="1"/>
  <c r="K343" i="17" s="1"/>
  <c r="K344" i="17" s="1"/>
  <c r="K345" i="17" s="1"/>
  <c r="K346" i="17" s="1"/>
  <c r="K347" i="17" s="1"/>
  <c r="K348" i="17" s="1"/>
  <c r="K349" i="17" s="1"/>
  <c r="K350" i="17" s="1"/>
  <c r="K351" i="17" s="1"/>
  <c r="K352" i="17" s="1"/>
  <c r="K353" i="17" s="1"/>
  <c r="K354" i="17" s="1"/>
  <c r="K355" i="17" s="1"/>
  <c r="K356" i="17" s="1"/>
  <c r="K357" i="17" s="1"/>
  <c r="K358" i="17" s="1"/>
  <c r="K359" i="17" s="1"/>
  <c r="K360" i="17" s="1"/>
  <c r="K361" i="17" s="1"/>
  <c r="K362" i="17" s="1"/>
  <c r="K363" i="17" s="1"/>
  <c r="K364" i="17" s="1"/>
  <c r="K365" i="17" s="1"/>
  <c r="K366" i="17" s="1"/>
  <c r="K367" i="17" s="1"/>
  <c r="K368" i="17" s="1"/>
  <c r="K369" i="17" s="1"/>
  <c r="K370" i="17" s="1"/>
  <c r="K371" i="17" s="1"/>
  <c r="K372" i="17" s="1"/>
  <c r="K373" i="17" s="1"/>
  <c r="K374" i="17" s="1"/>
  <c r="K375" i="17" s="1"/>
  <c r="K377" i="17" s="1"/>
  <c r="V69" i="17"/>
  <c r="V45" i="17"/>
  <c r="U303" i="17"/>
  <c r="U297" i="17"/>
  <c r="U229" i="17"/>
  <c r="U343" i="17"/>
  <c r="R196" i="17"/>
  <c r="U258" i="17"/>
  <c r="U291" i="17"/>
  <c r="U273" i="17"/>
  <c r="V33" i="17"/>
  <c r="U242" i="17"/>
  <c r="U267" i="17"/>
  <c r="U270" i="17"/>
  <c r="P31" i="17"/>
  <c r="U363" i="17"/>
  <c r="U345" i="17"/>
  <c r="R250" i="17"/>
  <c r="U222" i="17"/>
  <c r="U150" i="17"/>
  <c r="U233" i="17"/>
  <c r="U176" i="17"/>
  <c r="AB25" i="17"/>
  <c r="U339" i="17"/>
  <c r="U249" i="17"/>
  <c r="U149" i="17"/>
  <c r="U108" i="17"/>
  <c r="U216" i="17"/>
  <c r="R31" i="17"/>
  <c r="U31" i="17"/>
  <c r="V32" i="17"/>
  <c r="U336" i="17"/>
  <c r="U312" i="17"/>
  <c r="R224" i="17"/>
  <c r="U213" i="17"/>
  <c r="U115" i="17"/>
  <c r="U342" i="17"/>
  <c r="R36" i="17"/>
  <c r="Q31" i="17"/>
  <c r="U366" i="17"/>
  <c r="V81" i="17"/>
  <c r="U20" i="17"/>
  <c r="V20" i="17"/>
  <c r="R164" i="17"/>
  <c r="R43" i="17"/>
  <c r="V43" i="17"/>
  <c r="U58" i="17"/>
  <c r="R79" i="17"/>
  <c r="V79" i="17"/>
  <c r="R47" i="17"/>
  <c r="V47" i="17"/>
  <c r="U21" i="17"/>
  <c r="V21" i="17"/>
  <c r="V57" i="17"/>
  <c r="V54" i="17"/>
  <c r="V66" i="17"/>
  <c r="V44" i="17"/>
  <c r="R70" i="17"/>
  <c r="V70" i="17"/>
  <c r="Q30" i="17"/>
  <c r="V30" i="17"/>
  <c r="V27" i="17"/>
  <c r="V36" i="17"/>
  <c r="R35" i="17"/>
  <c r="V35" i="17"/>
  <c r="U37" i="17"/>
  <c r="V37" i="17"/>
  <c r="V63" i="17"/>
  <c r="V75" i="17"/>
  <c r="V67" i="17"/>
  <c r="V28" i="17"/>
  <c r="U288" i="17"/>
  <c r="U217" i="17"/>
  <c r="U127" i="17"/>
  <c r="U60" i="17"/>
  <c r="U81" i="17"/>
  <c r="U22" i="17"/>
  <c r="V22" i="17"/>
  <c r="U29" i="17"/>
  <c r="V29" i="17"/>
  <c r="V39" i="17"/>
  <c r="V51" i="17"/>
  <c r="V50" i="17"/>
  <c r="V74" i="17"/>
  <c r="R16" i="17"/>
  <c r="V16" i="17"/>
  <c r="V26" i="17"/>
  <c r="U315" i="17"/>
  <c r="U96" i="17"/>
  <c r="R71" i="17"/>
  <c r="V71" i="17"/>
  <c r="V80" i="17"/>
  <c r="V55" i="17"/>
  <c r="AB42" i="17"/>
  <c r="U309" i="17"/>
  <c r="U234" i="17"/>
  <c r="U209" i="17"/>
  <c r="U105" i="17"/>
  <c r="U327" i="17"/>
  <c r="AB36" i="17"/>
  <c r="U360" i="17"/>
  <c r="U177" i="17"/>
  <c r="U172" i="17"/>
  <c r="U78" i="17"/>
  <c r="R169" i="17"/>
  <c r="U123" i="17"/>
  <c r="R274" i="17"/>
  <c r="U195" i="17"/>
  <c r="AB24" i="17"/>
  <c r="Q21" i="17"/>
  <c r="AB41" i="17"/>
  <c r="AB44" i="17"/>
  <c r="R232" i="17"/>
  <c r="U246" i="17"/>
  <c r="U147" i="17"/>
  <c r="U126" i="17"/>
  <c r="U165" i="17"/>
  <c r="R91" i="17"/>
  <c r="U205" i="17"/>
  <c r="U51" i="17"/>
  <c r="U144" i="17"/>
  <c r="U18" i="17"/>
  <c r="R280" i="17"/>
  <c r="U369" i="17"/>
  <c r="U255" i="17"/>
  <c r="U285" i="17"/>
  <c r="U201" i="17"/>
  <c r="U156" i="17"/>
  <c r="U157" i="17"/>
  <c r="U131" i="17"/>
  <c r="R107" i="17"/>
  <c r="U174" i="17"/>
  <c r="U333" i="17"/>
  <c r="U171" i="17"/>
  <c r="U152" i="17"/>
  <c r="U69" i="17"/>
  <c r="U39" i="17"/>
  <c r="Q17" i="17"/>
  <c r="P30" i="17"/>
  <c r="R30" i="17"/>
  <c r="U357" i="17"/>
  <c r="U99" i="17"/>
  <c r="U95" i="17"/>
  <c r="U93" i="17"/>
  <c r="U225" i="17"/>
  <c r="AB21" i="17"/>
  <c r="U189" i="17"/>
  <c r="U306" i="17"/>
  <c r="U318" i="17"/>
  <c r="AB45" i="17"/>
  <c r="R221" i="17"/>
  <c r="U84" i="17"/>
  <c r="U198" i="17"/>
  <c r="AB37" i="17"/>
  <c r="U168" i="17"/>
  <c r="P36" i="17"/>
  <c r="U228" i="17"/>
  <c r="AB34" i="17"/>
  <c r="U300" i="17"/>
  <c r="U208" i="17"/>
  <c r="U212" i="17"/>
  <c r="U117" i="17"/>
  <c r="U44" i="17"/>
  <c r="AB35" i="17"/>
  <c r="U141" i="17"/>
  <c r="U102" i="17"/>
  <c r="R105" i="17"/>
  <c r="U120" i="17"/>
  <c r="U42" i="17"/>
  <c r="U36" i="17"/>
  <c r="R278" i="17"/>
  <c r="AB40" i="17"/>
  <c r="U180" i="17"/>
  <c r="U145" i="17"/>
  <c r="U75" i="17"/>
  <c r="U72" i="17"/>
  <c r="U359" i="17"/>
  <c r="U111" i="17"/>
  <c r="AB43" i="17"/>
  <c r="AB39" i="17"/>
  <c r="U183" i="17"/>
  <c r="U90" i="17"/>
  <c r="U193" i="17"/>
  <c r="R77" i="17"/>
  <c r="Q77" i="17"/>
  <c r="P77" i="17"/>
  <c r="U77" i="17"/>
  <c r="U116" i="17"/>
  <c r="Q116" i="17"/>
  <c r="P116" i="17"/>
  <c r="Q135" i="17"/>
  <c r="P135" i="17"/>
  <c r="U97" i="17"/>
  <c r="R97" i="17"/>
  <c r="Q97" i="17"/>
  <c r="P97" i="17"/>
  <c r="U277" i="17"/>
  <c r="Q277" i="17"/>
  <c r="P277" i="17"/>
  <c r="R277" i="17"/>
  <c r="Q200" i="17"/>
  <c r="P200" i="17"/>
  <c r="Q204" i="17"/>
  <c r="P204" i="17"/>
  <c r="Q257" i="17"/>
  <c r="P257" i="17"/>
  <c r="U257" i="17"/>
  <c r="R257" i="17"/>
  <c r="P243" i="17"/>
  <c r="Q243" i="17"/>
  <c r="R243" i="17"/>
  <c r="R244" i="17"/>
  <c r="Q244" i="17"/>
  <c r="U244" i="17"/>
  <c r="P244" i="17"/>
  <c r="R353" i="17"/>
  <c r="Q353" i="17"/>
  <c r="P353" i="17"/>
  <c r="U353" i="17"/>
  <c r="R27" i="17"/>
  <c r="Q27" i="17"/>
  <c r="P27" i="17"/>
  <c r="U48" i="17"/>
  <c r="R49" i="17"/>
  <c r="Q49" i="17"/>
  <c r="P49" i="17"/>
  <c r="U49" i="17"/>
  <c r="P88" i="17"/>
  <c r="U88" i="17"/>
  <c r="Q88" i="17"/>
  <c r="R52" i="17"/>
  <c r="Q52" i="17"/>
  <c r="P52" i="17"/>
  <c r="U52" i="17"/>
  <c r="P84" i="17"/>
  <c r="Q84" i="17"/>
  <c r="P51" i="17"/>
  <c r="Q51" i="17"/>
  <c r="U142" i="17"/>
  <c r="Q142" i="17"/>
  <c r="P142" i="17"/>
  <c r="Q66" i="17"/>
  <c r="P66" i="17"/>
  <c r="P152" i="17"/>
  <c r="Q152" i="17"/>
  <c r="Q107" i="17"/>
  <c r="P107" i="17"/>
  <c r="Q139" i="17"/>
  <c r="R139" i="17"/>
  <c r="P139" i="17"/>
  <c r="P86" i="17"/>
  <c r="Q86" i="17"/>
  <c r="U86" i="17"/>
  <c r="R86" i="17"/>
  <c r="Q118" i="17"/>
  <c r="P118" i="17"/>
  <c r="U118" i="17"/>
  <c r="R118" i="17"/>
  <c r="Q225" i="17"/>
  <c r="P225" i="17"/>
  <c r="U101" i="17"/>
  <c r="R101" i="17"/>
  <c r="Q101" i="17"/>
  <c r="P101" i="17"/>
  <c r="U133" i="17"/>
  <c r="Q133" i="17"/>
  <c r="P133" i="17"/>
  <c r="Q195" i="17"/>
  <c r="R195" i="17"/>
  <c r="P195" i="17"/>
  <c r="R147" i="17"/>
  <c r="Q147" i="17"/>
  <c r="P147" i="17"/>
  <c r="R179" i="17"/>
  <c r="Q179" i="17"/>
  <c r="P179" i="17"/>
  <c r="Q221" i="17"/>
  <c r="P221" i="17"/>
  <c r="Q201" i="17"/>
  <c r="P201" i="17"/>
  <c r="Q174" i="17"/>
  <c r="P174" i="17"/>
  <c r="R174" i="17"/>
  <c r="Q205" i="17"/>
  <c r="P205" i="17"/>
  <c r="Q165" i="17"/>
  <c r="P165" i="17"/>
  <c r="R285" i="17"/>
  <c r="Q285" i="17"/>
  <c r="P285" i="17"/>
  <c r="P271" i="17"/>
  <c r="U271" i="17"/>
  <c r="Q271" i="17"/>
  <c r="Q227" i="17"/>
  <c r="P227" i="17"/>
  <c r="R227" i="17"/>
  <c r="P255" i="17"/>
  <c r="Q255" i="17"/>
  <c r="R255" i="17"/>
  <c r="U214" i="17"/>
  <c r="Q214" i="17"/>
  <c r="R214" i="17"/>
  <c r="P214" i="17"/>
  <c r="Q265" i="17"/>
  <c r="P265" i="17"/>
  <c r="U265" i="17"/>
  <c r="R265" i="17"/>
  <c r="R248" i="17"/>
  <c r="Q248" i="17"/>
  <c r="P248" i="17"/>
  <c r="U248" i="17"/>
  <c r="Q280" i="17"/>
  <c r="P280" i="17"/>
  <c r="R333" i="17"/>
  <c r="Q333" i="17"/>
  <c r="P333" i="17"/>
  <c r="R369" i="17"/>
  <c r="Q369" i="17"/>
  <c r="P369" i="17"/>
  <c r="Q274" i="17"/>
  <c r="P274" i="17"/>
  <c r="R357" i="17"/>
  <c r="Q357" i="17"/>
  <c r="P357" i="17"/>
  <c r="R318" i="17"/>
  <c r="Q318" i="17"/>
  <c r="P318" i="17"/>
  <c r="R350" i="17"/>
  <c r="Q350" i="17"/>
  <c r="P350" i="17"/>
  <c r="R296" i="17"/>
  <c r="Q296" i="17"/>
  <c r="P296" i="17"/>
  <c r="P328" i="17"/>
  <c r="R328" i="17"/>
  <c r="Q328" i="17"/>
  <c r="P360" i="17"/>
  <c r="R360" i="17"/>
  <c r="Q360" i="17"/>
  <c r="P323" i="17"/>
  <c r="Q323" i="17"/>
  <c r="R323" i="17"/>
  <c r="P355" i="17"/>
  <c r="Q355" i="17"/>
  <c r="R355" i="17"/>
  <c r="U139" i="17"/>
  <c r="P20" i="17"/>
  <c r="R20" i="17"/>
  <c r="Q80" i="17"/>
  <c r="P80" i="17"/>
  <c r="R19" i="17"/>
  <c r="U19" i="17"/>
  <c r="P19" i="17"/>
  <c r="U35" i="17"/>
  <c r="U27" i="17"/>
  <c r="P47" i="17"/>
  <c r="Q47" i="17"/>
  <c r="U82" i="17"/>
  <c r="Q82" i="17"/>
  <c r="P82" i="17"/>
  <c r="Q192" i="17"/>
  <c r="P192" i="17"/>
  <c r="Q220" i="17"/>
  <c r="P220" i="17"/>
  <c r="Q193" i="17"/>
  <c r="P193" i="17"/>
  <c r="Q210" i="17"/>
  <c r="R210" i="17"/>
  <c r="P210" i="17"/>
  <c r="R313" i="17"/>
  <c r="Q313" i="17"/>
  <c r="P313" i="17"/>
  <c r="U313" i="17"/>
  <c r="R314" i="17"/>
  <c r="Q314" i="17"/>
  <c r="P314" i="17"/>
  <c r="P356" i="17"/>
  <c r="R356" i="17"/>
  <c r="Q356" i="17"/>
  <c r="R103" i="17"/>
  <c r="P100" i="17"/>
  <c r="U100" i="17"/>
  <c r="Q100" i="17"/>
  <c r="R53" i="17"/>
  <c r="Q53" i="17"/>
  <c r="P53" i="17"/>
  <c r="U53" i="17"/>
  <c r="U124" i="17"/>
  <c r="Q124" i="17"/>
  <c r="P124" i="17"/>
  <c r="R56" i="17"/>
  <c r="Q56" i="17"/>
  <c r="P56" i="17"/>
  <c r="U56" i="17"/>
  <c r="U136" i="17"/>
  <c r="Q136" i="17"/>
  <c r="P136" i="17"/>
  <c r="P55" i="17"/>
  <c r="Q55" i="17"/>
  <c r="U41" i="17"/>
  <c r="R41" i="17"/>
  <c r="Q41" i="17"/>
  <c r="P41" i="17"/>
  <c r="Q70" i="17"/>
  <c r="P70" i="17"/>
  <c r="Q253" i="17"/>
  <c r="P253" i="17"/>
  <c r="U253" i="17"/>
  <c r="R253" i="17"/>
  <c r="Q111" i="17"/>
  <c r="P111" i="17"/>
  <c r="Q144" i="17"/>
  <c r="P144" i="17"/>
  <c r="P90" i="17"/>
  <c r="Q90" i="17"/>
  <c r="Q122" i="17"/>
  <c r="P122" i="17"/>
  <c r="U122" i="17"/>
  <c r="R122" i="17"/>
  <c r="P145" i="17"/>
  <c r="Q145" i="17"/>
  <c r="Q105" i="17"/>
  <c r="P105" i="17"/>
  <c r="U137" i="17"/>
  <c r="Q137" i="17"/>
  <c r="P137" i="17"/>
  <c r="Q199" i="17"/>
  <c r="P199" i="17"/>
  <c r="R199" i="17"/>
  <c r="R151" i="17"/>
  <c r="Q151" i="17"/>
  <c r="P151" i="17"/>
  <c r="R183" i="17"/>
  <c r="Q183" i="17"/>
  <c r="P183" i="17"/>
  <c r="Q232" i="17"/>
  <c r="P232" i="17"/>
  <c r="Q212" i="17"/>
  <c r="P212" i="17"/>
  <c r="Q178" i="17"/>
  <c r="P178" i="17"/>
  <c r="U178" i="17"/>
  <c r="R178" i="17"/>
  <c r="Q208" i="17"/>
  <c r="P208" i="17"/>
  <c r="Q169" i="17"/>
  <c r="P169" i="17"/>
  <c r="Q197" i="17"/>
  <c r="P197" i="17"/>
  <c r="P275" i="17"/>
  <c r="U275" i="17"/>
  <c r="Q275" i="17"/>
  <c r="Q231" i="17"/>
  <c r="P231" i="17"/>
  <c r="R231" i="17"/>
  <c r="U281" i="17"/>
  <c r="Q281" i="17"/>
  <c r="P281" i="17"/>
  <c r="R281" i="17"/>
  <c r="U218" i="17"/>
  <c r="Q218" i="17"/>
  <c r="R218" i="17"/>
  <c r="P218" i="17"/>
  <c r="Q293" i="17"/>
  <c r="P293" i="17"/>
  <c r="U293" i="17"/>
  <c r="R293" i="17"/>
  <c r="R252" i="17"/>
  <c r="Q252" i="17"/>
  <c r="P252" i="17"/>
  <c r="Q284" i="17"/>
  <c r="U284" i="17"/>
  <c r="P284" i="17"/>
  <c r="Q287" i="17"/>
  <c r="P287" i="17"/>
  <c r="U287" i="17"/>
  <c r="R287" i="17"/>
  <c r="Q246" i="17"/>
  <c r="P246" i="17"/>
  <c r="P278" i="17"/>
  <c r="Q278" i="17"/>
  <c r="Q373" i="17"/>
  <c r="P373" i="17"/>
  <c r="U373" i="17"/>
  <c r="R322" i="17"/>
  <c r="Q322" i="17"/>
  <c r="P322" i="17"/>
  <c r="R354" i="17"/>
  <c r="Q354" i="17"/>
  <c r="P354" i="17"/>
  <c r="Q300" i="17"/>
  <c r="P300" i="17"/>
  <c r="P332" i="17"/>
  <c r="R332" i="17"/>
  <c r="Q332" i="17"/>
  <c r="P364" i="17"/>
  <c r="R364" i="17"/>
  <c r="Q364" i="17"/>
  <c r="P327" i="17"/>
  <c r="R327" i="17"/>
  <c r="Q327" i="17"/>
  <c r="P359" i="17"/>
  <c r="Q359" i="17"/>
  <c r="P24" i="17"/>
  <c r="Q24" i="17"/>
  <c r="R24" i="17"/>
  <c r="U70" i="17"/>
  <c r="Q34" i="17"/>
  <c r="P34" i="17"/>
  <c r="R34" i="17"/>
  <c r="AB16" i="17"/>
  <c r="R197" i="17"/>
  <c r="R25" i="17"/>
  <c r="Q25" i="17"/>
  <c r="P25" i="17"/>
  <c r="U25" i="17"/>
  <c r="Q18" i="17"/>
  <c r="U34" i="17"/>
  <c r="U24" i="17"/>
  <c r="Q40" i="17"/>
  <c r="P40" i="17"/>
  <c r="R40" i="17"/>
  <c r="Q79" i="17"/>
  <c r="P79" i="17"/>
  <c r="R62" i="17"/>
  <c r="Q62" i="17"/>
  <c r="P62" i="17"/>
  <c r="U184" i="17"/>
  <c r="Q184" i="17"/>
  <c r="P184" i="17"/>
  <c r="Q129" i="17"/>
  <c r="P129" i="17"/>
  <c r="R175" i="17"/>
  <c r="Q175" i="17"/>
  <c r="P175" i="17"/>
  <c r="Q170" i="17"/>
  <c r="P170" i="17"/>
  <c r="U170" i="17"/>
  <c r="R170" i="17"/>
  <c r="Q161" i="17"/>
  <c r="P161" i="17"/>
  <c r="Q223" i="17"/>
  <c r="P223" i="17"/>
  <c r="R223" i="17"/>
  <c r="Q241" i="17"/>
  <c r="R241" i="17"/>
  <c r="P241" i="17"/>
  <c r="Q276" i="17"/>
  <c r="P276" i="17"/>
  <c r="R321" i="17"/>
  <c r="Q321" i="17"/>
  <c r="P321" i="17"/>
  <c r="Q270" i="17"/>
  <c r="P270" i="17"/>
  <c r="R346" i="17"/>
  <c r="Q346" i="17"/>
  <c r="P346" i="17"/>
  <c r="Q292" i="17"/>
  <c r="P292" i="17"/>
  <c r="R292" i="17"/>
  <c r="P324" i="17"/>
  <c r="R324" i="17"/>
  <c r="Q324" i="17"/>
  <c r="P319" i="17"/>
  <c r="Q319" i="17"/>
  <c r="P351" i="17"/>
  <c r="Q351" i="17"/>
  <c r="U321" i="17"/>
  <c r="R270" i="17"/>
  <c r="R204" i="17"/>
  <c r="U241" i="17"/>
  <c r="R57" i="17"/>
  <c r="Q57" i="17"/>
  <c r="P57" i="17"/>
  <c r="U57" i="17"/>
  <c r="P37" i="17"/>
  <c r="Q37" i="17"/>
  <c r="R60" i="17"/>
  <c r="Q60" i="17"/>
  <c r="P60" i="17"/>
  <c r="Q39" i="17"/>
  <c r="P39" i="17"/>
  <c r="R39" i="17"/>
  <c r="P59" i="17"/>
  <c r="Q59" i="17"/>
  <c r="P92" i="17"/>
  <c r="U92" i="17"/>
  <c r="Q92" i="17"/>
  <c r="Q74" i="17"/>
  <c r="P74" i="17"/>
  <c r="Q83" i="17"/>
  <c r="P83" i="17"/>
  <c r="R83" i="17"/>
  <c r="Q115" i="17"/>
  <c r="P115" i="17"/>
  <c r="Q176" i="17"/>
  <c r="P176" i="17"/>
  <c r="P94" i="17"/>
  <c r="U94" i="17"/>
  <c r="R94" i="17"/>
  <c r="Q94" i="17"/>
  <c r="Q126" i="17"/>
  <c r="P126" i="17"/>
  <c r="R126" i="17"/>
  <c r="P148" i="17"/>
  <c r="Q148" i="17"/>
  <c r="U109" i="17"/>
  <c r="Q109" i="17"/>
  <c r="P109" i="17"/>
  <c r="Q143" i="17"/>
  <c r="R143" i="17"/>
  <c r="P143" i="17"/>
  <c r="Q224" i="17"/>
  <c r="P224" i="17"/>
  <c r="R155" i="17"/>
  <c r="Q155" i="17"/>
  <c r="P155" i="17"/>
  <c r="U155" i="17"/>
  <c r="R187" i="17"/>
  <c r="Q187" i="17"/>
  <c r="P187" i="17"/>
  <c r="Q233" i="17"/>
  <c r="P233" i="17"/>
  <c r="Q150" i="17"/>
  <c r="P150" i="17"/>
  <c r="R150" i="17"/>
  <c r="Q182" i="17"/>
  <c r="P182" i="17"/>
  <c r="U182" i="17"/>
  <c r="R182" i="17"/>
  <c r="Q209" i="17"/>
  <c r="P209" i="17"/>
  <c r="Q173" i="17"/>
  <c r="P173" i="17"/>
  <c r="P299" i="17"/>
  <c r="Q299" i="17"/>
  <c r="Q203" i="17"/>
  <c r="P203" i="17"/>
  <c r="R203" i="17"/>
  <c r="Q235" i="17"/>
  <c r="P235" i="17"/>
  <c r="R235" i="17"/>
  <c r="U289" i="17"/>
  <c r="R289" i="17"/>
  <c r="Q289" i="17"/>
  <c r="P289" i="17"/>
  <c r="Q222" i="17"/>
  <c r="R222" i="17"/>
  <c r="P222" i="17"/>
  <c r="P259" i="17"/>
  <c r="U259" i="17"/>
  <c r="Q259" i="17"/>
  <c r="R259" i="17"/>
  <c r="R256" i="17"/>
  <c r="Q256" i="17"/>
  <c r="U256" i="17"/>
  <c r="P256" i="17"/>
  <c r="Q288" i="17"/>
  <c r="P288" i="17"/>
  <c r="Q301" i="17"/>
  <c r="P301" i="17"/>
  <c r="R301" i="17"/>
  <c r="U301" i="17"/>
  <c r="Q250" i="17"/>
  <c r="P250" i="17"/>
  <c r="Q282" i="17"/>
  <c r="P282" i="17"/>
  <c r="Q294" i="17"/>
  <c r="P294" i="17"/>
  <c r="R326" i="17"/>
  <c r="Q326" i="17"/>
  <c r="P326" i="17"/>
  <c r="R358" i="17"/>
  <c r="Q358" i="17"/>
  <c r="P358" i="17"/>
  <c r="P304" i="17"/>
  <c r="R304" i="17"/>
  <c r="Q304" i="17"/>
  <c r="P336" i="17"/>
  <c r="R336" i="17"/>
  <c r="Q336" i="17"/>
  <c r="P368" i="17"/>
  <c r="R368" i="17"/>
  <c r="Q368" i="17"/>
  <c r="P331" i="17"/>
  <c r="R331" i="17"/>
  <c r="Q331" i="17"/>
  <c r="P363" i="17"/>
  <c r="Q363" i="17"/>
  <c r="R82" i="17"/>
  <c r="U47" i="17"/>
  <c r="R48" i="17"/>
  <c r="Q48" i="17"/>
  <c r="P48" i="17"/>
  <c r="Q114" i="17"/>
  <c r="P114" i="17"/>
  <c r="R114" i="17"/>
  <c r="U324" i="17"/>
  <c r="U314" i="17"/>
  <c r="U243" i="17"/>
  <c r="Q35" i="17"/>
  <c r="P35" i="17"/>
  <c r="R61" i="17"/>
  <c r="Q61" i="17"/>
  <c r="P61" i="17"/>
  <c r="U61" i="17"/>
  <c r="Q45" i="17"/>
  <c r="P45" i="17"/>
  <c r="R64" i="17"/>
  <c r="Q64" i="17"/>
  <c r="P64" i="17"/>
  <c r="U64" i="17"/>
  <c r="R81" i="17"/>
  <c r="Q81" i="17"/>
  <c r="P81" i="17"/>
  <c r="P63" i="17"/>
  <c r="Q63" i="17"/>
  <c r="R46" i="17"/>
  <c r="Q46" i="17"/>
  <c r="P46" i="17"/>
  <c r="Q78" i="17"/>
  <c r="P78" i="17"/>
  <c r="Q87" i="17"/>
  <c r="P87" i="17"/>
  <c r="Q119" i="17"/>
  <c r="P119" i="17"/>
  <c r="U188" i="17"/>
  <c r="Q188" i="17"/>
  <c r="P188" i="17"/>
  <c r="P98" i="17"/>
  <c r="Q98" i="17"/>
  <c r="U98" i="17"/>
  <c r="Q130" i="17"/>
  <c r="P130" i="17"/>
  <c r="U130" i="17"/>
  <c r="R130" i="17"/>
  <c r="Q172" i="17"/>
  <c r="P172" i="17"/>
  <c r="U113" i="17"/>
  <c r="Q113" i="17"/>
  <c r="P113" i="17"/>
  <c r="Q160" i="17"/>
  <c r="P160" i="17"/>
  <c r="Q228" i="17"/>
  <c r="P228" i="17"/>
  <c r="R159" i="17"/>
  <c r="Q159" i="17"/>
  <c r="P159" i="17"/>
  <c r="R191" i="17"/>
  <c r="Q191" i="17"/>
  <c r="P191" i="17"/>
  <c r="Q236" i="17"/>
  <c r="P236" i="17"/>
  <c r="Q154" i="17"/>
  <c r="P154" i="17"/>
  <c r="U154" i="17"/>
  <c r="R154" i="17"/>
  <c r="Q186" i="17"/>
  <c r="P186" i="17"/>
  <c r="R186" i="17"/>
  <c r="P263" i="17"/>
  <c r="U263" i="17"/>
  <c r="Q263" i="17"/>
  <c r="Q177" i="17"/>
  <c r="P177" i="17"/>
  <c r="Q240" i="17"/>
  <c r="R240" i="17"/>
  <c r="P240" i="17"/>
  <c r="Q207" i="17"/>
  <c r="P207" i="17"/>
  <c r="R207" i="17"/>
  <c r="P245" i="17"/>
  <c r="Q245" i="17"/>
  <c r="U245" i="17"/>
  <c r="R309" i="17"/>
  <c r="Q309" i="17"/>
  <c r="P309" i="17"/>
  <c r="U226" i="17"/>
  <c r="Q226" i="17"/>
  <c r="R226" i="17"/>
  <c r="P226" i="17"/>
  <c r="Q269" i="17"/>
  <c r="P269" i="17"/>
  <c r="U269" i="17"/>
  <c r="R269" i="17"/>
  <c r="R260" i="17"/>
  <c r="Q260" i="17"/>
  <c r="P260" i="17"/>
  <c r="R329" i="17"/>
  <c r="Q329" i="17"/>
  <c r="P329" i="17"/>
  <c r="U329" i="17"/>
  <c r="R349" i="17"/>
  <c r="Q349" i="17"/>
  <c r="P349" i="17"/>
  <c r="U349" i="17"/>
  <c r="Q254" i="17"/>
  <c r="P254" i="17"/>
  <c r="Q286" i="17"/>
  <c r="P286" i="17"/>
  <c r="R298" i="17"/>
  <c r="Q298" i="17"/>
  <c r="P298" i="17"/>
  <c r="R330" i="17"/>
  <c r="Q330" i="17"/>
  <c r="P330" i="17"/>
  <c r="R362" i="17"/>
  <c r="Q362" i="17"/>
  <c r="P362" i="17"/>
  <c r="P308" i="17"/>
  <c r="Q308" i="17"/>
  <c r="P340" i="17"/>
  <c r="R340" i="17"/>
  <c r="Q340" i="17"/>
  <c r="P372" i="17"/>
  <c r="Q372" i="17"/>
  <c r="P335" i="17"/>
  <c r="Q335" i="17"/>
  <c r="P367" i="17"/>
  <c r="Q367" i="17"/>
  <c r="R59" i="17"/>
  <c r="U45" i="17"/>
  <c r="U23" i="17"/>
  <c r="R23" i="17"/>
  <c r="Q23" i="17"/>
  <c r="P23" i="17"/>
  <c r="U17" i="17"/>
  <c r="R17" i="17"/>
  <c r="P17" i="17"/>
  <c r="U351" i="17"/>
  <c r="U346" i="17"/>
  <c r="R200" i="17"/>
  <c r="U200" i="17"/>
  <c r="U192" i="17"/>
  <c r="R129" i="17"/>
  <c r="R65" i="17"/>
  <c r="Q65" i="17"/>
  <c r="P65" i="17"/>
  <c r="U65" i="17"/>
  <c r="P96" i="17"/>
  <c r="Q96" i="17"/>
  <c r="R68" i="17"/>
  <c r="Q68" i="17"/>
  <c r="P68" i="17"/>
  <c r="U68" i="17"/>
  <c r="P104" i="17"/>
  <c r="Q104" i="17"/>
  <c r="U104" i="17"/>
  <c r="P67" i="17"/>
  <c r="Q67" i="17"/>
  <c r="R50" i="17"/>
  <c r="Q50" i="17"/>
  <c r="P50" i="17"/>
  <c r="Q108" i="17"/>
  <c r="P108" i="17"/>
  <c r="Q91" i="17"/>
  <c r="P91" i="17"/>
  <c r="Q123" i="17"/>
  <c r="P123" i="17"/>
  <c r="Q249" i="17"/>
  <c r="P249" i="17"/>
  <c r="R249" i="17"/>
  <c r="P102" i="17"/>
  <c r="Q102" i="17"/>
  <c r="Q134" i="17"/>
  <c r="P134" i="17"/>
  <c r="U134" i="17"/>
  <c r="R134" i="17"/>
  <c r="U85" i="17"/>
  <c r="R85" i="17"/>
  <c r="Q85" i="17"/>
  <c r="P85" i="17"/>
  <c r="Q117" i="17"/>
  <c r="P117" i="17"/>
  <c r="Q180" i="17"/>
  <c r="P180" i="17"/>
  <c r="Q229" i="17"/>
  <c r="P229" i="17"/>
  <c r="R163" i="17"/>
  <c r="Q163" i="17"/>
  <c r="P163" i="17"/>
  <c r="Q213" i="17"/>
  <c r="P213" i="17"/>
  <c r="Q242" i="17"/>
  <c r="P242" i="17"/>
  <c r="Q158" i="17"/>
  <c r="P158" i="17"/>
  <c r="U158" i="17"/>
  <c r="R158" i="17"/>
  <c r="Q190" i="17"/>
  <c r="P190" i="17"/>
  <c r="U190" i="17"/>
  <c r="R190" i="17"/>
  <c r="P149" i="17"/>
  <c r="Q149" i="17"/>
  <c r="Q181" i="17"/>
  <c r="P181" i="17"/>
  <c r="P267" i="17"/>
  <c r="R267" i="17"/>
  <c r="Q267" i="17"/>
  <c r="Q211" i="17"/>
  <c r="P211" i="17"/>
  <c r="R211" i="17"/>
  <c r="P251" i="17"/>
  <c r="U251" i="17"/>
  <c r="Q251" i="17"/>
  <c r="R345" i="17"/>
  <c r="Q345" i="17"/>
  <c r="P345" i="17"/>
  <c r="U230" i="17"/>
  <c r="Q230" i="17"/>
  <c r="R230" i="17"/>
  <c r="P230" i="17"/>
  <c r="Q283" i="17"/>
  <c r="P283" i="17"/>
  <c r="U283" i="17"/>
  <c r="R283" i="17"/>
  <c r="R264" i="17"/>
  <c r="Q264" i="17"/>
  <c r="P264" i="17"/>
  <c r="R361" i="17"/>
  <c r="Q361" i="17"/>
  <c r="P361" i="17"/>
  <c r="U361" i="17"/>
  <c r="R365" i="17"/>
  <c r="Q365" i="17"/>
  <c r="P365" i="17"/>
  <c r="U365" i="17"/>
  <c r="Q258" i="17"/>
  <c r="P258" i="17"/>
  <c r="Q290" i="17"/>
  <c r="P290" i="17"/>
  <c r="R302" i="17"/>
  <c r="Q302" i="17"/>
  <c r="P302" i="17"/>
  <c r="R334" i="17"/>
  <c r="Q334" i="17"/>
  <c r="P334" i="17"/>
  <c r="R366" i="17"/>
  <c r="Q366" i="17"/>
  <c r="P366" i="17"/>
  <c r="P312" i="17"/>
  <c r="R312" i="17"/>
  <c r="Q312" i="17"/>
  <c r="P344" i="17"/>
  <c r="R344" i="17"/>
  <c r="Q344" i="17"/>
  <c r="P307" i="17"/>
  <c r="Q307" i="17"/>
  <c r="P339" i="17"/>
  <c r="Q339" i="17"/>
  <c r="R339" i="17"/>
  <c r="P371" i="17"/>
  <c r="Q371" i="17"/>
  <c r="U62" i="17"/>
  <c r="P22" i="17"/>
  <c r="R22" i="17"/>
  <c r="Q22" i="17"/>
  <c r="P18" i="17"/>
  <c r="R18" i="17"/>
  <c r="Q29" i="17"/>
  <c r="P29" i="17"/>
  <c r="U46" i="17"/>
  <c r="U80" i="17"/>
  <c r="Q16" i="17"/>
  <c r="R37" i="17"/>
  <c r="Q146" i="17"/>
  <c r="P146" i="17"/>
  <c r="U146" i="17"/>
  <c r="R146" i="17"/>
  <c r="U161" i="17"/>
  <c r="R192" i="17"/>
  <c r="U276" i="17"/>
  <c r="R135" i="17"/>
  <c r="U43" i="17"/>
  <c r="Q43" i="17"/>
  <c r="P43" i="17"/>
  <c r="R69" i="17"/>
  <c r="Q69" i="17"/>
  <c r="P69" i="17"/>
  <c r="Q120" i="17"/>
  <c r="P120" i="17"/>
  <c r="R72" i="17"/>
  <c r="Q72" i="17"/>
  <c r="P72" i="17"/>
  <c r="Q132" i="17"/>
  <c r="P132" i="17"/>
  <c r="P71" i="17"/>
  <c r="Q71" i="17"/>
  <c r="R54" i="17"/>
  <c r="Q54" i="17"/>
  <c r="P54" i="17"/>
  <c r="U112" i="17"/>
  <c r="Q112" i="17"/>
  <c r="P112" i="17"/>
  <c r="Q95" i="17"/>
  <c r="P95" i="17"/>
  <c r="Q127" i="17"/>
  <c r="P127" i="17"/>
  <c r="Q141" i="17"/>
  <c r="P141" i="17"/>
  <c r="P106" i="17"/>
  <c r="Q106" i="17"/>
  <c r="U106" i="17"/>
  <c r="R106" i="17"/>
  <c r="Q138" i="17"/>
  <c r="P138" i="17"/>
  <c r="R138" i="17"/>
  <c r="U89" i="17"/>
  <c r="R89" i="17"/>
  <c r="Q89" i="17"/>
  <c r="P89" i="17"/>
  <c r="U121" i="17"/>
  <c r="Q121" i="17"/>
  <c r="P121" i="17"/>
  <c r="R140" i="17"/>
  <c r="Q140" i="17"/>
  <c r="P140" i="17"/>
  <c r="Q237" i="17"/>
  <c r="P237" i="17"/>
  <c r="R167" i="17"/>
  <c r="Q167" i="17"/>
  <c r="P167" i="17"/>
  <c r="Q216" i="17"/>
  <c r="P216" i="17"/>
  <c r="Q273" i="17"/>
  <c r="P273" i="17"/>
  <c r="R273" i="17"/>
  <c r="Q162" i="17"/>
  <c r="P162" i="17"/>
  <c r="R162" i="17"/>
  <c r="Q196" i="17"/>
  <c r="P196" i="17"/>
  <c r="Q153" i="17"/>
  <c r="P153" i="17"/>
  <c r="Q185" i="17"/>
  <c r="P185" i="17"/>
  <c r="Q279" i="17"/>
  <c r="P279" i="17"/>
  <c r="R279" i="17"/>
  <c r="Q215" i="17"/>
  <c r="P215" i="17"/>
  <c r="R215" i="17"/>
  <c r="Q261" i="17"/>
  <c r="P261" i="17"/>
  <c r="R261" i="17"/>
  <c r="U261" i="17"/>
  <c r="Q202" i="17"/>
  <c r="R202" i="17"/>
  <c r="P202" i="17"/>
  <c r="Q234" i="17"/>
  <c r="R234" i="17"/>
  <c r="P234" i="17"/>
  <c r="R305" i="17"/>
  <c r="Q305" i="17"/>
  <c r="P305" i="17"/>
  <c r="U305" i="17"/>
  <c r="R268" i="17"/>
  <c r="Q268" i="17"/>
  <c r="P268" i="17"/>
  <c r="R291" i="17"/>
  <c r="Q291" i="17"/>
  <c r="P291" i="17"/>
  <c r="P303" i="17"/>
  <c r="Q303" i="17"/>
  <c r="R303" i="17"/>
  <c r="P262" i="17"/>
  <c r="Q262" i="17"/>
  <c r="Q297" i="17"/>
  <c r="P297" i="17"/>
  <c r="R297" i="17"/>
  <c r="R306" i="17"/>
  <c r="Q306" i="17"/>
  <c r="P306" i="17"/>
  <c r="R338" i="17"/>
  <c r="Q338" i="17"/>
  <c r="P338" i="17"/>
  <c r="R370" i="17"/>
  <c r="Q370" i="17"/>
  <c r="P370" i="17"/>
  <c r="P316" i="17"/>
  <c r="Q316" i="17"/>
  <c r="P348" i="17"/>
  <c r="R348" i="17"/>
  <c r="Q348" i="17"/>
  <c r="P311" i="17"/>
  <c r="R311" i="17"/>
  <c r="Q311" i="17"/>
  <c r="P343" i="17"/>
  <c r="Q343" i="17"/>
  <c r="P375" i="17"/>
  <c r="R375" i="17"/>
  <c r="Q375" i="17"/>
  <c r="U59" i="17"/>
  <c r="R74" i="17"/>
  <c r="R185" i="17"/>
  <c r="R78" i="17"/>
  <c r="R21" i="17"/>
  <c r="P21" i="17"/>
  <c r="U138" i="17"/>
  <c r="U40" i="17"/>
  <c r="R29" i="17"/>
  <c r="Q103" i="17"/>
  <c r="P103" i="17"/>
  <c r="R319" i="17"/>
  <c r="U210" i="17"/>
  <c r="R276" i="17"/>
  <c r="R220" i="17"/>
  <c r="U204" i="17"/>
  <c r="U79" i="17"/>
  <c r="U129" i="17"/>
  <c r="U114" i="17"/>
  <c r="U135" i="17"/>
  <c r="Q33" i="17"/>
  <c r="P33" i="17"/>
  <c r="U28" i="17"/>
  <c r="P28" i="17"/>
  <c r="Q28" i="17"/>
  <c r="R73" i="17"/>
  <c r="Q73" i="17"/>
  <c r="P73" i="17"/>
  <c r="U73" i="17"/>
  <c r="R42" i="17"/>
  <c r="Q42" i="17"/>
  <c r="P42" i="17"/>
  <c r="R76" i="17"/>
  <c r="Q76" i="17"/>
  <c r="P76" i="17"/>
  <c r="U76" i="17"/>
  <c r="P44" i="17"/>
  <c r="Q44" i="17"/>
  <c r="P75" i="17"/>
  <c r="Q75" i="17"/>
  <c r="R58" i="17"/>
  <c r="Q58" i="17"/>
  <c r="P58" i="17"/>
  <c r="U128" i="17"/>
  <c r="Q128" i="17"/>
  <c r="P128" i="17"/>
  <c r="Q99" i="17"/>
  <c r="P99" i="17"/>
  <c r="Q131" i="17"/>
  <c r="P131" i="17"/>
  <c r="Q164" i="17"/>
  <c r="P164" i="17"/>
  <c r="Q110" i="17"/>
  <c r="P110" i="17"/>
  <c r="U110" i="17"/>
  <c r="R110" i="17"/>
  <c r="Q156" i="17"/>
  <c r="P156" i="17"/>
  <c r="R93" i="17"/>
  <c r="Q93" i="17"/>
  <c r="P93" i="17"/>
  <c r="U125" i="17"/>
  <c r="Q125" i="17"/>
  <c r="P125" i="17"/>
  <c r="Q168" i="17"/>
  <c r="P168" i="17"/>
  <c r="P247" i="17"/>
  <c r="U247" i="17"/>
  <c r="Q247" i="17"/>
  <c r="R171" i="17"/>
  <c r="Q171" i="17"/>
  <c r="P171" i="17"/>
  <c r="Q217" i="17"/>
  <c r="P217" i="17"/>
  <c r="R194" i="17"/>
  <c r="Q194" i="17"/>
  <c r="P194" i="17"/>
  <c r="Q166" i="17"/>
  <c r="P166" i="17"/>
  <c r="U166" i="17"/>
  <c r="R166" i="17"/>
  <c r="Q198" i="17"/>
  <c r="R198" i="17"/>
  <c r="P198" i="17"/>
  <c r="Q157" i="17"/>
  <c r="P157" i="17"/>
  <c r="Q189" i="17"/>
  <c r="P189" i="17"/>
  <c r="Q239" i="17"/>
  <c r="P239" i="17"/>
  <c r="U239" i="17"/>
  <c r="Q219" i="17"/>
  <c r="P219" i="17"/>
  <c r="R219" i="17"/>
  <c r="R325" i="17"/>
  <c r="Q325" i="17"/>
  <c r="P325" i="17"/>
  <c r="U325" i="17"/>
  <c r="Q206" i="17"/>
  <c r="R206" i="17"/>
  <c r="P206" i="17"/>
  <c r="Q238" i="17"/>
  <c r="R238" i="17"/>
  <c r="P238" i="17"/>
  <c r="R341" i="17"/>
  <c r="Q341" i="17"/>
  <c r="P341" i="17"/>
  <c r="U341" i="17"/>
  <c r="R272" i="17"/>
  <c r="Q272" i="17"/>
  <c r="P272" i="17"/>
  <c r="U272" i="17"/>
  <c r="U295" i="17"/>
  <c r="P295" i="17"/>
  <c r="Q295" i="17"/>
  <c r="R317" i="17"/>
  <c r="Q317" i="17"/>
  <c r="P317" i="17"/>
  <c r="U317" i="17"/>
  <c r="P266" i="17"/>
  <c r="Q266" i="17"/>
  <c r="R337" i="17"/>
  <c r="Q337" i="17"/>
  <c r="P337" i="17"/>
  <c r="U337" i="17"/>
  <c r="R310" i="17"/>
  <c r="Q310" i="17"/>
  <c r="P310" i="17"/>
  <c r="R342" i="17"/>
  <c r="Q342" i="17"/>
  <c r="P342" i="17"/>
  <c r="R374" i="17"/>
  <c r="Q374" i="17"/>
  <c r="P374" i="17"/>
  <c r="P320" i="17"/>
  <c r="R320" i="17"/>
  <c r="Q320" i="17"/>
  <c r="P352" i="17"/>
  <c r="R352" i="17"/>
  <c r="Q352" i="17"/>
  <c r="P315" i="17"/>
  <c r="Q315" i="17"/>
  <c r="P347" i="17"/>
  <c r="R347" i="17"/>
  <c r="Q347" i="17"/>
  <c r="R66" i="17"/>
  <c r="R51" i="17"/>
  <c r="P26" i="17"/>
  <c r="Q26" i="17"/>
  <c r="R26" i="17"/>
  <c r="R55" i="17"/>
  <c r="R144" i="17"/>
  <c r="Q32" i="17"/>
  <c r="P32" i="17"/>
  <c r="U67" i="17"/>
  <c r="R38" i="17"/>
  <c r="Q38" i="17"/>
  <c r="P38" i="17"/>
  <c r="U38" i="17"/>
  <c r="Q20" i="17"/>
  <c r="U33" i="17"/>
  <c r="R32" i="17"/>
  <c r="U16" i="17"/>
  <c r="P16" i="17"/>
  <c r="T345" i="16"/>
  <c r="Q288" i="16"/>
  <c r="Q249" i="16"/>
  <c r="Q204" i="16"/>
  <c r="Z30" i="16"/>
  <c r="Q159" i="16"/>
  <c r="Q331" i="16"/>
  <c r="Q340" i="16"/>
  <c r="T328" i="16"/>
  <c r="Q241" i="16"/>
  <c r="Q207" i="16"/>
  <c r="T110" i="16"/>
  <c r="T286" i="16"/>
  <c r="Q117" i="16"/>
  <c r="Q129" i="16"/>
  <c r="T144" i="16"/>
  <c r="T252" i="16"/>
  <c r="T108" i="16"/>
  <c r="T357" i="16"/>
  <c r="Q125" i="16"/>
  <c r="Q118" i="16"/>
  <c r="T191" i="16"/>
  <c r="T48" i="16"/>
  <c r="T173" i="16"/>
  <c r="Z24" i="16"/>
  <c r="Q104" i="16"/>
  <c r="P104" i="16"/>
  <c r="O104" i="16"/>
  <c r="T127" i="16"/>
  <c r="P127" i="16"/>
  <c r="O127" i="16"/>
  <c r="O178" i="16"/>
  <c r="P178" i="16"/>
  <c r="Q178" i="16"/>
  <c r="P266" i="16"/>
  <c r="O266" i="16"/>
  <c r="T262" i="16"/>
  <c r="P262" i="16"/>
  <c r="Q262" i="16"/>
  <c r="O262" i="16"/>
  <c r="P314" i="16"/>
  <c r="O314" i="16"/>
  <c r="T314" i="16"/>
  <c r="O338" i="16"/>
  <c r="P338" i="16"/>
  <c r="T57" i="16"/>
  <c r="Q31" i="16"/>
  <c r="P31" i="16"/>
  <c r="O31" i="16"/>
  <c r="T31" i="16"/>
  <c r="O45" i="16"/>
  <c r="P45" i="16"/>
  <c r="Q45" i="16"/>
  <c r="P120" i="16"/>
  <c r="O120" i="16"/>
  <c r="Q120" i="16"/>
  <c r="O143" i="16"/>
  <c r="P143" i="16"/>
  <c r="T143" i="16"/>
  <c r="O208" i="16"/>
  <c r="P208" i="16"/>
  <c r="T289" i="16"/>
  <c r="P289" i="16"/>
  <c r="O289" i="16"/>
  <c r="P282" i="16"/>
  <c r="O282" i="16"/>
  <c r="Q291" i="16"/>
  <c r="P291" i="16"/>
  <c r="O291" i="16"/>
  <c r="T349" i="16"/>
  <c r="P349" i="16"/>
  <c r="O349" i="16"/>
  <c r="T363" i="16"/>
  <c r="Q282" i="16"/>
  <c r="T228" i="16"/>
  <c r="Q264" i="16"/>
  <c r="T132" i="16"/>
  <c r="T116" i="16"/>
  <c r="T90" i="16"/>
  <c r="T59" i="16"/>
  <c r="O59" i="16"/>
  <c r="P59" i="16"/>
  <c r="T76" i="16"/>
  <c r="Q76" i="16"/>
  <c r="P76" i="16"/>
  <c r="O76" i="16"/>
  <c r="P40" i="16"/>
  <c r="O40" i="16"/>
  <c r="Q40" i="16"/>
  <c r="T102" i="16"/>
  <c r="T67" i="16"/>
  <c r="P67" i="16"/>
  <c r="O67" i="16"/>
  <c r="T78" i="16"/>
  <c r="O109" i="16"/>
  <c r="P109" i="16"/>
  <c r="T16" i="16"/>
  <c r="Q16" i="16"/>
  <c r="O16" i="16"/>
  <c r="Q93" i="16"/>
  <c r="P93" i="16"/>
  <c r="O93" i="16"/>
  <c r="O48" i="16"/>
  <c r="P48" i="16"/>
  <c r="P125" i="16"/>
  <c r="O125" i="16"/>
  <c r="P107" i="16"/>
  <c r="O107" i="16"/>
  <c r="T107" i="16"/>
  <c r="P86" i="16"/>
  <c r="O86" i="16"/>
  <c r="T86" i="16"/>
  <c r="Q86" i="16"/>
  <c r="O97" i="16"/>
  <c r="P97" i="16"/>
  <c r="P63" i="16"/>
  <c r="O63" i="16"/>
  <c r="Q63" i="16"/>
  <c r="P128" i="16"/>
  <c r="O128" i="16"/>
  <c r="Q128" i="16"/>
  <c r="O147" i="16"/>
  <c r="P147" i="16"/>
  <c r="P150" i="16"/>
  <c r="Q150" i="16"/>
  <c r="O150" i="16"/>
  <c r="O145" i="16"/>
  <c r="T145" i="16"/>
  <c r="P145" i="16"/>
  <c r="O151" i="16"/>
  <c r="T151" i="16"/>
  <c r="P151" i="16"/>
  <c r="O171" i="16"/>
  <c r="P171" i="16"/>
  <c r="P177" i="16"/>
  <c r="Q177" i="16"/>
  <c r="O177" i="16"/>
  <c r="P197" i="16"/>
  <c r="O197" i="16"/>
  <c r="Q197" i="16"/>
  <c r="T197" i="16"/>
  <c r="O189" i="16"/>
  <c r="P189" i="16"/>
  <c r="T217" i="16"/>
  <c r="P217" i="16"/>
  <c r="O217" i="16"/>
  <c r="O215" i="16"/>
  <c r="P215" i="16"/>
  <c r="P219" i="16"/>
  <c r="Q219" i="16"/>
  <c r="O219" i="16"/>
  <c r="O198" i="16"/>
  <c r="P198" i="16"/>
  <c r="Q255" i="16"/>
  <c r="P255" i="16"/>
  <c r="O255" i="16"/>
  <c r="Q247" i="16"/>
  <c r="P247" i="16"/>
  <c r="T247" i="16"/>
  <c r="O247" i="16"/>
  <c r="P221" i="16"/>
  <c r="O221" i="16"/>
  <c r="T221" i="16"/>
  <c r="Q221" i="16"/>
  <c r="O248" i="16"/>
  <c r="P248" i="16"/>
  <c r="P267" i="16"/>
  <c r="O267" i="16"/>
  <c r="P270" i="16"/>
  <c r="Q270" i="16"/>
  <c r="O270" i="16"/>
  <c r="O276" i="16"/>
  <c r="P276" i="16"/>
  <c r="P332" i="16"/>
  <c r="T332" i="16"/>
  <c r="O332" i="16"/>
  <c r="O322" i="16"/>
  <c r="P322" i="16"/>
  <c r="P303" i="16"/>
  <c r="O303" i="16"/>
  <c r="O329" i="16"/>
  <c r="P329" i="16"/>
  <c r="O296" i="16"/>
  <c r="P296" i="16"/>
  <c r="T299" i="16"/>
  <c r="Q299" i="16"/>
  <c r="P299" i="16"/>
  <c r="O299" i="16"/>
  <c r="P327" i="16"/>
  <c r="O327" i="16"/>
  <c r="Q327" i="16"/>
  <c r="O346" i="16"/>
  <c r="P346" i="16"/>
  <c r="P357" i="16"/>
  <c r="O357" i="16"/>
  <c r="P360" i="16"/>
  <c r="Q360" i="16"/>
  <c r="O360" i="16"/>
  <c r="P361" i="16"/>
  <c r="O361" i="16"/>
  <c r="T361" i="16"/>
  <c r="T51" i="16"/>
  <c r="O43" i="16"/>
  <c r="P43" i="16"/>
  <c r="P99" i="16"/>
  <c r="O99" i="16"/>
  <c r="O139" i="16"/>
  <c r="P139" i="16"/>
  <c r="T139" i="16"/>
  <c r="P169" i="16"/>
  <c r="Q169" i="16"/>
  <c r="O169" i="16"/>
  <c r="P265" i="16"/>
  <c r="O265" i="16"/>
  <c r="O259" i="16"/>
  <c r="Q259" i="16"/>
  <c r="P259" i="16"/>
  <c r="O321" i="16"/>
  <c r="P321" i="16"/>
  <c r="P319" i="16"/>
  <c r="Q319" i="16"/>
  <c r="O319" i="16"/>
  <c r="T339" i="16"/>
  <c r="T372" i="16"/>
  <c r="T355" i="16"/>
  <c r="T309" i="16"/>
  <c r="T273" i="16"/>
  <c r="T265" i="16"/>
  <c r="T234" i="16"/>
  <c r="T163" i="16"/>
  <c r="T168" i="16"/>
  <c r="T150" i="16"/>
  <c r="Q123" i="16"/>
  <c r="T63" i="16"/>
  <c r="T99" i="16"/>
  <c r="T74" i="16"/>
  <c r="P28" i="16"/>
  <c r="O28" i="16"/>
  <c r="T28" i="16"/>
  <c r="Q28" i="16"/>
  <c r="Q42" i="16"/>
  <c r="P42" i="16"/>
  <c r="O42" i="16"/>
  <c r="P37" i="16"/>
  <c r="Q37" i="16"/>
  <c r="O37" i="16"/>
  <c r="Q101" i="16"/>
  <c r="P101" i="16"/>
  <c r="O101" i="16"/>
  <c r="T101" i="16"/>
  <c r="O56" i="16"/>
  <c r="P56" i="16"/>
  <c r="P144" i="16"/>
  <c r="O144" i="16"/>
  <c r="Q144" i="16"/>
  <c r="Q154" i="16"/>
  <c r="P154" i="16"/>
  <c r="O154" i="16"/>
  <c r="P94" i="16"/>
  <c r="O94" i="16"/>
  <c r="T94" i="16"/>
  <c r="Q94" i="16"/>
  <c r="O105" i="16"/>
  <c r="P105" i="16"/>
  <c r="P71" i="16"/>
  <c r="O71" i="16"/>
  <c r="T71" i="16"/>
  <c r="Q71" i="16"/>
  <c r="Q130" i="16"/>
  <c r="P130" i="16"/>
  <c r="O130" i="16"/>
  <c r="O155" i="16"/>
  <c r="T155" i="16"/>
  <c r="P155" i="16"/>
  <c r="P158" i="16"/>
  <c r="Q158" i="16"/>
  <c r="O158" i="16"/>
  <c r="O153" i="16"/>
  <c r="P153" i="16"/>
  <c r="O159" i="16"/>
  <c r="P159" i="16"/>
  <c r="P133" i="16"/>
  <c r="O133" i="16"/>
  <c r="T133" i="16"/>
  <c r="O223" i="16"/>
  <c r="P223" i="16"/>
  <c r="P225" i="16"/>
  <c r="O225" i="16"/>
  <c r="O190" i="16"/>
  <c r="P190" i="16"/>
  <c r="P257" i="16"/>
  <c r="O257" i="16"/>
  <c r="O216" i="16"/>
  <c r="P216" i="16"/>
  <c r="P227" i="16"/>
  <c r="T227" i="16"/>
  <c r="Q227" i="16"/>
  <c r="O227" i="16"/>
  <c r="O206" i="16"/>
  <c r="Q206" i="16"/>
  <c r="P206" i="16"/>
  <c r="P313" i="16"/>
  <c r="O313" i="16"/>
  <c r="Q263" i="16"/>
  <c r="P263" i="16"/>
  <c r="O263" i="16"/>
  <c r="T263" i="16"/>
  <c r="P229" i="16"/>
  <c r="O229" i="16"/>
  <c r="Q229" i="16"/>
  <c r="O256" i="16"/>
  <c r="Q256" i="16"/>
  <c r="P256" i="16"/>
  <c r="T256" i="16"/>
  <c r="P275" i="16"/>
  <c r="O275" i="16"/>
  <c r="Q278" i="16"/>
  <c r="P278" i="16"/>
  <c r="O278" i="16"/>
  <c r="T278" i="16"/>
  <c r="P297" i="16"/>
  <c r="O297" i="16"/>
  <c r="Q350" i="16"/>
  <c r="P350" i="16"/>
  <c r="T350" i="16"/>
  <c r="O350" i="16"/>
  <c r="P323" i="16"/>
  <c r="O323" i="16"/>
  <c r="P311" i="16"/>
  <c r="O311" i="16"/>
  <c r="Q366" i="16"/>
  <c r="P366" i="16"/>
  <c r="O366" i="16"/>
  <c r="O304" i="16"/>
  <c r="P304" i="16"/>
  <c r="T307" i="16"/>
  <c r="Q307" i="16"/>
  <c r="P307" i="16"/>
  <c r="O307" i="16"/>
  <c r="P335" i="16"/>
  <c r="O335" i="16"/>
  <c r="T335" i="16"/>
  <c r="Q335" i="16"/>
  <c r="O354" i="16"/>
  <c r="P354" i="16"/>
  <c r="O365" i="16"/>
  <c r="T365" i="16"/>
  <c r="P365" i="16"/>
  <c r="P368" i="16"/>
  <c r="Q368" i="16"/>
  <c r="O368" i="16"/>
  <c r="P369" i="16"/>
  <c r="O369" i="16"/>
  <c r="T128" i="16"/>
  <c r="P261" i="16"/>
  <c r="O261" i="16"/>
  <c r="Q261" i="16"/>
  <c r="Q143" i="16"/>
  <c r="T178" i="16"/>
  <c r="P114" i="16"/>
  <c r="Q114" i="16"/>
  <c r="O114" i="16"/>
  <c r="P102" i="16"/>
  <c r="O102" i="16"/>
  <c r="Q102" i="16"/>
  <c r="P132" i="16"/>
  <c r="Q132" i="16"/>
  <c r="O132" i="16"/>
  <c r="O165" i="16"/>
  <c r="P165" i="16"/>
  <c r="O234" i="16"/>
  <c r="P234" i="16"/>
  <c r="Q218" i="16"/>
  <c r="P218" i="16"/>
  <c r="T218" i="16"/>
  <c r="O218" i="16"/>
  <c r="P283" i="16"/>
  <c r="O283" i="16"/>
  <c r="Q85" i="16"/>
  <c r="P85" i="16"/>
  <c r="O85" i="16"/>
  <c r="T85" i="16"/>
  <c r="O89" i="16"/>
  <c r="P89" i="16"/>
  <c r="O137" i="16"/>
  <c r="T137" i="16"/>
  <c r="P137" i="16"/>
  <c r="Q210" i="16"/>
  <c r="P210" i="16"/>
  <c r="T210" i="16"/>
  <c r="O210" i="16"/>
  <c r="P228" i="16"/>
  <c r="O228" i="16"/>
  <c r="Q228" i="16"/>
  <c r="O339" i="16"/>
  <c r="P339" i="16"/>
  <c r="Q372" i="16"/>
  <c r="P372" i="16"/>
  <c r="O372" i="16"/>
  <c r="P353" i="16"/>
  <c r="O353" i="16"/>
  <c r="T258" i="16"/>
  <c r="T169" i="16"/>
  <c r="Q60" i="16"/>
  <c r="P60" i="16"/>
  <c r="O60" i="16"/>
  <c r="Q52" i="16"/>
  <c r="P52" i="16"/>
  <c r="O52" i="16"/>
  <c r="T52" i="16"/>
  <c r="T68" i="16"/>
  <c r="Q68" i="16"/>
  <c r="P68" i="16"/>
  <c r="O68" i="16"/>
  <c r="P90" i="16"/>
  <c r="O90" i="16"/>
  <c r="P41" i="16"/>
  <c r="Q41" i="16"/>
  <c r="O41" i="16"/>
  <c r="Q146" i="16"/>
  <c r="P146" i="16"/>
  <c r="O146" i="16"/>
  <c r="Q84" i="16"/>
  <c r="P84" i="16"/>
  <c r="O84" i="16"/>
  <c r="P79" i="16"/>
  <c r="O79" i="16"/>
  <c r="T79" i="16"/>
  <c r="Q79" i="16"/>
  <c r="P181" i="16"/>
  <c r="O181" i="16"/>
  <c r="P173" i="16"/>
  <c r="O173" i="16"/>
  <c r="P141" i="16"/>
  <c r="O141" i="16"/>
  <c r="P213" i="16"/>
  <c r="O213" i="16"/>
  <c r="Q213" i="16"/>
  <c r="P191" i="16"/>
  <c r="O191" i="16"/>
  <c r="T260" i="16"/>
  <c r="P260" i="16"/>
  <c r="O260" i="16"/>
  <c r="P236" i="16"/>
  <c r="T236" i="16"/>
  <c r="O236" i="16"/>
  <c r="O214" i="16"/>
  <c r="Q214" i="16"/>
  <c r="P214" i="16"/>
  <c r="O188" i="16"/>
  <c r="T188" i="16"/>
  <c r="P188" i="16"/>
  <c r="Q269" i="16"/>
  <c r="P269" i="16"/>
  <c r="O269" i="16"/>
  <c r="T269" i="16"/>
  <c r="P233" i="16"/>
  <c r="O233" i="16"/>
  <c r="P273" i="16"/>
  <c r="O273" i="16"/>
  <c r="Q273" i="16"/>
  <c r="P316" i="16"/>
  <c r="O316" i="16"/>
  <c r="P284" i="16"/>
  <c r="O284" i="16"/>
  <c r="T284" i="16"/>
  <c r="P324" i="16"/>
  <c r="O324" i="16"/>
  <c r="P318" i="16"/>
  <c r="Q318" i="16"/>
  <c r="O318" i="16"/>
  <c r="P285" i="16"/>
  <c r="O285" i="16"/>
  <c r="O312" i="16"/>
  <c r="P312" i="16"/>
  <c r="Q315" i="16"/>
  <c r="P315" i="16"/>
  <c r="O315" i="16"/>
  <c r="P343" i="16"/>
  <c r="O343" i="16"/>
  <c r="T343" i="16"/>
  <c r="Q343" i="16"/>
  <c r="P362" i="16"/>
  <c r="O362" i="16"/>
  <c r="Q362" i="16"/>
  <c r="P373" i="16"/>
  <c r="O373" i="16"/>
  <c r="T373" i="16"/>
  <c r="O363" i="16"/>
  <c r="P363" i="16"/>
  <c r="Q89" i="16"/>
  <c r="Q363" i="16"/>
  <c r="Q339" i="16"/>
  <c r="T338" i="16"/>
  <c r="Q361" i="16"/>
  <c r="T306" i="16"/>
  <c r="T322" i="16"/>
  <c r="T324" i="16"/>
  <c r="T267" i="16"/>
  <c r="Q242" i="16"/>
  <c r="Q338" i="16"/>
  <c r="Q267" i="16"/>
  <c r="T270" i="16"/>
  <c r="Q265" i="16"/>
  <c r="T243" i="16"/>
  <c r="T219" i="16"/>
  <c r="Q188" i="16"/>
  <c r="T231" i="16"/>
  <c r="T213" i="16"/>
  <c r="Q208" i="16"/>
  <c r="Q217" i="16"/>
  <c r="T162" i="16"/>
  <c r="T165" i="16"/>
  <c r="T177" i="16"/>
  <c r="Q109" i="16"/>
  <c r="T135" i="16"/>
  <c r="T141" i="16"/>
  <c r="T104" i="16"/>
  <c r="T60" i="16"/>
  <c r="Q58" i="16"/>
  <c r="O29" i="16"/>
  <c r="P29" i="16"/>
  <c r="P106" i="16"/>
  <c r="O106" i="16"/>
  <c r="Q59" i="16"/>
  <c r="Q139" i="16"/>
  <c r="T81" i="16"/>
  <c r="P53" i="16"/>
  <c r="Q53" i="16"/>
  <c r="O53" i="16"/>
  <c r="P117" i="16"/>
  <c r="O117" i="16"/>
  <c r="P72" i="16"/>
  <c r="O72" i="16"/>
  <c r="Q72" i="16"/>
  <c r="P148" i="16"/>
  <c r="Q148" i="16"/>
  <c r="O148" i="16"/>
  <c r="T46" i="16"/>
  <c r="P46" i="16"/>
  <c r="O46" i="16"/>
  <c r="Q122" i="16"/>
  <c r="P122" i="16"/>
  <c r="O122" i="16"/>
  <c r="T122" i="16"/>
  <c r="T92" i="16"/>
  <c r="Q92" i="16"/>
  <c r="P92" i="16"/>
  <c r="O92" i="16"/>
  <c r="Q87" i="16"/>
  <c r="P87" i="16"/>
  <c r="O87" i="16"/>
  <c r="P199" i="16"/>
  <c r="O199" i="16"/>
  <c r="T182" i="16"/>
  <c r="P182" i="16"/>
  <c r="O182" i="16"/>
  <c r="P175" i="16"/>
  <c r="T175" i="16"/>
  <c r="Q175" i="16"/>
  <c r="O175" i="16"/>
  <c r="O180" i="16"/>
  <c r="P180" i="16"/>
  <c r="O166" i="16"/>
  <c r="T166" i="16"/>
  <c r="P166" i="16"/>
  <c r="P149" i="16"/>
  <c r="O149" i="16"/>
  <c r="T149" i="16"/>
  <c r="Q226" i="16"/>
  <c r="P226" i="16"/>
  <c r="T226" i="16"/>
  <c r="O226" i="16"/>
  <c r="O184" i="16"/>
  <c r="P184" i="16"/>
  <c r="P192" i="16"/>
  <c r="O192" i="16"/>
  <c r="P186" i="16"/>
  <c r="O186" i="16"/>
  <c r="Q186" i="16"/>
  <c r="O224" i="16"/>
  <c r="P224" i="16"/>
  <c r="P237" i="16"/>
  <c r="Q237" i="16"/>
  <c r="O237" i="16"/>
  <c r="O222" i="16"/>
  <c r="P222" i="16"/>
  <c r="P196" i="16"/>
  <c r="O196" i="16"/>
  <c r="T196" i="16"/>
  <c r="T277" i="16"/>
  <c r="Q277" i="16"/>
  <c r="P277" i="16"/>
  <c r="O277" i="16"/>
  <c r="P235" i="16"/>
  <c r="O235" i="16"/>
  <c r="Q235" i="16"/>
  <c r="P272" i="16"/>
  <c r="O272" i="16"/>
  <c r="Q272" i="16"/>
  <c r="O288" i="16"/>
  <c r="P288" i="16"/>
  <c r="P281" i="16"/>
  <c r="O281" i="16"/>
  <c r="Q281" i="16"/>
  <c r="Q271" i="16"/>
  <c r="P271" i="16"/>
  <c r="T271" i="16"/>
  <c r="O271" i="16"/>
  <c r="P292" i="16"/>
  <c r="O292" i="16"/>
  <c r="T292" i="16"/>
  <c r="Q292" i="16"/>
  <c r="O330" i="16"/>
  <c r="P330" i="16"/>
  <c r="O347" i="16"/>
  <c r="P347" i="16"/>
  <c r="P293" i="16"/>
  <c r="O293" i="16"/>
  <c r="T293" i="16"/>
  <c r="Q293" i="16"/>
  <c r="Q334" i="16"/>
  <c r="P334" i="16"/>
  <c r="O334" i="16"/>
  <c r="T334" i="16"/>
  <c r="Q294" i="16"/>
  <c r="P294" i="16"/>
  <c r="O294" i="16"/>
  <c r="P351" i="16"/>
  <c r="O351" i="16"/>
  <c r="Q351" i="16"/>
  <c r="P370" i="16"/>
  <c r="O370" i="16"/>
  <c r="Q370" i="16"/>
  <c r="T320" i="16"/>
  <c r="P320" i="16"/>
  <c r="O320" i="16"/>
  <c r="O371" i="16"/>
  <c r="T371" i="16"/>
  <c r="P371" i="16"/>
  <c r="Q67" i="16"/>
  <c r="P16" i="16"/>
  <c r="T69" i="16"/>
  <c r="P211" i="16"/>
  <c r="Q211" i="16"/>
  <c r="O211" i="16"/>
  <c r="T348" i="16"/>
  <c r="O66" i="16"/>
  <c r="P66" i="16"/>
  <c r="O64" i="16"/>
  <c r="P64" i="16"/>
  <c r="P156" i="16"/>
  <c r="Q156" i="16"/>
  <c r="O156" i="16"/>
  <c r="P174" i="16"/>
  <c r="O174" i="16"/>
  <c r="T362" i="16"/>
  <c r="T353" i="16"/>
  <c r="T315" i="16"/>
  <c r="Q285" i="16"/>
  <c r="Q260" i="16"/>
  <c r="Q233" i="16"/>
  <c r="T138" i="16"/>
  <c r="Q127" i="16"/>
  <c r="Q137" i="16"/>
  <c r="P83" i="16"/>
  <c r="O83" i="16"/>
  <c r="T83" i="16"/>
  <c r="T43" i="16"/>
  <c r="Q99" i="16"/>
  <c r="O57" i="16"/>
  <c r="P57" i="16"/>
  <c r="P136" i="16"/>
  <c r="O136" i="16"/>
  <c r="Q136" i="16"/>
  <c r="O75" i="16"/>
  <c r="P75" i="16"/>
  <c r="T38" i="16"/>
  <c r="Q38" i="16"/>
  <c r="P38" i="16"/>
  <c r="O38" i="16"/>
  <c r="P61" i="16"/>
  <c r="T61" i="16"/>
  <c r="Q61" i="16"/>
  <c r="O61" i="16"/>
  <c r="P124" i="16"/>
  <c r="O124" i="16"/>
  <c r="P80" i="16"/>
  <c r="O80" i="16"/>
  <c r="Q80" i="16"/>
  <c r="P160" i="16"/>
  <c r="O160" i="16"/>
  <c r="T160" i="16"/>
  <c r="Q160" i="16"/>
  <c r="O54" i="16"/>
  <c r="P54" i="16"/>
  <c r="P152" i="16"/>
  <c r="O152" i="16"/>
  <c r="Q152" i="16"/>
  <c r="T100" i="16"/>
  <c r="Q100" i="16"/>
  <c r="P100" i="16"/>
  <c r="O100" i="16"/>
  <c r="T95" i="16"/>
  <c r="Q95" i="16"/>
  <c r="P95" i="16"/>
  <c r="O95" i="16"/>
  <c r="O115" i="16"/>
  <c r="T115" i="16"/>
  <c r="Q115" i="16"/>
  <c r="P115" i="16"/>
  <c r="O118" i="16"/>
  <c r="P118" i="16"/>
  <c r="T113" i="16"/>
  <c r="P113" i="16"/>
  <c r="O113" i="16"/>
  <c r="P205" i="16"/>
  <c r="O205" i="16"/>
  <c r="T205" i="16"/>
  <c r="Q205" i="16"/>
  <c r="P167" i="16"/>
  <c r="O167" i="16"/>
  <c r="T167" i="16"/>
  <c r="Q167" i="16"/>
  <c r="P157" i="16"/>
  <c r="O157" i="16"/>
  <c r="T157" i="16"/>
  <c r="P249" i="16"/>
  <c r="O249" i="16"/>
  <c r="O231" i="16"/>
  <c r="P231" i="16"/>
  <c r="T193" i="16"/>
  <c r="P193" i="16"/>
  <c r="O193" i="16"/>
  <c r="Q194" i="16"/>
  <c r="P194" i="16"/>
  <c r="O194" i="16"/>
  <c r="T194" i="16"/>
  <c r="P187" i="16"/>
  <c r="Q187" i="16"/>
  <c r="O187" i="16"/>
  <c r="P241" i="16"/>
  <c r="O241" i="16"/>
  <c r="O230" i="16"/>
  <c r="Q230" i="16"/>
  <c r="P230" i="16"/>
  <c r="P204" i="16"/>
  <c r="O204" i="16"/>
  <c r="O252" i="16"/>
  <c r="P252" i="16"/>
  <c r="T244" i="16"/>
  <c r="P244" i="16"/>
  <c r="O244" i="16"/>
  <c r="Q280" i="16"/>
  <c r="P280" i="16"/>
  <c r="O280" i="16"/>
  <c r="T280" i="16"/>
  <c r="T238" i="16"/>
  <c r="P238" i="16"/>
  <c r="O238" i="16"/>
  <c r="O286" i="16"/>
  <c r="P286" i="16"/>
  <c r="Q279" i="16"/>
  <c r="P279" i="16"/>
  <c r="O279" i="16"/>
  <c r="Q300" i="16"/>
  <c r="P300" i="16"/>
  <c r="O300" i="16"/>
  <c r="P331" i="16"/>
  <c r="O331" i="16"/>
  <c r="Q290" i="16"/>
  <c r="P290" i="16"/>
  <c r="T290" i="16"/>
  <c r="O290" i="16"/>
  <c r="P301" i="16"/>
  <c r="O301" i="16"/>
  <c r="T301" i="16"/>
  <c r="Q301" i="16"/>
  <c r="P340" i="16"/>
  <c r="O340" i="16"/>
  <c r="Q302" i="16"/>
  <c r="P302" i="16"/>
  <c r="O302" i="16"/>
  <c r="P359" i="16"/>
  <c r="O359" i="16"/>
  <c r="Q359" i="16"/>
  <c r="T359" i="16"/>
  <c r="T325" i="16"/>
  <c r="P325" i="16"/>
  <c r="O325" i="16"/>
  <c r="P328" i="16"/>
  <c r="O328" i="16"/>
  <c r="T374" i="16"/>
  <c r="Q374" i="16"/>
  <c r="P374" i="16"/>
  <c r="O374" i="16"/>
  <c r="Q124" i="16"/>
  <c r="T66" i="16"/>
  <c r="Q64" i="16"/>
  <c r="T53" i="16"/>
  <c r="Q82" i="16"/>
  <c r="T64" i="16"/>
  <c r="T37" i="16"/>
  <c r="T93" i="16"/>
  <c r="P47" i="16"/>
  <c r="O47" i="16"/>
  <c r="Q47" i="16"/>
  <c r="P78" i="16"/>
  <c r="O78" i="16"/>
  <c r="Q78" i="16"/>
  <c r="P142" i="16"/>
  <c r="Q142" i="16"/>
  <c r="O142" i="16"/>
  <c r="T185" i="16"/>
  <c r="P185" i="16"/>
  <c r="Q185" i="16"/>
  <c r="O185" i="16"/>
  <c r="O240" i="16"/>
  <c r="P240" i="16"/>
  <c r="P295" i="16"/>
  <c r="O295" i="16"/>
  <c r="P352" i="16"/>
  <c r="Q352" i="16"/>
  <c r="O352" i="16"/>
  <c r="O264" i="16"/>
  <c r="P264" i="16"/>
  <c r="T352" i="16"/>
  <c r="T321" i="16"/>
  <c r="Q295" i="16"/>
  <c r="Q289" i="16"/>
  <c r="Q321" i="16"/>
  <c r="T283" i="16"/>
  <c r="T285" i="16"/>
  <c r="Q283" i="16"/>
  <c r="T233" i="16"/>
  <c r="T266" i="16"/>
  <c r="Q90" i="16"/>
  <c r="T96" i="16"/>
  <c r="O50" i="16"/>
  <c r="P50" i="16"/>
  <c r="T50" i="16"/>
  <c r="O74" i="16"/>
  <c r="P74" i="16"/>
  <c r="P98" i="16"/>
  <c r="O98" i="16"/>
  <c r="P51" i="16"/>
  <c r="O51" i="16"/>
  <c r="T120" i="16"/>
  <c r="O58" i="16"/>
  <c r="P58" i="16"/>
  <c r="P35" i="16"/>
  <c r="O35" i="16"/>
  <c r="Q69" i="16"/>
  <c r="P69" i="16"/>
  <c r="O69" i="16"/>
  <c r="P140" i="16"/>
  <c r="Q140" i="16"/>
  <c r="O140" i="16"/>
  <c r="Q88" i="16"/>
  <c r="P88" i="16"/>
  <c r="O88" i="16"/>
  <c r="O163" i="16"/>
  <c r="P163" i="16"/>
  <c r="P62" i="16"/>
  <c r="T62" i="16"/>
  <c r="Q62" i="16"/>
  <c r="O62" i="16"/>
  <c r="O73" i="16"/>
  <c r="P73" i="16"/>
  <c r="Q108" i="16"/>
  <c r="P108" i="16"/>
  <c r="O108" i="16"/>
  <c r="T103" i="16"/>
  <c r="Q103" i="16"/>
  <c r="P103" i="16"/>
  <c r="O103" i="16"/>
  <c r="O123" i="16"/>
  <c r="P123" i="16"/>
  <c r="P126" i="16"/>
  <c r="O126" i="16"/>
  <c r="T121" i="16"/>
  <c r="P121" i="16"/>
  <c r="O121" i="16"/>
  <c r="Q121" i="16"/>
  <c r="O179" i="16"/>
  <c r="P179" i="16"/>
  <c r="O172" i="16"/>
  <c r="P172" i="16"/>
  <c r="O164" i="16"/>
  <c r="P164" i="16"/>
  <c r="P162" i="16"/>
  <c r="O162" i="16"/>
  <c r="Q162" i="16"/>
  <c r="P168" i="16"/>
  <c r="Q168" i="16"/>
  <c r="O168" i="16"/>
  <c r="P201" i="16"/>
  <c r="O201" i="16"/>
  <c r="Q202" i="16"/>
  <c r="P202" i="16"/>
  <c r="O202" i="16"/>
  <c r="T202" i="16"/>
  <c r="P195" i="16"/>
  <c r="Q195" i="16"/>
  <c r="O195" i="16"/>
  <c r="P250" i="16"/>
  <c r="O250" i="16"/>
  <c r="T250" i="16"/>
  <c r="P239" i="16"/>
  <c r="O239" i="16"/>
  <c r="Q239" i="16"/>
  <c r="P212" i="16"/>
  <c r="O212" i="16"/>
  <c r="T212" i="16"/>
  <c r="P253" i="16"/>
  <c r="O253" i="16"/>
  <c r="Q253" i="16"/>
  <c r="P245" i="16"/>
  <c r="O245" i="16"/>
  <c r="Q245" i="16"/>
  <c r="P243" i="16"/>
  <c r="O243" i="16"/>
  <c r="P246" i="16"/>
  <c r="O246" i="16"/>
  <c r="Q246" i="16"/>
  <c r="O287" i="16"/>
  <c r="P287" i="16"/>
  <c r="P326" i="16"/>
  <c r="T326" i="16"/>
  <c r="Q326" i="16"/>
  <c r="O326" i="16"/>
  <c r="Q308" i="16"/>
  <c r="P308" i="16"/>
  <c r="O308" i="16"/>
  <c r="T308" i="16"/>
  <c r="P356" i="16"/>
  <c r="O356" i="16"/>
  <c r="Q298" i="16"/>
  <c r="P298" i="16"/>
  <c r="O298" i="16"/>
  <c r="T298" i="16"/>
  <c r="P309" i="16"/>
  <c r="O309" i="16"/>
  <c r="Q309" i="16"/>
  <c r="Q342" i="16"/>
  <c r="P342" i="16"/>
  <c r="O342" i="16"/>
  <c r="T342" i="16"/>
  <c r="Q310" i="16"/>
  <c r="P310" i="16"/>
  <c r="O310" i="16"/>
  <c r="Q367" i="16"/>
  <c r="P367" i="16"/>
  <c r="O367" i="16"/>
  <c r="T367" i="16"/>
  <c r="O333" i="16"/>
  <c r="P333" i="16"/>
  <c r="P336" i="16"/>
  <c r="Q336" i="16"/>
  <c r="O336" i="16"/>
  <c r="P337" i="16"/>
  <c r="O337" i="16"/>
  <c r="T47" i="16"/>
  <c r="T98" i="16"/>
  <c r="Q50" i="16"/>
  <c r="Q56" i="16"/>
  <c r="O82" i="16"/>
  <c r="P82" i="16"/>
  <c r="O49" i="16"/>
  <c r="P49" i="16"/>
  <c r="P112" i="16"/>
  <c r="Q112" i="16"/>
  <c r="O112" i="16"/>
  <c r="Q138" i="16"/>
  <c r="P138" i="16"/>
  <c r="O138" i="16"/>
  <c r="O44" i="16"/>
  <c r="P44" i="16"/>
  <c r="T44" i="16"/>
  <c r="P116" i="16"/>
  <c r="O116" i="16"/>
  <c r="Q49" i="16"/>
  <c r="Q34" i="16"/>
  <c r="P34" i="16"/>
  <c r="O34" i="16"/>
  <c r="Q77" i="16"/>
  <c r="P77" i="16"/>
  <c r="T77" i="16"/>
  <c r="O77" i="16"/>
  <c r="Q183" i="16"/>
  <c r="P183" i="16"/>
  <c r="O183" i="16"/>
  <c r="Q96" i="16"/>
  <c r="P96" i="16"/>
  <c r="O96" i="16"/>
  <c r="P91" i="16"/>
  <c r="O91" i="16"/>
  <c r="T91" i="16"/>
  <c r="P70" i="16"/>
  <c r="T70" i="16"/>
  <c r="Q70" i="16"/>
  <c r="O70" i="16"/>
  <c r="O81" i="16"/>
  <c r="P81" i="16"/>
  <c r="T119" i="16"/>
  <c r="P119" i="16"/>
  <c r="O119" i="16"/>
  <c r="P110" i="16"/>
  <c r="O110" i="16"/>
  <c r="O131" i="16"/>
  <c r="T131" i="16"/>
  <c r="P131" i="16"/>
  <c r="P134" i="16"/>
  <c r="Q134" i="16"/>
  <c r="O134" i="16"/>
  <c r="O129" i="16"/>
  <c r="P129" i="16"/>
  <c r="O135" i="16"/>
  <c r="P135" i="16"/>
  <c r="O200" i="16"/>
  <c r="T200" i="16"/>
  <c r="P200" i="16"/>
  <c r="P161" i="16"/>
  <c r="O161" i="16"/>
  <c r="Q161" i="16"/>
  <c r="O170" i="16"/>
  <c r="Q170" i="16"/>
  <c r="P170" i="16"/>
  <c r="P176" i="16"/>
  <c r="T176" i="16"/>
  <c r="Q176" i="16"/>
  <c r="O176" i="16"/>
  <c r="T209" i="16"/>
  <c r="P209" i="16"/>
  <c r="O209" i="16"/>
  <c r="O207" i="16"/>
  <c r="P207" i="16"/>
  <c r="P203" i="16"/>
  <c r="Q203" i="16"/>
  <c r="O203" i="16"/>
  <c r="P258" i="16"/>
  <c r="O258" i="16"/>
  <c r="P242" i="16"/>
  <c r="O242" i="16"/>
  <c r="P220" i="16"/>
  <c r="T220" i="16"/>
  <c r="Q220" i="16"/>
  <c r="O220" i="16"/>
  <c r="T268" i="16"/>
  <c r="O268" i="16"/>
  <c r="P268" i="16"/>
  <c r="P232" i="16"/>
  <c r="O232" i="16"/>
  <c r="O251" i="16"/>
  <c r="Q251" i="16"/>
  <c r="P251" i="16"/>
  <c r="T254" i="16"/>
  <c r="O254" i="16"/>
  <c r="P254" i="16"/>
  <c r="T305" i="16"/>
  <c r="P305" i="16"/>
  <c r="O305" i="16"/>
  <c r="P274" i="16"/>
  <c r="O274" i="16"/>
  <c r="T317" i="16"/>
  <c r="Q317" i="16"/>
  <c r="P317" i="16"/>
  <c r="O317" i="16"/>
  <c r="Q358" i="16"/>
  <c r="P358" i="16"/>
  <c r="T358" i="16"/>
  <c r="O358" i="16"/>
  <c r="Q306" i="16"/>
  <c r="P306" i="16"/>
  <c r="O306" i="16"/>
  <c r="O355" i="16"/>
  <c r="P355" i="16"/>
  <c r="Q364" i="16"/>
  <c r="P364" i="16"/>
  <c r="O364" i="16"/>
  <c r="P348" i="16"/>
  <c r="O348" i="16"/>
  <c r="Q375" i="16"/>
  <c r="P375" i="16"/>
  <c r="O375" i="16"/>
  <c r="T341" i="16"/>
  <c r="P341" i="16"/>
  <c r="O341" i="16"/>
  <c r="P344" i="16"/>
  <c r="O344" i="16"/>
  <c r="Q344" i="16"/>
  <c r="P345" i="16"/>
  <c r="O345" i="16"/>
  <c r="T29" i="16"/>
  <c r="T54" i="16"/>
  <c r="T106" i="16"/>
  <c r="T45" i="16"/>
  <c r="T34" i="16"/>
  <c r="T153" i="14"/>
  <c r="T345" i="14"/>
  <c r="T234" i="14"/>
  <c r="T330" i="14"/>
  <c r="T99" i="14"/>
  <c r="T231" i="14"/>
  <c r="T288" i="14"/>
  <c r="T57" i="14"/>
  <c r="T312" i="14"/>
  <c r="T105" i="14"/>
  <c r="T174" i="14"/>
  <c r="T177" i="14"/>
  <c r="T279" i="14"/>
  <c r="T264" i="14"/>
  <c r="T360" i="14"/>
  <c r="Q317" i="14"/>
  <c r="T18" i="14"/>
  <c r="T114" i="14"/>
  <c r="T249" i="14"/>
  <c r="T206" i="14"/>
  <c r="T237" i="14"/>
  <c r="T270" i="14"/>
  <c r="T366" i="14"/>
  <c r="T60" i="14"/>
  <c r="T141" i="14"/>
  <c r="T168" i="14"/>
  <c r="T321" i="14"/>
  <c r="P18" i="14"/>
  <c r="T135" i="14"/>
  <c r="T336" i="14"/>
  <c r="P21" i="14"/>
  <c r="T197" i="14"/>
  <c r="T178" i="14"/>
  <c r="T132" i="14"/>
  <c r="T232" i="14"/>
  <c r="T117" i="14"/>
  <c r="T162" i="14"/>
  <c r="T42" i="14"/>
  <c r="T159" i="14"/>
  <c r="T87" i="14"/>
  <c r="P20" i="14"/>
  <c r="T297" i="14"/>
  <c r="Q209" i="14"/>
  <c r="Q202" i="14"/>
  <c r="T254" i="14"/>
  <c r="T357" i="14"/>
  <c r="T66" i="14"/>
  <c r="T294" i="14"/>
  <c r="Q113" i="14"/>
  <c r="Q257" i="14"/>
  <c r="Q106" i="14"/>
  <c r="Q349" i="14"/>
  <c r="T324" i="14"/>
  <c r="U21" i="11"/>
  <c r="U22" i="11" s="1"/>
  <c r="U23" i="11" s="1"/>
  <c r="T183" i="14"/>
  <c r="Q28" i="14"/>
  <c r="T245" i="14"/>
  <c r="T82" i="14"/>
  <c r="Q346" i="14"/>
  <c r="T222" i="14"/>
  <c r="T318" i="14"/>
  <c r="T33" i="14"/>
  <c r="T120" i="14"/>
  <c r="T201" i="14"/>
  <c r="T21" i="14"/>
  <c r="T62" i="14"/>
  <c r="Q136" i="14"/>
  <c r="T40" i="14"/>
  <c r="T53" i="14"/>
  <c r="T293" i="14"/>
  <c r="T316" i="14"/>
  <c r="T276" i="14"/>
  <c r="T225" i="14"/>
  <c r="T110" i="14"/>
  <c r="Q280" i="14"/>
  <c r="Q154" i="14"/>
  <c r="T130" i="14"/>
  <c r="V25" i="10"/>
  <c r="X24" i="10"/>
  <c r="T69" i="14"/>
  <c r="T315" i="14"/>
  <c r="T63" i="14"/>
  <c r="T156" i="14"/>
  <c r="T158" i="14"/>
  <c r="Q296" i="14"/>
  <c r="T101" i="14"/>
  <c r="Q298" i="14"/>
  <c r="Y21" i="10"/>
  <c r="Y22" i="10" s="1"/>
  <c r="O253" i="14"/>
  <c r="P253" i="14"/>
  <c r="O116" i="14"/>
  <c r="P116" i="14"/>
  <c r="O29" i="14"/>
  <c r="P29" i="14"/>
  <c r="O239" i="14"/>
  <c r="P239" i="14"/>
  <c r="O137" i="14"/>
  <c r="P137" i="14"/>
  <c r="O41" i="14"/>
  <c r="P41" i="14"/>
  <c r="O227" i="14"/>
  <c r="P227" i="14"/>
  <c r="O160" i="14"/>
  <c r="P160" i="14"/>
  <c r="O64" i="14"/>
  <c r="P64" i="14"/>
  <c r="O70" i="14"/>
  <c r="P70" i="14"/>
  <c r="O118" i="14"/>
  <c r="P118" i="14"/>
  <c r="O182" i="14"/>
  <c r="P182" i="14"/>
  <c r="O235" i="14"/>
  <c r="P235" i="14"/>
  <c r="O277" i="14"/>
  <c r="P277" i="14"/>
  <c r="O341" i="14"/>
  <c r="P341" i="14"/>
  <c r="P59" i="14"/>
  <c r="O59" i="14"/>
  <c r="P107" i="14"/>
  <c r="O107" i="14"/>
  <c r="O139" i="14"/>
  <c r="P139" i="14"/>
  <c r="O171" i="14"/>
  <c r="P171" i="14"/>
  <c r="O220" i="14"/>
  <c r="P220" i="14"/>
  <c r="O263" i="14"/>
  <c r="P263" i="14"/>
  <c r="O305" i="14"/>
  <c r="P305" i="14"/>
  <c r="O369" i="14"/>
  <c r="P369" i="14"/>
  <c r="O323" i="14"/>
  <c r="P323" i="14"/>
  <c r="Q323" i="14"/>
  <c r="O365" i="14"/>
  <c r="P365" i="14"/>
  <c r="O258" i="14"/>
  <c r="P258" i="14"/>
  <c r="P306" i="14"/>
  <c r="O306" i="14"/>
  <c r="P338" i="14"/>
  <c r="O338" i="14"/>
  <c r="P370" i="14"/>
  <c r="O370" i="14"/>
  <c r="P109" i="14"/>
  <c r="O109" i="14"/>
  <c r="O165" i="14"/>
  <c r="P165" i="14"/>
  <c r="O223" i="14"/>
  <c r="P223" i="14"/>
  <c r="O308" i="14"/>
  <c r="P308" i="14"/>
  <c r="P30" i="14"/>
  <c r="O30" i="14"/>
  <c r="Q263" i="14"/>
  <c r="T38" i="14"/>
  <c r="T182" i="14"/>
  <c r="Q344" i="14"/>
  <c r="T29" i="14"/>
  <c r="T365" i="14"/>
  <c r="T308" i="14"/>
  <c r="Q301" i="14"/>
  <c r="Q365" i="14"/>
  <c r="T253" i="14"/>
  <c r="T30" i="14"/>
  <c r="T54" i="14"/>
  <c r="T102" i="14"/>
  <c r="T198" i="14"/>
  <c r="T24" i="14"/>
  <c r="T171" i="14"/>
  <c r="T303" i="14"/>
  <c r="T84" i="14"/>
  <c r="O367" i="14"/>
  <c r="P367" i="14"/>
  <c r="Q367" i="14"/>
  <c r="O285" i="14"/>
  <c r="P285" i="14"/>
  <c r="O243" i="14"/>
  <c r="P243" i="14"/>
  <c r="O204" i="14"/>
  <c r="P204" i="14"/>
  <c r="O172" i="14"/>
  <c r="P172" i="14"/>
  <c r="O140" i="14"/>
  <c r="P140" i="14"/>
  <c r="O108" i="14"/>
  <c r="P108" i="14"/>
  <c r="O76" i="14"/>
  <c r="P76" i="14"/>
  <c r="O44" i="14"/>
  <c r="P44" i="14"/>
  <c r="Q25" i="14"/>
  <c r="O25" i="14"/>
  <c r="P25" i="14"/>
  <c r="O340" i="14"/>
  <c r="P340" i="14"/>
  <c r="O271" i="14"/>
  <c r="P271" i="14"/>
  <c r="O228" i="14"/>
  <c r="P228" i="14"/>
  <c r="O193" i="14"/>
  <c r="P193" i="14"/>
  <c r="O161" i="14"/>
  <c r="P161" i="14"/>
  <c r="O129" i="14"/>
  <c r="P129" i="14"/>
  <c r="P97" i="14"/>
  <c r="O97" i="14"/>
  <c r="P65" i="14"/>
  <c r="O65" i="14"/>
  <c r="P36" i="14"/>
  <c r="O36" i="14"/>
  <c r="O20" i="14"/>
  <c r="Q20" i="14"/>
  <c r="O313" i="14"/>
  <c r="P313" i="14"/>
  <c r="O259" i="14"/>
  <c r="P259" i="14"/>
  <c r="O216" i="14"/>
  <c r="P216" i="14"/>
  <c r="O184" i="14"/>
  <c r="P184" i="14"/>
  <c r="O152" i="14"/>
  <c r="P152" i="14"/>
  <c r="O120" i="14"/>
  <c r="P120" i="14"/>
  <c r="O88" i="14"/>
  <c r="P88" i="14"/>
  <c r="O56" i="14"/>
  <c r="P56" i="14"/>
  <c r="O31" i="14"/>
  <c r="P31" i="14"/>
  <c r="P42" i="14"/>
  <c r="O42" i="14"/>
  <c r="O58" i="14"/>
  <c r="P58" i="14"/>
  <c r="P74" i="14"/>
  <c r="O74" i="14"/>
  <c r="P90" i="14"/>
  <c r="O90" i="14"/>
  <c r="O106" i="14"/>
  <c r="P106" i="14"/>
  <c r="O122" i="14"/>
  <c r="P122" i="14"/>
  <c r="O138" i="14"/>
  <c r="P138" i="14"/>
  <c r="O154" i="14"/>
  <c r="P154" i="14"/>
  <c r="O170" i="14"/>
  <c r="P170" i="14"/>
  <c r="O186" i="14"/>
  <c r="P186" i="14"/>
  <c r="O202" i="14"/>
  <c r="P202" i="14"/>
  <c r="O219" i="14"/>
  <c r="P219" i="14"/>
  <c r="O240" i="14"/>
  <c r="P240" i="14"/>
  <c r="O261" i="14"/>
  <c r="P261" i="14"/>
  <c r="O283" i="14"/>
  <c r="P283" i="14"/>
  <c r="Q283" i="14"/>
  <c r="O304" i="14"/>
  <c r="P304" i="14"/>
  <c r="O325" i="14"/>
  <c r="P325" i="14"/>
  <c r="O347" i="14"/>
  <c r="P347" i="14"/>
  <c r="Q347" i="14"/>
  <c r="O368" i="14"/>
  <c r="P368" i="14"/>
  <c r="P47" i="14"/>
  <c r="O47" i="14"/>
  <c r="P63" i="14"/>
  <c r="O63" i="14"/>
  <c r="P79" i="14"/>
  <c r="O79" i="14"/>
  <c r="P95" i="14"/>
  <c r="O95" i="14"/>
  <c r="O111" i="14"/>
  <c r="P111" i="14"/>
  <c r="O127" i="14"/>
  <c r="P127" i="14"/>
  <c r="O143" i="14"/>
  <c r="P143" i="14"/>
  <c r="O159" i="14"/>
  <c r="P159" i="14"/>
  <c r="O175" i="14"/>
  <c r="P175" i="14"/>
  <c r="O191" i="14"/>
  <c r="P191" i="14"/>
  <c r="O207" i="14"/>
  <c r="P207" i="14"/>
  <c r="O225" i="14"/>
  <c r="P225" i="14"/>
  <c r="O247" i="14"/>
  <c r="P247" i="14"/>
  <c r="O268" i="14"/>
  <c r="P268" i="14"/>
  <c r="O289" i="14"/>
  <c r="P289" i="14"/>
  <c r="O311" i="14"/>
  <c r="P311" i="14"/>
  <c r="Q311" i="14"/>
  <c r="O332" i="14"/>
  <c r="P332" i="14"/>
  <c r="O353" i="14"/>
  <c r="P353" i="14"/>
  <c r="O375" i="14"/>
  <c r="P375" i="14"/>
  <c r="Q375" i="14"/>
  <c r="O307" i="14"/>
  <c r="P307" i="14"/>
  <c r="Q307" i="14"/>
  <c r="O328" i="14"/>
  <c r="P328" i="14"/>
  <c r="O349" i="14"/>
  <c r="P349" i="14"/>
  <c r="O371" i="14"/>
  <c r="P371" i="14"/>
  <c r="Q371" i="14"/>
  <c r="O230" i="14"/>
  <c r="P230" i="14"/>
  <c r="O246" i="14"/>
  <c r="P246" i="14"/>
  <c r="O262" i="14"/>
  <c r="P262" i="14"/>
  <c r="O278" i="14"/>
  <c r="P278" i="14"/>
  <c r="P294" i="14"/>
  <c r="O294" i="14"/>
  <c r="P310" i="14"/>
  <c r="O310" i="14"/>
  <c r="P326" i="14"/>
  <c r="O326" i="14"/>
  <c r="P342" i="14"/>
  <c r="O342" i="14"/>
  <c r="P358" i="14"/>
  <c r="O358" i="14"/>
  <c r="P374" i="14"/>
  <c r="O374" i="14"/>
  <c r="O205" i="14"/>
  <c r="P205" i="14"/>
  <c r="P77" i="14"/>
  <c r="O77" i="14"/>
  <c r="O276" i="14"/>
  <c r="P276" i="14"/>
  <c r="O133" i="14"/>
  <c r="P133" i="14"/>
  <c r="P22" i="14"/>
  <c r="O22" i="14"/>
  <c r="Q22" i="14"/>
  <c r="O189" i="14"/>
  <c r="P189" i="14"/>
  <c r="P61" i="14"/>
  <c r="O61" i="14"/>
  <c r="O255" i="14"/>
  <c r="P255" i="14"/>
  <c r="O117" i="14"/>
  <c r="P117" i="14"/>
  <c r="Q59" i="14"/>
  <c r="Q107" i="14"/>
  <c r="Q139" i="14"/>
  <c r="Q155" i="14"/>
  <c r="Q171" i="14"/>
  <c r="Q203" i="14"/>
  <c r="Q219" i="14"/>
  <c r="Q235" i="14"/>
  <c r="Q251" i="14"/>
  <c r="Q267" i="14"/>
  <c r="T20" i="14"/>
  <c r="T44" i="14"/>
  <c r="T92" i="14"/>
  <c r="T116" i="14"/>
  <c r="T140" i="14"/>
  <c r="T188" i="14"/>
  <c r="Z18" i="14"/>
  <c r="Z26" i="14"/>
  <c r="Q44" i="14"/>
  <c r="Q76" i="14"/>
  <c r="Q108" i="14"/>
  <c r="Q140" i="14"/>
  <c r="Q172" i="14"/>
  <c r="Q204" i="14"/>
  <c r="Q220" i="14"/>
  <c r="Q236" i="14"/>
  <c r="Q268" i="14"/>
  <c r="Q300" i="14"/>
  <c r="Q332" i="14"/>
  <c r="Q364" i="14"/>
  <c r="T22" i="14"/>
  <c r="T46" i="14"/>
  <c r="T70" i="14"/>
  <c r="Q117" i="14"/>
  <c r="Q133" i="14"/>
  <c r="Q165" i="14"/>
  <c r="Q181" i="14"/>
  <c r="Q229" i="14"/>
  <c r="Q261" i="14"/>
  <c r="Q277" i="14"/>
  <c r="T35" i="14"/>
  <c r="T59" i="14"/>
  <c r="T83" i="14"/>
  <c r="T107" i="14"/>
  <c r="T131" i="14"/>
  <c r="T179" i="14"/>
  <c r="T227" i="14"/>
  <c r="T251" i="14"/>
  <c r="T299" i="14"/>
  <c r="T323" i="14"/>
  <c r="T347" i="14"/>
  <c r="T371" i="14"/>
  <c r="Q30" i="14"/>
  <c r="Q238" i="14"/>
  <c r="Q306" i="14"/>
  <c r="Q322" i="14"/>
  <c r="T31" i="14"/>
  <c r="T223" i="14"/>
  <c r="T271" i="14"/>
  <c r="T230" i="14"/>
  <c r="T290" i="14"/>
  <c r="T338" i="14"/>
  <c r="Z45" i="14"/>
  <c r="T88" i="14"/>
  <c r="T112" i="14"/>
  <c r="T160" i="14"/>
  <c r="T184" i="14"/>
  <c r="T268" i="14"/>
  <c r="T322" i="14"/>
  <c r="T370" i="14"/>
  <c r="Q289" i="14"/>
  <c r="Q305" i="14"/>
  <c r="Q321" i="14"/>
  <c r="Q353" i="14"/>
  <c r="Q369" i="14"/>
  <c r="T25" i="14"/>
  <c r="T79" i="14"/>
  <c r="T127" i="14"/>
  <c r="T175" i="14"/>
  <c r="T265" i="14"/>
  <c r="T313" i="14"/>
  <c r="T367" i="14"/>
  <c r="O212" i="14"/>
  <c r="P212" i="14"/>
  <c r="O148" i="14"/>
  <c r="P148" i="14"/>
  <c r="O52" i="14"/>
  <c r="P52" i="14"/>
  <c r="O281" i="14"/>
  <c r="P281" i="14"/>
  <c r="O169" i="14"/>
  <c r="P169" i="14"/>
  <c r="P73" i="14"/>
  <c r="O73" i="14"/>
  <c r="O335" i="14"/>
  <c r="P335" i="14"/>
  <c r="Q335" i="14"/>
  <c r="O192" i="14"/>
  <c r="P192" i="14"/>
  <c r="O96" i="14"/>
  <c r="P96" i="14"/>
  <c r="P35" i="14"/>
  <c r="O35" i="14"/>
  <c r="O54" i="14"/>
  <c r="P54" i="14"/>
  <c r="P102" i="14"/>
  <c r="O102" i="14"/>
  <c r="O150" i="14"/>
  <c r="P150" i="14"/>
  <c r="O198" i="14"/>
  <c r="P198" i="14"/>
  <c r="O256" i="14"/>
  <c r="P256" i="14"/>
  <c r="O320" i="14"/>
  <c r="P320" i="14"/>
  <c r="P43" i="14"/>
  <c r="O43" i="14"/>
  <c r="P91" i="14"/>
  <c r="O91" i="14"/>
  <c r="O187" i="14"/>
  <c r="P187" i="14"/>
  <c r="O226" i="14"/>
  <c r="P226" i="14"/>
  <c r="T165" i="14"/>
  <c r="T123" i="14"/>
  <c r="T327" i="14"/>
  <c r="T96" i="14"/>
  <c r="T240" i="14"/>
  <c r="O345" i="14"/>
  <c r="P345" i="14"/>
  <c r="O275" i="14"/>
  <c r="P275" i="14"/>
  <c r="O232" i="14"/>
  <c r="P232" i="14"/>
  <c r="O196" i="14"/>
  <c r="P196" i="14"/>
  <c r="O164" i="14"/>
  <c r="P164" i="14"/>
  <c r="O132" i="14"/>
  <c r="P132" i="14"/>
  <c r="O100" i="14"/>
  <c r="P100" i="14"/>
  <c r="O68" i="14"/>
  <c r="P68" i="14"/>
  <c r="O37" i="14"/>
  <c r="P37" i="14"/>
  <c r="O21" i="14"/>
  <c r="Q21" i="14"/>
  <c r="O319" i="14"/>
  <c r="P319" i="14"/>
  <c r="Q319" i="14"/>
  <c r="O260" i="14"/>
  <c r="P260" i="14"/>
  <c r="O217" i="14"/>
  <c r="P217" i="14"/>
  <c r="O185" i="14"/>
  <c r="P185" i="14"/>
  <c r="O153" i="14"/>
  <c r="P153" i="14"/>
  <c r="O121" i="14"/>
  <c r="P121" i="14"/>
  <c r="P89" i="14"/>
  <c r="O89" i="14"/>
  <c r="P57" i="14"/>
  <c r="O57" i="14"/>
  <c r="P32" i="14"/>
  <c r="O32" i="14"/>
  <c r="Q16" i="14"/>
  <c r="O292" i="14"/>
  <c r="P292" i="14"/>
  <c r="O248" i="14"/>
  <c r="P248" i="14"/>
  <c r="O208" i="14"/>
  <c r="P208" i="14"/>
  <c r="O176" i="14"/>
  <c r="P176" i="14"/>
  <c r="O144" i="14"/>
  <c r="P144" i="14"/>
  <c r="O112" i="14"/>
  <c r="P112" i="14"/>
  <c r="O80" i="14"/>
  <c r="P80" i="14"/>
  <c r="O48" i="14"/>
  <c r="P48" i="14"/>
  <c r="P27" i="14"/>
  <c r="Q27" i="14"/>
  <c r="O27" i="14"/>
  <c r="O46" i="14"/>
  <c r="P46" i="14"/>
  <c r="O62" i="14"/>
  <c r="P62" i="14"/>
  <c r="P78" i="14"/>
  <c r="O78" i="14"/>
  <c r="P94" i="14"/>
  <c r="O94" i="14"/>
  <c r="O110" i="14"/>
  <c r="P110" i="14"/>
  <c r="O126" i="14"/>
  <c r="P126" i="14"/>
  <c r="O142" i="14"/>
  <c r="P142" i="14"/>
  <c r="O158" i="14"/>
  <c r="P158" i="14"/>
  <c r="O174" i="14"/>
  <c r="P174" i="14"/>
  <c r="O190" i="14"/>
  <c r="P190" i="14"/>
  <c r="O206" i="14"/>
  <c r="P206" i="14"/>
  <c r="O224" i="14"/>
  <c r="P224" i="14"/>
  <c r="O245" i="14"/>
  <c r="P245" i="14"/>
  <c r="Z35" i="14"/>
  <c r="O267" i="14"/>
  <c r="P267" i="14"/>
  <c r="O288" i="14"/>
  <c r="P288" i="14"/>
  <c r="O309" i="14"/>
  <c r="P309" i="14"/>
  <c r="O331" i="14"/>
  <c r="P331" i="14"/>
  <c r="Q331" i="14"/>
  <c r="O352" i="14"/>
  <c r="P352" i="14"/>
  <c r="O373" i="14"/>
  <c r="P373" i="14"/>
  <c r="P51" i="14"/>
  <c r="O51" i="14"/>
  <c r="P67" i="14"/>
  <c r="O67" i="14"/>
  <c r="P83" i="14"/>
  <c r="O83" i="14"/>
  <c r="P99" i="14"/>
  <c r="O99" i="14"/>
  <c r="O115" i="14"/>
  <c r="P115" i="14"/>
  <c r="O131" i="14"/>
  <c r="P131" i="14"/>
  <c r="O147" i="14"/>
  <c r="P147" i="14"/>
  <c r="O163" i="14"/>
  <c r="P163" i="14"/>
  <c r="O179" i="14"/>
  <c r="P179" i="14"/>
  <c r="O195" i="14"/>
  <c r="P195" i="14"/>
  <c r="O211" i="14"/>
  <c r="P211" i="14"/>
  <c r="O231" i="14"/>
  <c r="P231" i="14"/>
  <c r="O252" i="14"/>
  <c r="P252" i="14"/>
  <c r="O273" i="14"/>
  <c r="P273" i="14"/>
  <c r="O295" i="14"/>
  <c r="P295" i="14"/>
  <c r="Q295" i="14"/>
  <c r="O316" i="14"/>
  <c r="P316" i="14"/>
  <c r="O337" i="14"/>
  <c r="P337" i="14"/>
  <c r="O359" i="14"/>
  <c r="P359" i="14"/>
  <c r="Q359" i="14"/>
  <c r="O291" i="14"/>
  <c r="P291" i="14"/>
  <c r="Q291" i="14"/>
  <c r="O312" i="14"/>
  <c r="P312" i="14"/>
  <c r="O333" i="14"/>
  <c r="P333" i="14"/>
  <c r="O355" i="14"/>
  <c r="P355" i="14"/>
  <c r="Q355" i="14"/>
  <c r="O218" i="14"/>
  <c r="P218" i="14"/>
  <c r="T218" i="14"/>
  <c r="O234" i="14"/>
  <c r="P234" i="14"/>
  <c r="O250" i="14"/>
  <c r="P250" i="14"/>
  <c r="O266" i="14"/>
  <c r="P266" i="14"/>
  <c r="T266" i="14"/>
  <c r="P282" i="14"/>
  <c r="O282" i="14"/>
  <c r="P298" i="14"/>
  <c r="O298" i="14"/>
  <c r="P314" i="14"/>
  <c r="O314" i="14"/>
  <c r="P330" i="14"/>
  <c r="O330" i="14"/>
  <c r="P346" i="14"/>
  <c r="O346" i="14"/>
  <c r="P362" i="14"/>
  <c r="O362" i="14"/>
  <c r="O173" i="14"/>
  <c r="P173" i="14"/>
  <c r="P45" i="14"/>
  <c r="O45" i="14"/>
  <c r="O233" i="14"/>
  <c r="P233" i="14"/>
  <c r="P101" i="14"/>
  <c r="O101" i="14"/>
  <c r="O329" i="14"/>
  <c r="P329" i="14"/>
  <c r="O157" i="14"/>
  <c r="P157" i="14"/>
  <c r="P34" i="14"/>
  <c r="O34" i="14"/>
  <c r="O213" i="14"/>
  <c r="P213" i="14"/>
  <c r="P85" i="14"/>
  <c r="O85" i="14"/>
  <c r="Q31" i="14"/>
  <c r="Q47" i="14"/>
  <c r="Q63" i="14"/>
  <c r="Q79" i="14"/>
  <c r="Q95" i="14"/>
  <c r="Q111" i="14"/>
  <c r="Q127" i="14"/>
  <c r="Q143" i="14"/>
  <c r="Q159" i="14"/>
  <c r="Q175" i="14"/>
  <c r="Q191" i="14"/>
  <c r="Q207" i="14"/>
  <c r="Q223" i="14"/>
  <c r="Q239" i="14"/>
  <c r="Q255" i="14"/>
  <c r="Q271" i="14"/>
  <c r="T50" i="14"/>
  <c r="T74" i="14"/>
  <c r="T98" i="14"/>
  <c r="T122" i="14"/>
  <c r="T146" i="14"/>
  <c r="T170" i="14"/>
  <c r="T194" i="14"/>
  <c r="Q32" i="14"/>
  <c r="Q48" i="14"/>
  <c r="Q64" i="14"/>
  <c r="Q80" i="14"/>
  <c r="Q96" i="14"/>
  <c r="Q112" i="14"/>
  <c r="Q144" i="14"/>
  <c r="Q160" i="14"/>
  <c r="Q176" i="14"/>
  <c r="Q192" i="14"/>
  <c r="Q208" i="14"/>
  <c r="Q224" i="14"/>
  <c r="Q240" i="14"/>
  <c r="Q256" i="14"/>
  <c r="Q272" i="14"/>
  <c r="Q288" i="14"/>
  <c r="Q304" i="14"/>
  <c r="Q320" i="14"/>
  <c r="Q352" i="14"/>
  <c r="Q368" i="14"/>
  <c r="T52" i="14"/>
  <c r="T76" i="14"/>
  <c r="Q41" i="14"/>
  <c r="Q57" i="14"/>
  <c r="Q73" i="14"/>
  <c r="Q89" i="14"/>
  <c r="Q121" i="14"/>
  <c r="Q137" i="14"/>
  <c r="Q153" i="14"/>
  <c r="Q169" i="14"/>
  <c r="Q185" i="14"/>
  <c r="Q217" i="14"/>
  <c r="Q233" i="14"/>
  <c r="Q265" i="14"/>
  <c r="T41" i="14"/>
  <c r="T65" i="14"/>
  <c r="T89" i="14"/>
  <c r="T137" i="14"/>
  <c r="T161" i="14"/>
  <c r="T185" i="14"/>
  <c r="T233" i="14"/>
  <c r="T281" i="14"/>
  <c r="T305" i="14"/>
  <c r="T329" i="14"/>
  <c r="T353" i="14"/>
  <c r="Q34" i="14"/>
  <c r="Q226" i="14"/>
  <c r="Q258" i="14"/>
  <c r="Q310" i="14"/>
  <c r="Q330" i="14"/>
  <c r="Q362" i="14"/>
  <c r="T37" i="14"/>
  <c r="T85" i="14"/>
  <c r="T133" i="14"/>
  <c r="T283" i="14"/>
  <c r="T331" i="14"/>
  <c r="T373" i="14"/>
  <c r="T320" i="14"/>
  <c r="T368" i="14"/>
  <c r="Z34" i="14"/>
  <c r="T94" i="14"/>
  <c r="T118" i="14"/>
  <c r="T142" i="14"/>
  <c r="T166" i="14"/>
  <c r="T190" i="14"/>
  <c r="T214" i="14"/>
  <c r="T244" i="14"/>
  <c r="T304" i="14"/>
  <c r="T328" i="14"/>
  <c r="T352" i="14"/>
  <c r="T16" i="14"/>
  <c r="Z23" i="14"/>
  <c r="Z31" i="14"/>
  <c r="Q309" i="14"/>
  <c r="Q325" i="14"/>
  <c r="Q341" i="14"/>
  <c r="Q373" i="14"/>
  <c r="Q326" i="14"/>
  <c r="Q358" i="14"/>
  <c r="T43" i="14"/>
  <c r="T91" i="14"/>
  <c r="T139" i="14"/>
  <c r="T187" i="14"/>
  <c r="T235" i="14"/>
  <c r="T277" i="14"/>
  <c r="T325" i="14"/>
  <c r="T226" i="14"/>
  <c r="O303" i="14"/>
  <c r="P303" i="14"/>
  <c r="Q303" i="14"/>
  <c r="O180" i="14"/>
  <c r="P180" i="14"/>
  <c r="O84" i="14"/>
  <c r="P84" i="14"/>
  <c r="O361" i="14"/>
  <c r="P361" i="14"/>
  <c r="O201" i="14"/>
  <c r="P201" i="14"/>
  <c r="P105" i="14"/>
  <c r="O105" i="14"/>
  <c r="P24" i="14"/>
  <c r="O24" i="14"/>
  <c r="Q24" i="14"/>
  <c r="O269" i="14"/>
  <c r="P269" i="14"/>
  <c r="O128" i="14"/>
  <c r="P128" i="14"/>
  <c r="O19" i="14"/>
  <c r="Q19" i="14"/>
  <c r="P86" i="14"/>
  <c r="O86" i="14"/>
  <c r="O134" i="14"/>
  <c r="P134" i="14"/>
  <c r="O166" i="14"/>
  <c r="P166" i="14"/>
  <c r="O214" i="14"/>
  <c r="P214" i="14"/>
  <c r="O299" i="14"/>
  <c r="P299" i="14"/>
  <c r="Q299" i="14"/>
  <c r="O363" i="14"/>
  <c r="P363" i="14"/>
  <c r="Q363" i="14"/>
  <c r="P75" i="14"/>
  <c r="O75" i="14"/>
  <c r="O123" i="14"/>
  <c r="P123" i="14"/>
  <c r="O155" i="14"/>
  <c r="P155" i="14"/>
  <c r="O203" i="14"/>
  <c r="P203" i="14"/>
  <c r="O241" i="14"/>
  <c r="P241" i="14"/>
  <c r="O284" i="14"/>
  <c r="P284" i="14"/>
  <c r="O327" i="14"/>
  <c r="P327" i="14"/>
  <c r="Q327" i="14"/>
  <c r="O348" i="14"/>
  <c r="P348" i="14"/>
  <c r="O301" i="14"/>
  <c r="P301" i="14"/>
  <c r="O344" i="14"/>
  <c r="P344" i="14"/>
  <c r="O242" i="14"/>
  <c r="P242" i="14"/>
  <c r="T242" i="14"/>
  <c r="O274" i="14"/>
  <c r="P274" i="14"/>
  <c r="T274" i="14"/>
  <c r="P290" i="14"/>
  <c r="O290" i="14"/>
  <c r="P322" i="14"/>
  <c r="O322" i="14"/>
  <c r="P354" i="14"/>
  <c r="O354" i="14"/>
  <c r="O244" i="14"/>
  <c r="P244" i="14"/>
  <c r="O351" i="14"/>
  <c r="P351" i="14"/>
  <c r="Q351" i="14"/>
  <c r="P38" i="14"/>
  <c r="O38" i="14"/>
  <c r="P93" i="14"/>
  <c r="O93" i="14"/>
  <c r="O149" i="14"/>
  <c r="P149" i="14"/>
  <c r="T86" i="14"/>
  <c r="T134" i="14"/>
  <c r="T64" i="14"/>
  <c r="T149" i="14"/>
  <c r="T269" i="14"/>
  <c r="T341" i="14"/>
  <c r="T19" i="14"/>
  <c r="T109" i="14"/>
  <c r="T284" i="14"/>
  <c r="T301" i="14"/>
  <c r="T93" i="14"/>
  <c r="T285" i="14"/>
  <c r="T138" i="14"/>
  <c r="T258" i="14"/>
  <c r="T78" i="14"/>
  <c r="T126" i="14"/>
  <c r="T306" i="14"/>
  <c r="T354" i="14"/>
  <c r="T147" i="14"/>
  <c r="T75" i="14"/>
  <c r="T351" i="14"/>
  <c r="T228" i="14"/>
  <c r="T348" i="14"/>
  <c r="T48" i="14"/>
  <c r="T108" i="14"/>
  <c r="T180" i="14"/>
  <c r="T252" i="14"/>
  <c r="P19" i="14"/>
  <c r="T273" i="14"/>
  <c r="T369" i="14"/>
  <c r="O324" i="14"/>
  <c r="P324" i="14"/>
  <c r="O264" i="14"/>
  <c r="P264" i="14"/>
  <c r="O221" i="14"/>
  <c r="P221" i="14"/>
  <c r="O188" i="14"/>
  <c r="P188" i="14"/>
  <c r="O156" i="14"/>
  <c r="P156" i="14"/>
  <c r="O124" i="14"/>
  <c r="P124" i="14"/>
  <c r="O92" i="14"/>
  <c r="P92" i="14"/>
  <c r="O60" i="14"/>
  <c r="P60" i="14"/>
  <c r="O33" i="14"/>
  <c r="P33" i="14"/>
  <c r="O17" i="14"/>
  <c r="Q17" i="14"/>
  <c r="O297" i="14"/>
  <c r="P297" i="14"/>
  <c r="O249" i="14"/>
  <c r="P249" i="14"/>
  <c r="O209" i="14"/>
  <c r="P209" i="14"/>
  <c r="O177" i="14"/>
  <c r="P177" i="14"/>
  <c r="O145" i="14"/>
  <c r="P145" i="14"/>
  <c r="O113" i="14"/>
  <c r="P113" i="14"/>
  <c r="P81" i="14"/>
  <c r="O81" i="14"/>
  <c r="P49" i="14"/>
  <c r="O49" i="14"/>
  <c r="P28" i="14"/>
  <c r="O28" i="14"/>
  <c r="O356" i="14"/>
  <c r="P356" i="14"/>
  <c r="O280" i="14"/>
  <c r="P280" i="14"/>
  <c r="O237" i="14"/>
  <c r="P237" i="14"/>
  <c r="O200" i="14"/>
  <c r="P200" i="14"/>
  <c r="O168" i="14"/>
  <c r="P168" i="14"/>
  <c r="O136" i="14"/>
  <c r="P136" i="14"/>
  <c r="O104" i="14"/>
  <c r="P104" i="14"/>
  <c r="O72" i="14"/>
  <c r="P72" i="14"/>
  <c r="P40" i="14"/>
  <c r="O40" i="14"/>
  <c r="O23" i="14"/>
  <c r="P23" i="14"/>
  <c r="Q23" i="14"/>
  <c r="O50" i="14"/>
  <c r="P50" i="14"/>
  <c r="O66" i="14"/>
  <c r="P66" i="14"/>
  <c r="P82" i="14"/>
  <c r="O82" i="14"/>
  <c r="P98" i="14"/>
  <c r="O98" i="14"/>
  <c r="O114" i="14"/>
  <c r="P114" i="14"/>
  <c r="O130" i="14"/>
  <c r="P130" i="14"/>
  <c r="O146" i="14"/>
  <c r="P146" i="14"/>
  <c r="O162" i="14"/>
  <c r="P162" i="14"/>
  <c r="O178" i="14"/>
  <c r="P178" i="14"/>
  <c r="O194" i="14"/>
  <c r="P194" i="14"/>
  <c r="O210" i="14"/>
  <c r="P210" i="14"/>
  <c r="O229" i="14"/>
  <c r="P229" i="14"/>
  <c r="O251" i="14"/>
  <c r="P251" i="14"/>
  <c r="O272" i="14"/>
  <c r="P272" i="14"/>
  <c r="O293" i="14"/>
  <c r="P293" i="14"/>
  <c r="O315" i="14"/>
  <c r="P315" i="14"/>
  <c r="Q315" i="14"/>
  <c r="O336" i="14"/>
  <c r="P336" i="14"/>
  <c r="O357" i="14"/>
  <c r="P357" i="14"/>
  <c r="O39" i="14"/>
  <c r="P39" i="14"/>
  <c r="P55" i="14"/>
  <c r="O55" i="14"/>
  <c r="P71" i="14"/>
  <c r="O71" i="14"/>
  <c r="P87" i="14"/>
  <c r="O87" i="14"/>
  <c r="P103" i="14"/>
  <c r="O103" i="14"/>
  <c r="O119" i="14"/>
  <c r="P119" i="14"/>
  <c r="O135" i="14"/>
  <c r="P135" i="14"/>
  <c r="O151" i="14"/>
  <c r="P151" i="14"/>
  <c r="O167" i="14"/>
  <c r="P167" i="14"/>
  <c r="O183" i="14"/>
  <c r="P183" i="14"/>
  <c r="O199" i="14"/>
  <c r="P199" i="14"/>
  <c r="O215" i="14"/>
  <c r="P215" i="14"/>
  <c r="O236" i="14"/>
  <c r="P236" i="14"/>
  <c r="O257" i="14"/>
  <c r="P257" i="14"/>
  <c r="O279" i="14"/>
  <c r="P279" i="14"/>
  <c r="O300" i="14"/>
  <c r="P300" i="14"/>
  <c r="O321" i="14"/>
  <c r="P321" i="14"/>
  <c r="O343" i="14"/>
  <c r="P343" i="14"/>
  <c r="Q343" i="14"/>
  <c r="O364" i="14"/>
  <c r="P364" i="14"/>
  <c r="O296" i="14"/>
  <c r="P296" i="14"/>
  <c r="O317" i="14"/>
  <c r="P317" i="14"/>
  <c r="O339" i="14"/>
  <c r="P339" i="14"/>
  <c r="Q339" i="14"/>
  <c r="O360" i="14"/>
  <c r="P360" i="14"/>
  <c r="O222" i="14"/>
  <c r="P222" i="14"/>
  <c r="O238" i="14"/>
  <c r="P238" i="14"/>
  <c r="O254" i="14"/>
  <c r="P254" i="14"/>
  <c r="O270" i="14"/>
  <c r="P270" i="14"/>
  <c r="P286" i="14"/>
  <c r="O286" i="14"/>
  <c r="P302" i="14"/>
  <c r="O302" i="14"/>
  <c r="P318" i="14"/>
  <c r="O318" i="14"/>
  <c r="P334" i="14"/>
  <c r="O334" i="14"/>
  <c r="P350" i="14"/>
  <c r="O350" i="14"/>
  <c r="P366" i="14"/>
  <c r="O366" i="14"/>
  <c r="O287" i="14"/>
  <c r="P287" i="14"/>
  <c r="Q287" i="14"/>
  <c r="O141" i="14"/>
  <c r="P141" i="14"/>
  <c r="P26" i="14"/>
  <c r="Q26" i="14"/>
  <c r="O26" i="14"/>
  <c r="O197" i="14"/>
  <c r="P197" i="14"/>
  <c r="P69" i="14"/>
  <c r="O69" i="14"/>
  <c r="O265" i="14"/>
  <c r="P265" i="14"/>
  <c r="O125" i="14"/>
  <c r="P125" i="14"/>
  <c r="Q18" i="14"/>
  <c r="O18" i="14"/>
  <c r="O181" i="14"/>
  <c r="P181" i="14"/>
  <c r="P53" i="14"/>
  <c r="O53" i="14"/>
  <c r="Q35" i="14"/>
  <c r="Q51" i="14"/>
  <c r="Q67" i="14"/>
  <c r="Q83" i="14"/>
  <c r="Q99" i="14"/>
  <c r="Q115" i="14"/>
  <c r="Q131" i="14"/>
  <c r="Q147" i="14"/>
  <c r="Q163" i="14"/>
  <c r="Q179" i="14"/>
  <c r="Q195" i="14"/>
  <c r="Q211" i="14"/>
  <c r="Q227" i="14"/>
  <c r="Q243" i="14"/>
  <c r="Q259" i="14"/>
  <c r="Q275" i="14"/>
  <c r="T32" i="14"/>
  <c r="T56" i="14"/>
  <c r="T80" i="14"/>
  <c r="T104" i="14"/>
  <c r="T128" i="14"/>
  <c r="T152" i="14"/>
  <c r="T176" i="14"/>
  <c r="T200" i="14"/>
  <c r="Z24" i="14"/>
  <c r="Q36" i="14"/>
  <c r="Q52" i="14"/>
  <c r="Q68" i="14"/>
  <c r="Q84" i="14"/>
  <c r="Q100" i="14"/>
  <c r="Q116" i="14"/>
  <c r="Q132" i="14"/>
  <c r="Q148" i="14"/>
  <c r="Q164" i="14"/>
  <c r="Q180" i="14"/>
  <c r="Q196" i="14"/>
  <c r="Q212" i="14"/>
  <c r="Q228" i="14"/>
  <c r="Q244" i="14"/>
  <c r="Q260" i="14"/>
  <c r="Q276" i="14"/>
  <c r="Q292" i="14"/>
  <c r="Q308" i="14"/>
  <c r="Q324" i="14"/>
  <c r="Q340" i="14"/>
  <c r="Q356" i="14"/>
  <c r="T34" i="14"/>
  <c r="T58" i="14"/>
  <c r="Q29" i="14"/>
  <c r="Q45" i="14"/>
  <c r="Q61" i="14"/>
  <c r="Q77" i="14"/>
  <c r="Q93" i="14"/>
  <c r="Q109" i="14"/>
  <c r="Q125" i="14"/>
  <c r="Q141" i="14"/>
  <c r="Q157" i="14"/>
  <c r="Q173" i="14"/>
  <c r="Q189" i="14"/>
  <c r="Q205" i="14"/>
  <c r="Q221" i="14"/>
  <c r="Q237" i="14"/>
  <c r="Q253" i="14"/>
  <c r="Q269" i="14"/>
  <c r="T23" i="14"/>
  <c r="T47" i="14"/>
  <c r="T71" i="14"/>
  <c r="T95" i="14"/>
  <c r="T119" i="14"/>
  <c r="T143" i="14"/>
  <c r="T167" i="14"/>
  <c r="T191" i="14"/>
  <c r="T215" i="14"/>
  <c r="T239" i="14"/>
  <c r="T263" i="14"/>
  <c r="T287" i="14"/>
  <c r="T311" i="14"/>
  <c r="T335" i="14"/>
  <c r="T359" i="14"/>
  <c r="Q38" i="14"/>
  <c r="Q54" i="14"/>
  <c r="Q70" i="14"/>
  <c r="Q86" i="14"/>
  <c r="Q102" i="14"/>
  <c r="Q118" i="14"/>
  <c r="Q134" i="14"/>
  <c r="Q150" i="14"/>
  <c r="Q166" i="14"/>
  <c r="Q182" i="14"/>
  <c r="Q198" i="14"/>
  <c r="Q214" i="14"/>
  <c r="Q230" i="14"/>
  <c r="Q246" i="14"/>
  <c r="Q262" i="14"/>
  <c r="Q278" i="14"/>
  <c r="Q294" i="14"/>
  <c r="Q314" i="14"/>
  <c r="Q334" i="14"/>
  <c r="Q370" i="14"/>
  <c r="T49" i="14"/>
  <c r="T97" i="14"/>
  <c r="T145" i="14"/>
  <c r="T193" i="14"/>
  <c r="T241" i="14"/>
  <c r="T289" i="14"/>
  <c r="T343" i="14"/>
  <c r="T212" i="14"/>
  <c r="T248" i="14"/>
  <c r="T278" i="14"/>
  <c r="T302" i="14"/>
  <c r="T326" i="14"/>
  <c r="T350" i="14"/>
  <c r="T374" i="14"/>
  <c r="Z39" i="14"/>
  <c r="T100" i="14"/>
  <c r="T124" i="14"/>
  <c r="T148" i="14"/>
  <c r="T172" i="14"/>
  <c r="T196" i="14"/>
  <c r="T220" i="14"/>
  <c r="T256" i="14"/>
  <c r="T286" i="14"/>
  <c r="T310" i="14"/>
  <c r="T334" i="14"/>
  <c r="T358" i="14"/>
  <c r="Z42" i="14"/>
  <c r="Q281" i="14"/>
  <c r="Q297" i="14"/>
  <c r="Q313" i="14"/>
  <c r="Q329" i="14"/>
  <c r="Q345" i="14"/>
  <c r="Q361" i="14"/>
  <c r="Q338" i="14"/>
  <c r="Q366" i="14"/>
  <c r="T55" i="14"/>
  <c r="T103" i="14"/>
  <c r="T151" i="14"/>
  <c r="T199" i="14"/>
  <c r="T247" i="14"/>
  <c r="T295" i="14"/>
  <c r="T337" i="14"/>
  <c r="Z20" i="14"/>
  <c r="Z41" i="14"/>
  <c r="T250" i="14"/>
  <c r="Q25" i="11"/>
  <c r="T25" i="11" s="1"/>
  <c r="S24" i="11"/>
  <c r="U24" i="11" s="1"/>
  <c r="X16" i="16" l="1"/>
  <c r="W16" i="16"/>
  <c r="Y16" i="16"/>
  <c r="AB16" i="16"/>
  <c r="Y23" i="10"/>
  <c r="Y24" i="10" s="1"/>
  <c r="AE21" i="17"/>
  <c r="AD29" i="18"/>
  <c r="AE19" i="18"/>
  <c r="AE27" i="18"/>
  <c r="AE22" i="18"/>
  <c r="AE18" i="18"/>
  <c r="AE19" i="17"/>
  <c r="AE20" i="17"/>
  <c r="AA20" i="18"/>
  <c r="AE17" i="18"/>
  <c r="AE20" i="18"/>
  <c r="AE16" i="18"/>
  <c r="AE21" i="18"/>
  <c r="AA38" i="18"/>
  <c r="Z44" i="18"/>
  <c r="Z24" i="18"/>
  <c r="Y28" i="18"/>
  <c r="Y20" i="18"/>
  <c r="AD31" i="18"/>
  <c r="AD27" i="18"/>
  <c r="AA18" i="18"/>
  <c r="AD43" i="18"/>
  <c r="AA29" i="18"/>
  <c r="Z39" i="18"/>
  <c r="AD28" i="18"/>
  <c r="AD18" i="18"/>
  <c r="Y39" i="18"/>
  <c r="AA39" i="18"/>
  <c r="AA35" i="18"/>
  <c r="AD30" i="18"/>
  <c r="AA31" i="18"/>
  <c r="AA27" i="18"/>
  <c r="Z17" i="18"/>
  <c r="Y44" i="18"/>
  <c r="AA21" i="18"/>
  <c r="AD25" i="18"/>
  <c r="AD20" i="18"/>
  <c r="AD17" i="18"/>
  <c r="AA32" i="18"/>
  <c r="AA36" i="18"/>
  <c r="Y27" i="18"/>
  <c r="AD23" i="18"/>
  <c r="AA17" i="18"/>
  <c r="Z27" i="18"/>
  <c r="AD21" i="18"/>
  <c r="AA43" i="18"/>
  <c r="AD37" i="18"/>
  <c r="Y18" i="18"/>
  <c r="AD40" i="18"/>
  <c r="AA23" i="18"/>
  <c r="Z18" i="18"/>
  <c r="AD32" i="18"/>
  <c r="AD38" i="18"/>
  <c r="AD36" i="18"/>
  <c r="Z21" i="18"/>
  <c r="AD22" i="18"/>
  <c r="AD39" i="18"/>
  <c r="Z31" i="18"/>
  <c r="AA42" i="18"/>
  <c r="AA24" i="18"/>
  <c r="AD34" i="18"/>
  <c r="Y24" i="18"/>
  <c r="Z28" i="18"/>
  <c r="Y41" i="18"/>
  <c r="Y21" i="18"/>
  <c r="AD41" i="18"/>
  <c r="AA41" i="18"/>
  <c r="Y42" i="18"/>
  <c r="Y16" i="18"/>
  <c r="AD45" i="18"/>
  <c r="Y38" i="18"/>
  <c r="Z23" i="18"/>
  <c r="Y35" i="18"/>
  <c r="Z38" i="18"/>
  <c r="AA25" i="18"/>
  <c r="AD26" i="18"/>
  <c r="Z41" i="18"/>
  <c r="Y25" i="18"/>
  <c r="AD24" i="18"/>
  <c r="Z42" i="18"/>
  <c r="Z37" i="18"/>
  <c r="AA34" i="18"/>
  <c r="Y29" i="18"/>
  <c r="Y23" i="18"/>
  <c r="Y17" i="18"/>
  <c r="Z26" i="18"/>
  <c r="Z45" i="18"/>
  <c r="Z25" i="18"/>
  <c r="Y37" i="18"/>
  <c r="Z29" i="18"/>
  <c r="AA19" i="18"/>
  <c r="Z43" i="18"/>
  <c r="AA26" i="18"/>
  <c r="AD19" i="18"/>
  <c r="Y45" i="18"/>
  <c r="Y36" i="18"/>
  <c r="AD35" i="18"/>
  <c r="Z22" i="18"/>
  <c r="Y43" i="18"/>
  <c r="AD33" i="18"/>
  <c r="Y32" i="18"/>
  <c r="Z19" i="18"/>
  <c r="Y34" i="18"/>
  <c r="Z34" i="18"/>
  <c r="AA28" i="18"/>
  <c r="Z30" i="18"/>
  <c r="Z36" i="18"/>
  <c r="Y22" i="18"/>
  <c r="AA45" i="18"/>
  <c r="Z32" i="18"/>
  <c r="Z33" i="18"/>
  <c r="Y19" i="18"/>
  <c r="AA33" i="18"/>
  <c r="AD16" i="18"/>
  <c r="AA22" i="18"/>
  <c r="Z40" i="18"/>
  <c r="AA44" i="18"/>
  <c r="AA37" i="18"/>
  <c r="AA16" i="18"/>
  <c r="Z16" i="18"/>
  <c r="AD44" i="18"/>
  <c r="Y33" i="18"/>
  <c r="Y30" i="18"/>
  <c r="Z20" i="18"/>
  <c r="Y40" i="18"/>
  <c r="Z35" i="18"/>
  <c r="AA30" i="18"/>
  <c r="Y31" i="18"/>
  <c r="AD42" i="18"/>
  <c r="AA40" i="18"/>
  <c r="Y26" i="18"/>
  <c r="AE18" i="17"/>
  <c r="AE17" i="17"/>
  <c r="AE16" i="17"/>
  <c r="AD21" i="17"/>
  <c r="AD32" i="17"/>
  <c r="AA38" i="17"/>
  <c r="AD44" i="17"/>
  <c r="AD43" i="17"/>
  <c r="AD40" i="17"/>
  <c r="AD39" i="17"/>
  <c r="AD29" i="17"/>
  <c r="AA24" i="17"/>
  <c r="AA41" i="17"/>
  <c r="AA28" i="17"/>
  <c r="AD45" i="17"/>
  <c r="AD34" i="17"/>
  <c r="AA33" i="17"/>
  <c r="AA29" i="17"/>
  <c r="AA30" i="17"/>
  <c r="AA26" i="17"/>
  <c r="AA27" i="17"/>
  <c r="AA17" i="17"/>
  <c r="AD42" i="17"/>
  <c r="AA31" i="17"/>
  <c r="AA32" i="17"/>
  <c r="Y39" i="17"/>
  <c r="AD41" i="17"/>
  <c r="Y37" i="17"/>
  <c r="Z16" i="17"/>
  <c r="AD33" i="17"/>
  <c r="Z43" i="17"/>
  <c r="Z20" i="17"/>
  <c r="AA23" i="17"/>
  <c r="AA34" i="17"/>
  <c r="AD28" i="17"/>
  <c r="AA22" i="17"/>
  <c r="AD27" i="17"/>
  <c r="AA25" i="17"/>
  <c r="Z23" i="17"/>
  <c r="AA36" i="17"/>
  <c r="AA42" i="17"/>
  <c r="AA19" i="17"/>
  <c r="Z37" i="17"/>
  <c r="Y24" i="17"/>
  <c r="AA43" i="17"/>
  <c r="AA20" i="17"/>
  <c r="AA40" i="17"/>
  <c r="Y27" i="17"/>
  <c r="Z39" i="17"/>
  <c r="Y25" i="17"/>
  <c r="AD23" i="17"/>
  <c r="Y42" i="17"/>
  <c r="Z22" i="17"/>
  <c r="Y35" i="17"/>
  <c r="Z28" i="17"/>
  <c r="Z27" i="17"/>
  <c r="Z41" i="17"/>
  <c r="AA37" i="17"/>
  <c r="Z24" i="17"/>
  <c r="AA16" i="17"/>
  <c r="Y43" i="17"/>
  <c r="Y40" i="17"/>
  <c r="Y32" i="17"/>
  <c r="Y34" i="17"/>
  <c r="Y26" i="17"/>
  <c r="Z25" i="17"/>
  <c r="Y23" i="17"/>
  <c r="AD22" i="17"/>
  <c r="AD35" i="17"/>
  <c r="Y16" i="17"/>
  <c r="Y31" i="17"/>
  <c r="AD24" i="17"/>
  <c r="Z32" i="17"/>
  <c r="Z34" i="17"/>
  <c r="Z26" i="17"/>
  <c r="AD25" i="17"/>
  <c r="Y33" i="17"/>
  <c r="Y22" i="17"/>
  <c r="Z35" i="17"/>
  <c r="Z44" i="17"/>
  <c r="Y41" i="17"/>
  <c r="AD16" i="17"/>
  <c r="AA44" i="17"/>
  <c r="Y21" i="17"/>
  <c r="Z31" i="17"/>
  <c r="Y29" i="17"/>
  <c r="AD26" i="17"/>
  <c r="Z33" i="17"/>
  <c r="AA35" i="17"/>
  <c r="AD31" i="17"/>
  <c r="Z29" i="17"/>
  <c r="Y36" i="17"/>
  <c r="Y30" i="17"/>
  <c r="AA18" i="17"/>
  <c r="Z45" i="17"/>
  <c r="AD19" i="17"/>
  <c r="AD17" i="17"/>
  <c r="Z40" i="17"/>
  <c r="Y44" i="17"/>
  <c r="Z21" i="17"/>
  <c r="AA21" i="17"/>
  <c r="Z17" i="17"/>
  <c r="AD37" i="17"/>
  <c r="AD20" i="17"/>
  <c r="AD36" i="17"/>
  <c r="Z30" i="17"/>
  <c r="Y18" i="17"/>
  <c r="AA45" i="17"/>
  <c r="Y38" i="17"/>
  <c r="Y19" i="17"/>
  <c r="Y17" i="17"/>
  <c r="AD18" i="17"/>
  <c r="Y28" i="17"/>
  <c r="Y20" i="17"/>
  <c r="Z36" i="17"/>
  <c r="AA39" i="17"/>
  <c r="AD30" i="17"/>
  <c r="Z18" i="17"/>
  <c r="Y45" i="17"/>
  <c r="AD38" i="17"/>
  <c r="Z42" i="17"/>
  <c r="Z38" i="17"/>
  <c r="Z19" i="17"/>
  <c r="AB36" i="14"/>
  <c r="Y35" i="16"/>
  <c r="Y30" i="16"/>
  <c r="X34" i="16"/>
  <c r="W38" i="16"/>
  <c r="AB20" i="16"/>
  <c r="Y24" i="16"/>
  <c r="Y41" i="16"/>
  <c r="Y29" i="16"/>
  <c r="AB40" i="16"/>
  <c r="AB34" i="16"/>
  <c r="AB24" i="16"/>
  <c r="AB19" i="16"/>
  <c r="AB26" i="16"/>
  <c r="W37" i="16"/>
  <c r="X39" i="16"/>
  <c r="Y38" i="16"/>
  <c r="Y40" i="16"/>
  <c r="AB41" i="16"/>
  <c r="AB37" i="16"/>
  <c r="AB32" i="16"/>
  <c r="Y43" i="16"/>
  <c r="AB27" i="16"/>
  <c r="AB29" i="16"/>
  <c r="AB42" i="16"/>
  <c r="AB43" i="16"/>
  <c r="AB33" i="16"/>
  <c r="AB22" i="16"/>
  <c r="AB30" i="16"/>
  <c r="Y34" i="16"/>
  <c r="Y42" i="16"/>
  <c r="Y25" i="16"/>
  <c r="AB28" i="16"/>
  <c r="AB18" i="16"/>
  <c r="Y37" i="16"/>
  <c r="AB25" i="16"/>
  <c r="Y31" i="16"/>
  <c r="AB45" i="16"/>
  <c r="W45" i="16"/>
  <c r="X45" i="16"/>
  <c r="Y33" i="16"/>
  <c r="W29" i="16"/>
  <c r="Y44" i="16"/>
  <c r="Y20" i="16"/>
  <c r="X42" i="16"/>
  <c r="AB35" i="16"/>
  <c r="W23" i="16"/>
  <c r="W25" i="16"/>
  <c r="X30" i="16"/>
  <c r="W41" i="16"/>
  <c r="Y19" i="16"/>
  <c r="Y36" i="16"/>
  <c r="Y17" i="16"/>
  <c r="W18" i="16"/>
  <c r="Y45" i="16"/>
  <c r="X44" i="16"/>
  <c r="X23" i="16"/>
  <c r="Y28" i="16"/>
  <c r="X25" i="16"/>
  <c r="AB31" i="16"/>
  <c r="W30" i="16"/>
  <c r="Y32" i="16"/>
  <c r="X41" i="16"/>
  <c r="X40" i="16"/>
  <c r="W36" i="16"/>
  <c r="AB17" i="16"/>
  <c r="X18" i="16"/>
  <c r="W20" i="16"/>
  <c r="W34" i="16"/>
  <c r="X33" i="16"/>
  <c r="W24" i="16"/>
  <c r="W22" i="16"/>
  <c r="AB38" i="16"/>
  <c r="Y23" i="16"/>
  <c r="Y39" i="16"/>
  <c r="W31" i="16"/>
  <c r="W40" i="16"/>
  <c r="W17" i="16"/>
  <c r="W21" i="16"/>
  <c r="X22" i="16"/>
  <c r="W28" i="16"/>
  <c r="AB39" i="16"/>
  <c r="X31" i="16"/>
  <c r="X17" i="16"/>
  <c r="X21" i="16"/>
  <c r="X32" i="16"/>
  <c r="W43" i="16"/>
  <c r="AB23" i="16"/>
  <c r="X37" i="16"/>
  <c r="X24" i="16"/>
  <c r="Y22" i="16"/>
  <c r="AB44" i="16"/>
  <c r="X43" i="16"/>
  <c r="X38" i="16"/>
  <c r="X28" i="16"/>
  <c r="Y26" i="16"/>
  <c r="X20" i="16"/>
  <c r="W39" i="16"/>
  <c r="Y21" i="16"/>
  <c r="W32" i="16"/>
  <c r="AB21" i="16"/>
  <c r="W27" i="16"/>
  <c r="W35" i="16"/>
  <c r="X26" i="16"/>
  <c r="Y27" i="16"/>
  <c r="W19" i="16"/>
  <c r="AB36" i="16"/>
  <c r="W26" i="16"/>
  <c r="W33" i="16"/>
  <c r="X29" i="16"/>
  <c r="W44" i="16"/>
  <c r="W42" i="16"/>
  <c r="X35" i="16"/>
  <c r="X27" i="16"/>
  <c r="X19" i="16"/>
  <c r="X36" i="16"/>
  <c r="Y18" i="16"/>
  <c r="W45" i="14"/>
  <c r="AB39" i="14"/>
  <c r="AB25" i="14"/>
  <c r="Y42" i="14"/>
  <c r="Y30" i="14"/>
  <c r="AB33" i="14"/>
  <c r="Y25" i="14"/>
  <c r="AB45" i="14"/>
  <c r="V26" i="10"/>
  <c r="X25" i="10"/>
  <c r="AB31" i="14"/>
  <c r="AB29" i="14"/>
  <c r="AB26" i="14"/>
  <c r="Y38" i="14"/>
  <c r="Y43" i="14"/>
  <c r="X18" i="14"/>
  <c r="AB43" i="14"/>
  <c r="Y31" i="14"/>
  <c r="W16" i="14"/>
  <c r="Y26" i="14"/>
  <c r="Y41" i="14"/>
  <c r="AB23" i="14"/>
  <c r="AB32" i="14"/>
  <c r="AB18" i="14"/>
  <c r="AB17" i="14"/>
  <c r="AB41" i="14"/>
  <c r="AB38" i="14"/>
  <c r="Y22" i="14"/>
  <c r="Y17" i="14"/>
  <c r="AB34" i="14"/>
  <c r="Z44" i="14"/>
  <c r="Y27" i="14"/>
  <c r="X45" i="14"/>
  <c r="W18" i="14"/>
  <c r="W38" i="14"/>
  <c r="X17" i="14"/>
  <c r="AB20" i="14"/>
  <c r="AB16" i="14"/>
  <c r="AB35" i="14"/>
  <c r="Z19" i="14"/>
  <c r="AB21" i="14"/>
  <c r="Y36" i="14"/>
  <c r="Y24" i="14"/>
  <c r="W41" i="14"/>
  <c r="W24" i="14"/>
  <c r="Y16" i="14"/>
  <c r="W23" i="14"/>
  <c r="W34" i="14"/>
  <c r="X36" i="14"/>
  <c r="W27" i="14"/>
  <c r="Z37" i="14"/>
  <c r="AB28" i="14"/>
  <c r="Z32" i="14"/>
  <c r="Y37" i="14"/>
  <c r="Y29" i="14"/>
  <c r="W22" i="14"/>
  <c r="X43" i="14"/>
  <c r="W21" i="14"/>
  <c r="W33" i="14"/>
  <c r="X28" i="14"/>
  <c r="X35" i="14"/>
  <c r="Z22" i="14"/>
  <c r="AB44" i="14"/>
  <c r="Z30" i="14"/>
  <c r="Y34" i="14"/>
  <c r="AB19" i="14"/>
  <c r="Y40" i="14"/>
  <c r="X32" i="14"/>
  <c r="X39" i="14"/>
  <c r="X31" i="14"/>
  <c r="W36" i="14"/>
  <c r="X19" i="14"/>
  <c r="AB24" i="14"/>
  <c r="Z40" i="14"/>
  <c r="Y45" i="14"/>
  <c r="X42" i="14"/>
  <c r="X40" i="14"/>
  <c r="X30" i="14"/>
  <c r="W43" i="14"/>
  <c r="X29" i="14"/>
  <c r="W28" i="14"/>
  <c r="Z25" i="14"/>
  <c r="AB27" i="14"/>
  <c r="Z28" i="14"/>
  <c r="Z17" i="14"/>
  <c r="Y35" i="14"/>
  <c r="Y19" i="14"/>
  <c r="X26" i="14"/>
  <c r="X25" i="14"/>
  <c r="W35" i="14"/>
  <c r="AB42" i="14"/>
  <c r="Z38" i="14"/>
  <c r="Y28" i="14"/>
  <c r="X44" i="14"/>
  <c r="W32" i="14"/>
  <c r="W39" i="14"/>
  <c r="W31" i="14"/>
  <c r="W19" i="14"/>
  <c r="AB37" i="14"/>
  <c r="AB22" i="14"/>
  <c r="Z21" i="14"/>
  <c r="Y33" i="14"/>
  <c r="W42" i="14"/>
  <c r="X37" i="14"/>
  <c r="W40" i="14"/>
  <c r="W30" i="14"/>
  <c r="W29" i="14"/>
  <c r="X20" i="14"/>
  <c r="Z33" i="14"/>
  <c r="Z36" i="14"/>
  <c r="Y39" i="14"/>
  <c r="Y23" i="14"/>
  <c r="W26" i="14"/>
  <c r="X38" i="14"/>
  <c r="W17" i="14"/>
  <c r="W25" i="14"/>
  <c r="X16" i="14"/>
  <c r="Z43" i="14"/>
  <c r="Z27" i="14"/>
  <c r="AB40" i="14"/>
  <c r="Y18" i="14"/>
  <c r="Y44" i="14"/>
  <c r="Y32" i="14"/>
  <c r="Y20" i="14"/>
  <c r="X41" i="14"/>
  <c r="W44" i="14"/>
  <c r="X24" i="14"/>
  <c r="Z16" i="14"/>
  <c r="X23" i="14"/>
  <c r="X34" i="14"/>
  <c r="X27" i="14"/>
  <c r="Z29" i="14"/>
  <c r="AB30" i="14"/>
  <c r="Y21" i="14"/>
  <c r="W37" i="14"/>
  <c r="X22" i="14"/>
  <c r="X21" i="14"/>
  <c r="X33" i="14"/>
  <c r="W20" i="14"/>
  <c r="Q26" i="11"/>
  <c r="T26" i="11" s="1"/>
  <c r="S25" i="11"/>
  <c r="U25" i="11" s="1"/>
  <c r="AC16" i="16" l="1"/>
  <c r="Y25" i="10"/>
  <c r="AC17" i="16"/>
  <c r="AC18" i="16" s="1"/>
  <c r="AC19" i="16" s="1"/>
  <c r="AC20" i="16" s="1"/>
  <c r="AC21" i="16" s="1"/>
  <c r="AC22" i="16" s="1"/>
  <c r="AC23" i="16" s="1"/>
  <c r="AC24" i="16" s="1"/>
  <c r="AC25" i="16" s="1"/>
  <c r="AC26" i="16" s="1"/>
  <c r="AC27" i="16" s="1"/>
  <c r="AC28" i="16" s="1"/>
  <c r="AC29" i="16" s="1"/>
  <c r="AC30" i="16" s="1"/>
  <c r="AC31" i="16" s="1"/>
  <c r="AC32" i="16" s="1"/>
  <c r="AC33" i="16" s="1"/>
  <c r="AC34" i="16" s="1"/>
  <c r="AC35" i="16" s="1"/>
  <c r="AC36" i="16" s="1"/>
  <c r="AC37" i="16" s="1"/>
  <c r="AC38" i="16" s="1"/>
  <c r="AC39" i="16" s="1"/>
  <c r="AC40" i="16" s="1"/>
  <c r="AC41" i="16" s="1"/>
  <c r="AC42" i="16" s="1"/>
  <c r="AC43" i="16" s="1"/>
  <c r="AC44" i="16" s="1"/>
  <c r="AC45" i="16" s="1"/>
  <c r="AC47" i="16" s="1"/>
  <c r="AF16" i="18"/>
  <c r="AF17" i="18" s="1"/>
  <c r="AF18" i="18" s="1"/>
  <c r="AF19" i="18" s="1"/>
  <c r="AF20" i="18" s="1"/>
  <c r="AF21" i="18" s="1"/>
  <c r="AF22" i="18" s="1"/>
  <c r="AF23" i="18" s="1"/>
  <c r="AF24" i="18" s="1"/>
  <c r="AF25" i="18" s="1"/>
  <c r="AF26" i="18" s="1"/>
  <c r="AF27" i="18" s="1"/>
  <c r="AF28" i="18" s="1"/>
  <c r="AF29" i="18" s="1"/>
  <c r="AF30" i="18" s="1"/>
  <c r="AF31" i="18" s="1"/>
  <c r="AF32" i="18" s="1"/>
  <c r="AF33" i="18" s="1"/>
  <c r="AF34" i="18" s="1"/>
  <c r="AF35" i="18" s="1"/>
  <c r="AF36" i="18" s="1"/>
  <c r="AF37" i="18" s="1"/>
  <c r="AF38" i="18" s="1"/>
  <c r="AF39" i="18" s="1"/>
  <c r="AF40" i="18" s="1"/>
  <c r="AF41" i="18" s="1"/>
  <c r="AF42" i="18" s="1"/>
  <c r="AF43" i="18" s="1"/>
  <c r="AF44" i="18" s="1"/>
  <c r="AF45" i="18" s="1"/>
  <c r="AF16" i="17"/>
  <c r="AF17" i="17" s="1"/>
  <c r="AF18" i="17" s="1"/>
  <c r="AF19" i="17" s="1"/>
  <c r="AF20" i="17" s="1"/>
  <c r="AF21" i="17" s="1"/>
  <c r="AF22" i="17" s="1"/>
  <c r="AF23" i="17" s="1"/>
  <c r="AF24" i="17" s="1"/>
  <c r="AF25" i="17" s="1"/>
  <c r="AF26" i="17" s="1"/>
  <c r="AF27" i="17" s="1"/>
  <c r="AF28" i="17" s="1"/>
  <c r="AF29" i="17" s="1"/>
  <c r="AF30" i="17" s="1"/>
  <c r="AF31" i="17" s="1"/>
  <c r="AF32" i="17" s="1"/>
  <c r="AF33" i="17" s="1"/>
  <c r="AF34" i="17" s="1"/>
  <c r="AF35" i="17" s="1"/>
  <c r="AF36" i="17" s="1"/>
  <c r="AF37" i="17" s="1"/>
  <c r="AF38" i="17" s="1"/>
  <c r="AF39" i="17" s="1"/>
  <c r="AF40" i="17" s="1"/>
  <c r="AF41" i="17" s="1"/>
  <c r="AF42" i="17" s="1"/>
  <c r="AF43" i="17" s="1"/>
  <c r="AF44" i="17" s="1"/>
  <c r="AF45" i="17" s="1"/>
  <c r="AC16" i="14"/>
  <c r="AC17" i="14" s="1"/>
  <c r="V27" i="10"/>
  <c r="X26" i="10"/>
  <c r="S26" i="11"/>
  <c r="U26" i="11" s="1"/>
  <c r="Q27" i="11"/>
  <c r="Y26" i="10" l="1"/>
  <c r="AC18" i="14"/>
  <c r="AC19" i="14" s="1"/>
  <c r="AC20" i="14" s="1"/>
  <c r="AC21" i="14" s="1"/>
  <c r="AC22" i="14" s="1"/>
  <c r="AC23" i="14" s="1"/>
  <c r="AC24" i="14" s="1"/>
  <c r="AC25" i="14" s="1"/>
  <c r="AC26" i="14" s="1"/>
  <c r="AC27" i="14" s="1"/>
  <c r="AC28" i="14" s="1"/>
  <c r="AC29" i="14" s="1"/>
  <c r="AC30" i="14" s="1"/>
  <c r="AC31" i="14" s="1"/>
  <c r="AC32" i="14" s="1"/>
  <c r="AC33" i="14" s="1"/>
  <c r="AC34" i="14" s="1"/>
  <c r="AC35" i="14" s="1"/>
  <c r="AC36" i="14" s="1"/>
  <c r="AC37" i="14" s="1"/>
  <c r="AC38" i="14" s="1"/>
  <c r="AC39" i="14" s="1"/>
  <c r="AC40" i="14" s="1"/>
  <c r="AC41" i="14" s="1"/>
  <c r="AC42" i="14" s="1"/>
  <c r="AC43" i="14" s="1"/>
  <c r="AC44" i="14" s="1"/>
  <c r="AC45" i="14" s="1"/>
  <c r="AC47" i="14" s="1"/>
  <c r="V28" i="10"/>
  <c r="X27" i="10"/>
  <c r="Q28" i="11"/>
  <c r="S27" i="11"/>
  <c r="U27" i="11" s="1"/>
  <c r="Y27" i="10" l="1"/>
  <c r="V29" i="10"/>
  <c r="X28" i="10"/>
  <c r="S28" i="11"/>
  <c r="U28" i="11" s="1"/>
  <c r="Q29" i="11"/>
  <c r="Y28" i="10" l="1"/>
  <c r="V30" i="10"/>
  <c r="X29" i="10"/>
  <c r="Q30" i="11"/>
  <c r="S29" i="11"/>
  <c r="U29" i="11" s="1"/>
  <c r="Y29" i="10" l="1"/>
  <c r="V31" i="10"/>
  <c r="X30" i="10"/>
  <c r="Q31" i="11"/>
  <c r="S30" i="11"/>
  <c r="U30" i="11" s="1"/>
  <c r="Y30" i="10" l="1"/>
  <c r="V32" i="10"/>
  <c r="X31" i="10"/>
  <c r="S31" i="11"/>
  <c r="U31" i="11" s="1"/>
  <c r="Q32" i="11"/>
  <c r="AL27" i="8"/>
  <c r="V16" i="7"/>
  <c r="AI20" i="6"/>
  <c r="H7" i="2"/>
  <c r="Y31" i="10" l="1"/>
  <c r="V33" i="10"/>
  <c r="X32" i="10"/>
  <c r="Q33" i="11"/>
  <c r="S32" i="11"/>
  <c r="U32" i="11" s="1"/>
  <c r="Y28" i="11"/>
  <c r="Y32" i="10" l="1"/>
  <c r="V34" i="10"/>
  <c r="X33" i="10"/>
  <c r="Q34" i="11"/>
  <c r="S33" i="11"/>
  <c r="U33" i="11" s="1"/>
  <c r="P23" i="2"/>
  <c r="Y33" i="10" l="1"/>
  <c r="V35" i="10"/>
  <c r="X34" i="10"/>
  <c r="S34" i="11"/>
  <c r="U34" i="11" s="1"/>
  <c r="Q35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C15" i="11"/>
  <c r="G25" i="11"/>
  <c r="C14" i="11"/>
  <c r="D14" i="11" s="1"/>
  <c r="G24" i="11"/>
  <c r="C13" i="11"/>
  <c r="D13" i="11" s="1"/>
  <c r="E38" i="11" s="1"/>
  <c r="G23" i="11"/>
  <c r="C12" i="11"/>
  <c r="E12" i="11" s="1"/>
  <c r="D21" i="11" s="1"/>
  <c r="G22" i="11"/>
  <c r="F22" i="11"/>
  <c r="G21" i="11"/>
  <c r="F21" i="11"/>
  <c r="C21" i="11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C14" i="10"/>
  <c r="G23" i="10"/>
  <c r="C13" i="10"/>
  <c r="G22" i="10"/>
  <c r="C12" i="10"/>
  <c r="E12" i="10" s="1"/>
  <c r="D20" i="10" s="1"/>
  <c r="G21" i="10"/>
  <c r="F21" i="10"/>
  <c r="F22" i="10" s="1"/>
  <c r="F23" i="10" s="1"/>
  <c r="G20" i="10"/>
  <c r="F20" i="10"/>
  <c r="C20" i="10"/>
  <c r="J93" i="8"/>
  <c r="H93" i="8"/>
  <c r="F93" i="8"/>
  <c r="E93" i="8"/>
  <c r="D93" i="8"/>
  <c r="C93" i="8"/>
  <c r="F92" i="8"/>
  <c r="E92" i="8"/>
  <c r="D92" i="8"/>
  <c r="C92" i="8"/>
  <c r="F91" i="8"/>
  <c r="E91" i="8"/>
  <c r="D91" i="8"/>
  <c r="C91" i="8"/>
  <c r="F90" i="8"/>
  <c r="E90" i="8"/>
  <c r="D90" i="8"/>
  <c r="C90" i="8"/>
  <c r="F89" i="8"/>
  <c r="E89" i="8"/>
  <c r="D89" i="8"/>
  <c r="C89" i="8"/>
  <c r="F88" i="8"/>
  <c r="E88" i="8"/>
  <c r="D88" i="8"/>
  <c r="C88" i="8"/>
  <c r="F87" i="8"/>
  <c r="E87" i="8"/>
  <c r="D87" i="8"/>
  <c r="C87" i="8"/>
  <c r="F86" i="8"/>
  <c r="E86" i="8"/>
  <c r="D86" i="8"/>
  <c r="C86" i="8"/>
  <c r="F85" i="8"/>
  <c r="E85" i="8"/>
  <c r="D85" i="8"/>
  <c r="C85" i="8"/>
  <c r="F84" i="8"/>
  <c r="E84" i="8"/>
  <c r="D84" i="8"/>
  <c r="C84" i="8"/>
  <c r="F83" i="8"/>
  <c r="E83" i="8"/>
  <c r="D83" i="8"/>
  <c r="C83" i="8"/>
  <c r="F82" i="8"/>
  <c r="E82" i="8"/>
  <c r="D82" i="8"/>
  <c r="C82" i="8"/>
  <c r="F81" i="8"/>
  <c r="E81" i="8"/>
  <c r="D81" i="8"/>
  <c r="C81" i="8"/>
  <c r="F80" i="8"/>
  <c r="E80" i="8"/>
  <c r="D80" i="8"/>
  <c r="C80" i="8"/>
  <c r="F79" i="8"/>
  <c r="E79" i="8"/>
  <c r="D79" i="8"/>
  <c r="C79" i="8"/>
  <c r="F78" i="8"/>
  <c r="E78" i="8"/>
  <c r="D78" i="8"/>
  <c r="C78" i="8"/>
  <c r="F77" i="8"/>
  <c r="E77" i="8"/>
  <c r="D77" i="8"/>
  <c r="C77" i="8"/>
  <c r="F76" i="8"/>
  <c r="E76" i="8"/>
  <c r="D76" i="8"/>
  <c r="C76" i="8"/>
  <c r="F75" i="8"/>
  <c r="E75" i="8"/>
  <c r="D75" i="8"/>
  <c r="C75" i="8"/>
  <c r="F74" i="8"/>
  <c r="E74" i="8"/>
  <c r="D74" i="8"/>
  <c r="C74" i="8"/>
  <c r="F73" i="8"/>
  <c r="E73" i="8"/>
  <c r="D73" i="8"/>
  <c r="C73" i="8"/>
  <c r="F72" i="8"/>
  <c r="E72" i="8"/>
  <c r="D72" i="8"/>
  <c r="C72" i="8"/>
  <c r="F71" i="8"/>
  <c r="E71" i="8"/>
  <c r="D71" i="8"/>
  <c r="C71" i="8"/>
  <c r="F70" i="8"/>
  <c r="E70" i="8"/>
  <c r="D70" i="8"/>
  <c r="C70" i="8"/>
  <c r="F69" i="8"/>
  <c r="E69" i="8"/>
  <c r="D69" i="8"/>
  <c r="C69" i="8"/>
  <c r="F68" i="8"/>
  <c r="E68" i="8"/>
  <c r="D68" i="8"/>
  <c r="C68" i="8"/>
  <c r="F67" i="8"/>
  <c r="E67" i="8"/>
  <c r="D67" i="8"/>
  <c r="C67" i="8"/>
  <c r="F66" i="8"/>
  <c r="E66" i="8"/>
  <c r="D66" i="8"/>
  <c r="C66" i="8"/>
  <c r="F65" i="8"/>
  <c r="E65" i="8"/>
  <c r="D65" i="8"/>
  <c r="C65" i="8"/>
  <c r="F64" i="8"/>
  <c r="E64" i="8"/>
  <c r="D64" i="8"/>
  <c r="C64" i="8"/>
  <c r="F63" i="8"/>
  <c r="E63" i="8"/>
  <c r="D63" i="8"/>
  <c r="C63" i="8"/>
  <c r="F62" i="8"/>
  <c r="E62" i="8"/>
  <c r="D62" i="8"/>
  <c r="C62" i="8"/>
  <c r="F61" i="8"/>
  <c r="E61" i="8"/>
  <c r="D61" i="8"/>
  <c r="C61" i="8"/>
  <c r="F60" i="8"/>
  <c r="E60" i="8"/>
  <c r="D60" i="8"/>
  <c r="C60" i="8"/>
  <c r="F59" i="8"/>
  <c r="E59" i="8"/>
  <c r="D59" i="8"/>
  <c r="C59" i="8"/>
  <c r="F58" i="8"/>
  <c r="E58" i="8"/>
  <c r="D58" i="8"/>
  <c r="C58" i="8"/>
  <c r="F57" i="8"/>
  <c r="E57" i="8"/>
  <c r="D57" i="8"/>
  <c r="C57" i="8"/>
  <c r="F56" i="8"/>
  <c r="E56" i="8"/>
  <c r="D56" i="8"/>
  <c r="C56" i="8"/>
  <c r="F55" i="8"/>
  <c r="E55" i="8"/>
  <c r="D55" i="8"/>
  <c r="C55" i="8"/>
  <c r="F54" i="8"/>
  <c r="E54" i="8"/>
  <c r="D54" i="8"/>
  <c r="C54" i="8"/>
  <c r="F53" i="8"/>
  <c r="E53" i="8"/>
  <c r="D53" i="8"/>
  <c r="C53" i="8"/>
  <c r="F52" i="8"/>
  <c r="E52" i="8"/>
  <c r="D52" i="8"/>
  <c r="C52" i="8"/>
  <c r="F51" i="8"/>
  <c r="E51" i="8"/>
  <c r="D51" i="8"/>
  <c r="C51" i="8"/>
  <c r="F50" i="8"/>
  <c r="E50" i="8"/>
  <c r="D50" i="8"/>
  <c r="C50" i="8"/>
  <c r="F49" i="8"/>
  <c r="E49" i="8"/>
  <c r="D49" i="8"/>
  <c r="C49" i="8"/>
  <c r="F48" i="8"/>
  <c r="E48" i="8"/>
  <c r="D48" i="8"/>
  <c r="C48" i="8"/>
  <c r="F47" i="8"/>
  <c r="E47" i="8"/>
  <c r="D47" i="8"/>
  <c r="C47" i="8"/>
  <c r="F46" i="8"/>
  <c r="E46" i="8"/>
  <c r="D46" i="8"/>
  <c r="C46" i="8"/>
  <c r="F45" i="8"/>
  <c r="E45" i="8"/>
  <c r="D45" i="8"/>
  <c r="C45" i="8"/>
  <c r="F44" i="8"/>
  <c r="E44" i="8"/>
  <c r="D44" i="8"/>
  <c r="C44" i="8"/>
  <c r="F43" i="8"/>
  <c r="E43" i="8"/>
  <c r="D43" i="8"/>
  <c r="C43" i="8"/>
  <c r="S42" i="8"/>
  <c r="F42" i="8"/>
  <c r="E42" i="8"/>
  <c r="D42" i="8"/>
  <c r="C42" i="8"/>
  <c r="S41" i="8"/>
  <c r="F41" i="8"/>
  <c r="E41" i="8"/>
  <c r="D41" i="8"/>
  <c r="C41" i="8"/>
  <c r="S40" i="8"/>
  <c r="F40" i="8"/>
  <c r="E40" i="8"/>
  <c r="D40" i="8"/>
  <c r="C40" i="8"/>
  <c r="S39" i="8"/>
  <c r="F39" i="8"/>
  <c r="E39" i="8"/>
  <c r="D39" i="8"/>
  <c r="C39" i="8"/>
  <c r="S38" i="8"/>
  <c r="F38" i="8"/>
  <c r="E38" i="8"/>
  <c r="D38" i="8"/>
  <c r="C38" i="8"/>
  <c r="S37" i="8"/>
  <c r="F37" i="8"/>
  <c r="E37" i="8"/>
  <c r="D37" i="8"/>
  <c r="C37" i="8"/>
  <c r="S36" i="8"/>
  <c r="F36" i="8"/>
  <c r="E36" i="8"/>
  <c r="D36" i="8"/>
  <c r="C36" i="8"/>
  <c r="S35" i="8"/>
  <c r="F35" i="8"/>
  <c r="E35" i="8"/>
  <c r="D35" i="8"/>
  <c r="C35" i="8"/>
  <c r="S34" i="8"/>
  <c r="F34" i="8"/>
  <c r="E34" i="8"/>
  <c r="D34" i="8"/>
  <c r="C34" i="8"/>
  <c r="S33" i="8"/>
  <c r="F33" i="8"/>
  <c r="E33" i="8"/>
  <c r="D33" i="8"/>
  <c r="C33" i="8"/>
  <c r="S32" i="8"/>
  <c r="F32" i="8"/>
  <c r="E32" i="8"/>
  <c r="D32" i="8"/>
  <c r="C32" i="8"/>
  <c r="S31" i="8"/>
  <c r="F31" i="8"/>
  <c r="E31" i="8"/>
  <c r="D31" i="8"/>
  <c r="C31" i="8"/>
  <c r="S30" i="8"/>
  <c r="F30" i="8"/>
  <c r="E30" i="8"/>
  <c r="D30" i="8"/>
  <c r="C30" i="8"/>
  <c r="S29" i="8"/>
  <c r="F29" i="8"/>
  <c r="E29" i="8"/>
  <c r="D29" i="8"/>
  <c r="C29" i="8"/>
  <c r="S28" i="8"/>
  <c r="F28" i="8"/>
  <c r="E28" i="8"/>
  <c r="D28" i="8"/>
  <c r="C28" i="8"/>
  <c r="S27" i="8"/>
  <c r="F27" i="8"/>
  <c r="E27" i="8"/>
  <c r="D27" i="8"/>
  <c r="C27" i="8"/>
  <c r="S26" i="8"/>
  <c r="F26" i="8"/>
  <c r="E26" i="8"/>
  <c r="D26" i="8"/>
  <c r="C26" i="8"/>
  <c r="S25" i="8"/>
  <c r="F25" i="8"/>
  <c r="E25" i="8"/>
  <c r="D25" i="8"/>
  <c r="C25" i="8"/>
  <c r="S24" i="8"/>
  <c r="F24" i="8"/>
  <c r="E24" i="8"/>
  <c r="D24" i="8"/>
  <c r="C24" i="8"/>
  <c r="S23" i="8"/>
  <c r="F23" i="8"/>
  <c r="E23" i="8"/>
  <c r="D23" i="8"/>
  <c r="C23" i="8"/>
  <c r="S22" i="8"/>
  <c r="F22" i="8"/>
  <c r="E22" i="8"/>
  <c r="D22" i="8"/>
  <c r="C22" i="8"/>
  <c r="S21" i="8"/>
  <c r="F21" i="8"/>
  <c r="E21" i="8"/>
  <c r="D21" i="8"/>
  <c r="C21" i="8"/>
  <c r="S20" i="8"/>
  <c r="F20" i="8"/>
  <c r="E20" i="8"/>
  <c r="D20" i="8"/>
  <c r="C20" i="8"/>
  <c r="S19" i="8"/>
  <c r="F19" i="8"/>
  <c r="E19" i="8"/>
  <c r="D19" i="8"/>
  <c r="C19" i="8"/>
  <c r="S18" i="8"/>
  <c r="F18" i="8"/>
  <c r="E18" i="8"/>
  <c r="D18" i="8"/>
  <c r="C18" i="8"/>
  <c r="S17" i="8"/>
  <c r="F17" i="8"/>
  <c r="E17" i="8"/>
  <c r="D17" i="8"/>
  <c r="C17" i="8"/>
  <c r="S16" i="8"/>
  <c r="F16" i="8"/>
  <c r="E16" i="8"/>
  <c r="D16" i="8"/>
  <c r="C16" i="8"/>
  <c r="S15" i="8"/>
  <c r="F15" i="8"/>
  <c r="E15" i="8"/>
  <c r="D15" i="8"/>
  <c r="C15" i="8"/>
  <c r="S14" i="8"/>
  <c r="F14" i="8"/>
  <c r="E14" i="8"/>
  <c r="D14" i="8"/>
  <c r="C14" i="8"/>
  <c r="S13" i="8"/>
  <c r="F13" i="8"/>
  <c r="E13" i="8"/>
  <c r="D13" i="8"/>
  <c r="C13" i="8"/>
  <c r="J90" i="7"/>
  <c r="Q49" i="7" s="1"/>
  <c r="H90" i="7"/>
  <c r="F90" i="7"/>
  <c r="E90" i="7"/>
  <c r="D90" i="7"/>
  <c r="C90" i="7"/>
  <c r="F89" i="7"/>
  <c r="E89" i="7"/>
  <c r="D89" i="7"/>
  <c r="C89" i="7"/>
  <c r="F88" i="7"/>
  <c r="E88" i="7"/>
  <c r="D88" i="7"/>
  <c r="C88" i="7"/>
  <c r="F87" i="7"/>
  <c r="E87" i="7"/>
  <c r="D87" i="7"/>
  <c r="C87" i="7"/>
  <c r="F86" i="7"/>
  <c r="E86" i="7"/>
  <c r="D86" i="7"/>
  <c r="C86" i="7"/>
  <c r="F85" i="7"/>
  <c r="E85" i="7"/>
  <c r="D85" i="7"/>
  <c r="C85" i="7"/>
  <c r="F84" i="7"/>
  <c r="E84" i="7"/>
  <c r="D84" i="7"/>
  <c r="C84" i="7"/>
  <c r="F83" i="7"/>
  <c r="E83" i="7"/>
  <c r="D83" i="7"/>
  <c r="C83" i="7"/>
  <c r="F82" i="7"/>
  <c r="E82" i="7"/>
  <c r="D82" i="7"/>
  <c r="C82" i="7"/>
  <c r="F81" i="7"/>
  <c r="E81" i="7"/>
  <c r="D81" i="7"/>
  <c r="C81" i="7"/>
  <c r="F80" i="7"/>
  <c r="E80" i="7"/>
  <c r="D80" i="7"/>
  <c r="C80" i="7"/>
  <c r="F79" i="7"/>
  <c r="E79" i="7"/>
  <c r="D79" i="7"/>
  <c r="C79" i="7"/>
  <c r="F78" i="7"/>
  <c r="E78" i="7"/>
  <c r="D78" i="7"/>
  <c r="C78" i="7"/>
  <c r="F77" i="7"/>
  <c r="E77" i="7"/>
  <c r="D77" i="7"/>
  <c r="C77" i="7"/>
  <c r="F76" i="7"/>
  <c r="E76" i="7"/>
  <c r="D76" i="7"/>
  <c r="C76" i="7"/>
  <c r="F75" i="7"/>
  <c r="E75" i="7"/>
  <c r="D75" i="7"/>
  <c r="C75" i="7"/>
  <c r="F74" i="7"/>
  <c r="E74" i="7"/>
  <c r="D74" i="7"/>
  <c r="C74" i="7"/>
  <c r="F73" i="7"/>
  <c r="E73" i="7"/>
  <c r="D73" i="7"/>
  <c r="C73" i="7"/>
  <c r="F72" i="7"/>
  <c r="E72" i="7"/>
  <c r="D72" i="7"/>
  <c r="C72" i="7"/>
  <c r="F71" i="7"/>
  <c r="E71" i="7"/>
  <c r="D71" i="7"/>
  <c r="C71" i="7"/>
  <c r="F70" i="7"/>
  <c r="E70" i="7"/>
  <c r="D70" i="7"/>
  <c r="C70" i="7"/>
  <c r="F69" i="7"/>
  <c r="E69" i="7"/>
  <c r="D69" i="7"/>
  <c r="C69" i="7"/>
  <c r="F68" i="7"/>
  <c r="E68" i="7"/>
  <c r="D68" i="7"/>
  <c r="C68" i="7"/>
  <c r="F67" i="7"/>
  <c r="E67" i="7"/>
  <c r="D67" i="7"/>
  <c r="C67" i="7"/>
  <c r="F66" i="7"/>
  <c r="E66" i="7"/>
  <c r="D66" i="7"/>
  <c r="C66" i="7"/>
  <c r="F65" i="7"/>
  <c r="E65" i="7"/>
  <c r="D65" i="7"/>
  <c r="C65" i="7"/>
  <c r="F64" i="7"/>
  <c r="E64" i="7"/>
  <c r="D64" i="7"/>
  <c r="C64" i="7"/>
  <c r="F63" i="7"/>
  <c r="E63" i="7"/>
  <c r="D63" i="7"/>
  <c r="C63" i="7"/>
  <c r="F62" i="7"/>
  <c r="E62" i="7"/>
  <c r="D62" i="7"/>
  <c r="C62" i="7"/>
  <c r="F61" i="7"/>
  <c r="E61" i="7"/>
  <c r="D61" i="7"/>
  <c r="C61" i="7"/>
  <c r="F60" i="7"/>
  <c r="E60" i="7"/>
  <c r="D60" i="7"/>
  <c r="C60" i="7"/>
  <c r="F59" i="7"/>
  <c r="E59" i="7"/>
  <c r="D59" i="7"/>
  <c r="C59" i="7"/>
  <c r="F58" i="7"/>
  <c r="E58" i="7"/>
  <c r="D58" i="7"/>
  <c r="C58" i="7"/>
  <c r="F57" i="7"/>
  <c r="E57" i="7"/>
  <c r="D57" i="7"/>
  <c r="C57" i="7"/>
  <c r="F56" i="7"/>
  <c r="E56" i="7"/>
  <c r="D56" i="7"/>
  <c r="C56" i="7"/>
  <c r="F55" i="7"/>
  <c r="E55" i="7"/>
  <c r="D55" i="7"/>
  <c r="C55" i="7"/>
  <c r="F54" i="7"/>
  <c r="E54" i="7"/>
  <c r="D54" i="7"/>
  <c r="C54" i="7"/>
  <c r="F53" i="7"/>
  <c r="E53" i="7"/>
  <c r="D53" i="7"/>
  <c r="C53" i="7"/>
  <c r="F52" i="7"/>
  <c r="E52" i="7"/>
  <c r="D52" i="7"/>
  <c r="C52" i="7"/>
  <c r="F51" i="7"/>
  <c r="E51" i="7"/>
  <c r="D51" i="7"/>
  <c r="C51" i="7"/>
  <c r="F50" i="7"/>
  <c r="E50" i="7"/>
  <c r="D50" i="7"/>
  <c r="C50" i="7"/>
  <c r="F49" i="7"/>
  <c r="E49" i="7"/>
  <c r="D49" i="7"/>
  <c r="C49" i="7"/>
  <c r="F48" i="7"/>
  <c r="E48" i="7"/>
  <c r="D48" i="7"/>
  <c r="C48" i="7"/>
  <c r="F47" i="7"/>
  <c r="E47" i="7"/>
  <c r="D47" i="7"/>
  <c r="C47" i="7"/>
  <c r="F46" i="7"/>
  <c r="E46" i="7"/>
  <c r="D46" i="7"/>
  <c r="C46" i="7"/>
  <c r="F45" i="7"/>
  <c r="E45" i="7"/>
  <c r="D45" i="7"/>
  <c r="C45" i="7"/>
  <c r="F44" i="7"/>
  <c r="E44" i="7"/>
  <c r="D44" i="7"/>
  <c r="C44" i="7"/>
  <c r="F43" i="7"/>
  <c r="E43" i="7"/>
  <c r="D43" i="7"/>
  <c r="C43" i="7"/>
  <c r="F42" i="7"/>
  <c r="E42" i="7"/>
  <c r="D42" i="7"/>
  <c r="C42" i="7"/>
  <c r="F41" i="7"/>
  <c r="E41" i="7"/>
  <c r="D41" i="7"/>
  <c r="C41" i="7"/>
  <c r="F40" i="7"/>
  <c r="E40" i="7"/>
  <c r="D40" i="7"/>
  <c r="C40" i="7"/>
  <c r="F39" i="7"/>
  <c r="E39" i="7"/>
  <c r="D39" i="7"/>
  <c r="C39" i="7"/>
  <c r="F38" i="7"/>
  <c r="E38" i="7"/>
  <c r="D38" i="7"/>
  <c r="C38" i="7"/>
  <c r="F37" i="7"/>
  <c r="E37" i="7"/>
  <c r="D37" i="7"/>
  <c r="C37" i="7"/>
  <c r="F36" i="7"/>
  <c r="E36" i="7"/>
  <c r="D36" i="7"/>
  <c r="C36" i="7"/>
  <c r="F35" i="7"/>
  <c r="E35" i="7"/>
  <c r="D35" i="7"/>
  <c r="C35" i="7"/>
  <c r="F34" i="7"/>
  <c r="E34" i="7"/>
  <c r="D34" i="7"/>
  <c r="C34" i="7"/>
  <c r="F33" i="7"/>
  <c r="E33" i="7"/>
  <c r="D33" i="7"/>
  <c r="C33" i="7"/>
  <c r="F32" i="7"/>
  <c r="E32" i="7"/>
  <c r="D32" i="7"/>
  <c r="C32" i="7"/>
  <c r="F31" i="7"/>
  <c r="E31" i="7"/>
  <c r="D31" i="7"/>
  <c r="C31" i="7"/>
  <c r="F30" i="7"/>
  <c r="E30" i="7"/>
  <c r="D30" i="7"/>
  <c r="C30" i="7"/>
  <c r="F29" i="7"/>
  <c r="E29" i="7"/>
  <c r="D29" i="7"/>
  <c r="C29" i="7"/>
  <c r="F28" i="7"/>
  <c r="E28" i="7"/>
  <c r="D28" i="7"/>
  <c r="C28" i="7"/>
  <c r="F27" i="7"/>
  <c r="E27" i="7"/>
  <c r="D27" i="7"/>
  <c r="C27" i="7"/>
  <c r="F26" i="7"/>
  <c r="E26" i="7"/>
  <c r="D26" i="7"/>
  <c r="C26" i="7"/>
  <c r="F25" i="7"/>
  <c r="E25" i="7"/>
  <c r="D25" i="7"/>
  <c r="C25" i="7"/>
  <c r="F24" i="7"/>
  <c r="E24" i="7"/>
  <c r="D24" i="7"/>
  <c r="C24" i="7"/>
  <c r="F23" i="7"/>
  <c r="E23" i="7"/>
  <c r="D23" i="7"/>
  <c r="C23" i="7"/>
  <c r="F22" i="7"/>
  <c r="E22" i="7"/>
  <c r="D22" i="7"/>
  <c r="C22" i="7"/>
  <c r="F21" i="7"/>
  <c r="E21" i="7"/>
  <c r="D21" i="7"/>
  <c r="C21" i="7"/>
  <c r="F20" i="7"/>
  <c r="E20" i="7"/>
  <c r="D20" i="7"/>
  <c r="C20" i="7"/>
  <c r="F19" i="7"/>
  <c r="E19" i="7"/>
  <c r="D19" i="7"/>
  <c r="C19" i="7"/>
  <c r="F18" i="7"/>
  <c r="E18" i="7"/>
  <c r="D18" i="7"/>
  <c r="C18" i="7"/>
  <c r="F17" i="7"/>
  <c r="E17" i="7"/>
  <c r="D17" i="7"/>
  <c r="C17" i="7"/>
  <c r="F16" i="7"/>
  <c r="E16" i="7"/>
  <c r="D16" i="7"/>
  <c r="C16" i="7"/>
  <c r="F15" i="7"/>
  <c r="E15" i="7"/>
  <c r="D15" i="7"/>
  <c r="C15" i="7"/>
  <c r="F14" i="7"/>
  <c r="E14" i="7"/>
  <c r="D14" i="7"/>
  <c r="C14" i="7"/>
  <c r="F13" i="7"/>
  <c r="E13" i="7"/>
  <c r="D13" i="7"/>
  <c r="C13" i="7"/>
  <c r="F12" i="7"/>
  <c r="E12" i="7"/>
  <c r="D12" i="7"/>
  <c r="C12" i="7"/>
  <c r="F11" i="7"/>
  <c r="E11" i="7"/>
  <c r="D11" i="7"/>
  <c r="C11" i="7"/>
  <c r="F10" i="7"/>
  <c r="E10" i="7"/>
  <c r="D10" i="7"/>
  <c r="C10" i="7"/>
  <c r="J90" i="6"/>
  <c r="H90" i="6"/>
  <c r="Q47" i="6" s="1"/>
  <c r="AE46" i="6" s="1"/>
  <c r="F90" i="6"/>
  <c r="E90" i="6"/>
  <c r="D90" i="6"/>
  <c r="C90" i="6"/>
  <c r="F89" i="6"/>
  <c r="E89" i="6"/>
  <c r="D89" i="6"/>
  <c r="C89" i="6"/>
  <c r="F88" i="6"/>
  <c r="E88" i="6"/>
  <c r="D88" i="6"/>
  <c r="C88" i="6"/>
  <c r="F87" i="6"/>
  <c r="E87" i="6"/>
  <c r="D87" i="6"/>
  <c r="C87" i="6"/>
  <c r="F86" i="6"/>
  <c r="E86" i="6"/>
  <c r="D86" i="6"/>
  <c r="C86" i="6"/>
  <c r="F85" i="6"/>
  <c r="E85" i="6"/>
  <c r="D85" i="6"/>
  <c r="C85" i="6"/>
  <c r="F84" i="6"/>
  <c r="E84" i="6"/>
  <c r="D84" i="6"/>
  <c r="C84" i="6"/>
  <c r="F83" i="6"/>
  <c r="E83" i="6"/>
  <c r="D83" i="6"/>
  <c r="C83" i="6"/>
  <c r="F82" i="6"/>
  <c r="E82" i="6"/>
  <c r="D82" i="6"/>
  <c r="C82" i="6"/>
  <c r="F81" i="6"/>
  <c r="E81" i="6"/>
  <c r="D81" i="6"/>
  <c r="C81" i="6"/>
  <c r="F80" i="6"/>
  <c r="E80" i="6"/>
  <c r="D80" i="6"/>
  <c r="C80" i="6"/>
  <c r="F79" i="6"/>
  <c r="E79" i="6"/>
  <c r="D79" i="6"/>
  <c r="C79" i="6"/>
  <c r="F78" i="6"/>
  <c r="E78" i="6"/>
  <c r="D78" i="6"/>
  <c r="C78" i="6"/>
  <c r="F77" i="6"/>
  <c r="E77" i="6"/>
  <c r="D77" i="6"/>
  <c r="C77" i="6"/>
  <c r="F76" i="6"/>
  <c r="E76" i="6"/>
  <c r="D76" i="6"/>
  <c r="C76" i="6"/>
  <c r="F75" i="6"/>
  <c r="E75" i="6"/>
  <c r="D75" i="6"/>
  <c r="C75" i="6"/>
  <c r="F74" i="6"/>
  <c r="E74" i="6"/>
  <c r="D74" i="6"/>
  <c r="C74" i="6"/>
  <c r="F73" i="6"/>
  <c r="E73" i="6"/>
  <c r="D73" i="6"/>
  <c r="C73" i="6"/>
  <c r="F72" i="6"/>
  <c r="E72" i="6"/>
  <c r="D72" i="6"/>
  <c r="C72" i="6"/>
  <c r="F71" i="6"/>
  <c r="E71" i="6"/>
  <c r="D71" i="6"/>
  <c r="C71" i="6"/>
  <c r="F70" i="6"/>
  <c r="E70" i="6"/>
  <c r="D70" i="6"/>
  <c r="C70" i="6"/>
  <c r="F69" i="6"/>
  <c r="E69" i="6"/>
  <c r="D69" i="6"/>
  <c r="C69" i="6"/>
  <c r="F68" i="6"/>
  <c r="E68" i="6"/>
  <c r="D68" i="6"/>
  <c r="C68" i="6"/>
  <c r="F67" i="6"/>
  <c r="E67" i="6"/>
  <c r="D67" i="6"/>
  <c r="C67" i="6"/>
  <c r="F66" i="6"/>
  <c r="E66" i="6"/>
  <c r="D66" i="6"/>
  <c r="C66" i="6"/>
  <c r="F65" i="6"/>
  <c r="E65" i="6"/>
  <c r="D65" i="6"/>
  <c r="C65" i="6"/>
  <c r="F64" i="6"/>
  <c r="E64" i="6"/>
  <c r="D64" i="6"/>
  <c r="C64" i="6"/>
  <c r="F63" i="6"/>
  <c r="E63" i="6"/>
  <c r="D63" i="6"/>
  <c r="C63" i="6"/>
  <c r="F62" i="6"/>
  <c r="E62" i="6"/>
  <c r="D62" i="6"/>
  <c r="C62" i="6"/>
  <c r="F61" i="6"/>
  <c r="E61" i="6"/>
  <c r="D61" i="6"/>
  <c r="C61" i="6"/>
  <c r="F60" i="6"/>
  <c r="E60" i="6"/>
  <c r="D60" i="6"/>
  <c r="C60" i="6"/>
  <c r="F59" i="6"/>
  <c r="E59" i="6"/>
  <c r="D59" i="6"/>
  <c r="C59" i="6"/>
  <c r="F58" i="6"/>
  <c r="E58" i="6"/>
  <c r="D58" i="6"/>
  <c r="C58" i="6"/>
  <c r="F57" i="6"/>
  <c r="E57" i="6"/>
  <c r="D57" i="6"/>
  <c r="C57" i="6"/>
  <c r="F56" i="6"/>
  <c r="E56" i="6"/>
  <c r="D56" i="6"/>
  <c r="C56" i="6"/>
  <c r="F55" i="6"/>
  <c r="E55" i="6"/>
  <c r="D55" i="6"/>
  <c r="C55" i="6"/>
  <c r="F54" i="6"/>
  <c r="E54" i="6"/>
  <c r="D54" i="6"/>
  <c r="C54" i="6"/>
  <c r="F53" i="6"/>
  <c r="E53" i="6"/>
  <c r="D53" i="6"/>
  <c r="C53" i="6"/>
  <c r="F52" i="6"/>
  <c r="E52" i="6"/>
  <c r="D52" i="6"/>
  <c r="C52" i="6"/>
  <c r="F51" i="6"/>
  <c r="E51" i="6"/>
  <c r="D51" i="6"/>
  <c r="C51" i="6"/>
  <c r="F50" i="6"/>
  <c r="E50" i="6"/>
  <c r="D50" i="6"/>
  <c r="C50" i="6"/>
  <c r="F49" i="6"/>
  <c r="E49" i="6"/>
  <c r="D49" i="6"/>
  <c r="C49" i="6"/>
  <c r="F48" i="6"/>
  <c r="E48" i="6"/>
  <c r="D48" i="6"/>
  <c r="C48" i="6"/>
  <c r="S47" i="6"/>
  <c r="F47" i="6"/>
  <c r="E47" i="6"/>
  <c r="D47" i="6"/>
  <c r="C47" i="6"/>
  <c r="S46" i="6"/>
  <c r="F46" i="6"/>
  <c r="E46" i="6"/>
  <c r="D46" i="6"/>
  <c r="C46" i="6"/>
  <c r="S45" i="6"/>
  <c r="F45" i="6"/>
  <c r="E45" i="6"/>
  <c r="D45" i="6"/>
  <c r="C45" i="6"/>
  <c r="S44" i="6"/>
  <c r="F44" i="6"/>
  <c r="E44" i="6"/>
  <c r="D44" i="6"/>
  <c r="C44" i="6"/>
  <c r="S43" i="6"/>
  <c r="F43" i="6"/>
  <c r="E43" i="6"/>
  <c r="D43" i="6"/>
  <c r="C43" i="6"/>
  <c r="S42" i="6"/>
  <c r="F42" i="6"/>
  <c r="E42" i="6"/>
  <c r="D42" i="6"/>
  <c r="C42" i="6"/>
  <c r="S41" i="6"/>
  <c r="F41" i="6"/>
  <c r="E41" i="6"/>
  <c r="D41" i="6"/>
  <c r="C41" i="6"/>
  <c r="S40" i="6"/>
  <c r="F40" i="6"/>
  <c r="E40" i="6"/>
  <c r="D40" i="6"/>
  <c r="C40" i="6"/>
  <c r="S39" i="6"/>
  <c r="F39" i="6"/>
  <c r="E39" i="6"/>
  <c r="D39" i="6"/>
  <c r="C39" i="6"/>
  <c r="S38" i="6"/>
  <c r="F38" i="6"/>
  <c r="E38" i="6"/>
  <c r="D38" i="6"/>
  <c r="C38" i="6"/>
  <c r="S37" i="6"/>
  <c r="F37" i="6"/>
  <c r="E37" i="6"/>
  <c r="D37" i="6"/>
  <c r="C37" i="6"/>
  <c r="S36" i="6"/>
  <c r="F36" i="6"/>
  <c r="E36" i="6"/>
  <c r="D36" i="6"/>
  <c r="C36" i="6"/>
  <c r="S35" i="6"/>
  <c r="F35" i="6"/>
  <c r="E35" i="6"/>
  <c r="D35" i="6"/>
  <c r="C35" i="6"/>
  <c r="S34" i="6"/>
  <c r="F34" i="6"/>
  <c r="E34" i="6"/>
  <c r="D34" i="6"/>
  <c r="C34" i="6"/>
  <c r="S33" i="6"/>
  <c r="F33" i="6"/>
  <c r="E33" i="6"/>
  <c r="D33" i="6"/>
  <c r="C33" i="6"/>
  <c r="S32" i="6"/>
  <c r="F32" i="6"/>
  <c r="E32" i="6"/>
  <c r="D32" i="6"/>
  <c r="C32" i="6"/>
  <c r="S31" i="6"/>
  <c r="F31" i="6"/>
  <c r="E31" i="6"/>
  <c r="D31" i="6"/>
  <c r="C31" i="6"/>
  <c r="S30" i="6"/>
  <c r="F30" i="6"/>
  <c r="E30" i="6"/>
  <c r="D30" i="6"/>
  <c r="C30" i="6"/>
  <c r="S29" i="6"/>
  <c r="F29" i="6"/>
  <c r="E29" i="6"/>
  <c r="D29" i="6"/>
  <c r="C29" i="6"/>
  <c r="S28" i="6"/>
  <c r="F28" i="6"/>
  <c r="E28" i="6"/>
  <c r="D28" i="6"/>
  <c r="C28" i="6"/>
  <c r="S27" i="6"/>
  <c r="F27" i="6"/>
  <c r="E27" i="6"/>
  <c r="D27" i="6"/>
  <c r="C27" i="6"/>
  <c r="S26" i="6"/>
  <c r="F26" i="6"/>
  <c r="E26" i="6"/>
  <c r="D26" i="6"/>
  <c r="C26" i="6"/>
  <c r="S25" i="6"/>
  <c r="F25" i="6"/>
  <c r="E25" i="6"/>
  <c r="D25" i="6"/>
  <c r="C25" i="6"/>
  <c r="S24" i="6"/>
  <c r="F24" i="6"/>
  <c r="E24" i="6"/>
  <c r="D24" i="6"/>
  <c r="C24" i="6"/>
  <c r="S23" i="6"/>
  <c r="F23" i="6"/>
  <c r="E23" i="6"/>
  <c r="D23" i="6"/>
  <c r="C23" i="6"/>
  <c r="S22" i="6"/>
  <c r="F22" i="6"/>
  <c r="E22" i="6"/>
  <c r="D22" i="6"/>
  <c r="C22" i="6"/>
  <c r="S21" i="6"/>
  <c r="F21" i="6"/>
  <c r="E21" i="6"/>
  <c r="D21" i="6"/>
  <c r="C21" i="6"/>
  <c r="S20" i="6"/>
  <c r="F20" i="6"/>
  <c r="E20" i="6"/>
  <c r="D20" i="6"/>
  <c r="C20" i="6"/>
  <c r="S19" i="6"/>
  <c r="F19" i="6"/>
  <c r="E19" i="6"/>
  <c r="D19" i="6"/>
  <c r="C19" i="6"/>
  <c r="S18" i="6"/>
  <c r="F18" i="6"/>
  <c r="E18" i="6"/>
  <c r="D18" i="6"/>
  <c r="C18" i="6"/>
  <c r="S17" i="6"/>
  <c r="F17" i="6"/>
  <c r="E17" i="6"/>
  <c r="D17" i="6"/>
  <c r="C17" i="6"/>
  <c r="S16" i="6"/>
  <c r="F16" i="6"/>
  <c r="E16" i="6"/>
  <c r="D16" i="6"/>
  <c r="C16" i="6"/>
  <c r="S15" i="6"/>
  <c r="F15" i="6"/>
  <c r="E15" i="6"/>
  <c r="D15" i="6"/>
  <c r="C15" i="6"/>
  <c r="S14" i="6"/>
  <c r="F14" i="6"/>
  <c r="E14" i="6"/>
  <c r="D14" i="6"/>
  <c r="C14" i="6"/>
  <c r="S13" i="6"/>
  <c r="F13" i="6"/>
  <c r="E13" i="6"/>
  <c r="D13" i="6"/>
  <c r="C13" i="6"/>
  <c r="S12" i="6"/>
  <c r="F12" i="6"/>
  <c r="E12" i="6"/>
  <c r="D12" i="6"/>
  <c r="C12" i="6"/>
  <c r="S11" i="6"/>
  <c r="F11" i="6"/>
  <c r="E11" i="6"/>
  <c r="D11" i="6"/>
  <c r="C11" i="6"/>
  <c r="S10" i="6"/>
  <c r="F10" i="6"/>
  <c r="E10" i="6"/>
  <c r="D10" i="6"/>
  <c r="C10" i="6"/>
  <c r="D29" i="4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H8" i="2" s="1"/>
  <c r="C7" i="2"/>
  <c r="I5" i="2"/>
  <c r="I28" i="2" s="1"/>
  <c r="F5" i="2"/>
  <c r="Y34" i="10" l="1"/>
  <c r="V36" i="10"/>
  <c r="X35" i="10"/>
  <c r="Q36" i="11"/>
  <c r="S35" i="11"/>
  <c r="U35" i="11" s="1"/>
  <c r="G20" i="8"/>
  <c r="H20" i="8" s="1"/>
  <c r="N13" i="8" s="1"/>
  <c r="I26" i="8"/>
  <c r="J26" i="8" s="1"/>
  <c r="Q21" i="8" s="1"/>
  <c r="I35" i="7"/>
  <c r="J35" i="7" s="1"/>
  <c r="I63" i="7"/>
  <c r="J63" i="7" s="1"/>
  <c r="Q22" i="7" s="1"/>
  <c r="G13" i="8"/>
  <c r="H13" i="8" s="1"/>
  <c r="I19" i="8"/>
  <c r="J19" i="8" s="1"/>
  <c r="Q14" i="8" s="1"/>
  <c r="F30" i="2"/>
  <c r="F29" i="2" s="1"/>
  <c r="F28" i="2" s="1"/>
  <c r="F27" i="2" s="1"/>
  <c r="F26" i="2" s="1"/>
  <c r="F25" i="2" s="1"/>
  <c r="F24" i="2" s="1"/>
  <c r="F23" i="2" s="1"/>
  <c r="F22" i="2" s="1"/>
  <c r="F21" i="2" s="1"/>
  <c r="F20" i="2" s="1"/>
  <c r="F19" i="2" s="1"/>
  <c r="F18" i="2" s="1"/>
  <c r="F17" i="2" s="1"/>
  <c r="F16" i="2" s="1"/>
  <c r="F15" i="2" s="1"/>
  <c r="F14" i="2" s="1"/>
  <c r="F13" i="2" s="1"/>
  <c r="F12" i="2" s="1"/>
  <c r="F11" i="2" s="1"/>
  <c r="F10" i="2" s="1"/>
  <c r="F9" i="2" s="1"/>
  <c r="F8" i="2" s="1"/>
  <c r="F7" i="2" s="1"/>
  <c r="D13" i="10"/>
  <c r="I12" i="7"/>
  <c r="J12" i="7" s="1"/>
  <c r="I39" i="8"/>
  <c r="J39" i="8" s="1"/>
  <c r="Q34" i="8" s="1"/>
  <c r="E14" i="11"/>
  <c r="H21" i="11" s="1"/>
  <c r="I27" i="6"/>
  <c r="J27" i="6" s="1"/>
  <c r="G41" i="6"/>
  <c r="H41" i="6" s="1"/>
  <c r="H22" i="11"/>
  <c r="I37" i="6"/>
  <c r="J37" i="6" s="1"/>
  <c r="I50" i="6"/>
  <c r="J50" i="6" s="1"/>
  <c r="I81" i="6"/>
  <c r="J81" i="6" s="1"/>
  <c r="N39" i="6" s="1"/>
  <c r="I83" i="6"/>
  <c r="J83" i="6" s="1"/>
  <c r="N41" i="6" s="1"/>
  <c r="I84" i="6"/>
  <c r="J84" i="6" s="1"/>
  <c r="N42" i="6" s="1"/>
  <c r="G29" i="7"/>
  <c r="H29" i="7" s="1"/>
  <c r="G30" i="7"/>
  <c r="H30" i="7" s="1"/>
  <c r="G31" i="7"/>
  <c r="H31" i="7" s="1"/>
  <c r="G67" i="7"/>
  <c r="H67" i="7" s="1"/>
  <c r="N31" i="7" s="1"/>
  <c r="G91" i="8"/>
  <c r="H91" i="8" s="1"/>
  <c r="G20" i="7"/>
  <c r="H20" i="7" s="1"/>
  <c r="G43" i="8"/>
  <c r="H43" i="8" s="1"/>
  <c r="N36" i="8" s="1"/>
  <c r="G45" i="8"/>
  <c r="H45" i="8" s="1"/>
  <c r="N38" i="8" s="1"/>
  <c r="G46" i="8"/>
  <c r="H46" i="8" s="1"/>
  <c r="N39" i="8" s="1"/>
  <c r="G48" i="8"/>
  <c r="H48" i="8" s="1"/>
  <c r="N41" i="8" s="1"/>
  <c r="G49" i="8"/>
  <c r="H49" i="8" s="1"/>
  <c r="N42" i="8" s="1"/>
  <c r="G50" i="8"/>
  <c r="H50" i="8" s="1"/>
  <c r="G51" i="8"/>
  <c r="H51" i="8" s="1"/>
  <c r="G53" i="8"/>
  <c r="H53" i="8" s="1"/>
  <c r="G54" i="8"/>
  <c r="H54" i="8" s="1"/>
  <c r="G56" i="8"/>
  <c r="H56" i="8" s="1"/>
  <c r="G57" i="8"/>
  <c r="H57" i="8" s="1"/>
  <c r="G58" i="8"/>
  <c r="H58" i="8" s="1"/>
  <c r="G59" i="8"/>
  <c r="H59" i="8" s="1"/>
  <c r="G61" i="8"/>
  <c r="H61" i="8" s="1"/>
  <c r="G62" i="8"/>
  <c r="H62" i="8" s="1"/>
  <c r="G64" i="8"/>
  <c r="H64" i="8" s="1"/>
  <c r="G65" i="8"/>
  <c r="H65" i="8" s="1"/>
  <c r="G66" i="8"/>
  <c r="H66" i="8" s="1"/>
  <c r="G67" i="8"/>
  <c r="H67" i="8" s="1"/>
  <c r="G69" i="8"/>
  <c r="H69" i="8" s="1"/>
  <c r="G70" i="8"/>
  <c r="H70" i="8" s="1"/>
  <c r="G72" i="8"/>
  <c r="H72" i="8" s="1"/>
  <c r="G73" i="8"/>
  <c r="H73" i="8" s="1"/>
  <c r="G74" i="8"/>
  <c r="H74" i="8" s="1"/>
  <c r="G75" i="8"/>
  <c r="H75" i="8" s="1"/>
  <c r="G77" i="8"/>
  <c r="H77" i="8" s="1"/>
  <c r="G78" i="8"/>
  <c r="H78" i="8" s="1"/>
  <c r="G83" i="8"/>
  <c r="H83" i="8" s="1"/>
  <c r="I10" i="6"/>
  <c r="J10" i="6" s="1"/>
  <c r="G20" i="6"/>
  <c r="H20" i="6" s="1"/>
  <c r="I26" i="6"/>
  <c r="J26" i="6" s="1"/>
  <c r="G32" i="6"/>
  <c r="H32" i="6" s="1"/>
  <c r="I38" i="6"/>
  <c r="J38" i="6" s="1"/>
  <c r="I17" i="7"/>
  <c r="J17" i="7" s="1"/>
  <c r="I29" i="7"/>
  <c r="J29" i="7" s="1"/>
  <c r="I44" i="7"/>
  <c r="J44" i="7" s="1"/>
  <c r="I49" i="7"/>
  <c r="J49" i="7" s="1"/>
  <c r="I59" i="7"/>
  <c r="J59" i="7" s="1"/>
  <c r="Q18" i="7" s="1"/>
  <c r="I62" i="7"/>
  <c r="J62" i="7" s="1"/>
  <c r="Q21" i="7" s="1"/>
  <c r="I69" i="7"/>
  <c r="J69" i="7" s="1"/>
  <c r="Q28" i="7" s="1"/>
  <c r="G36" i="8"/>
  <c r="H36" i="8" s="1"/>
  <c r="N29" i="8" s="1"/>
  <c r="G37" i="8"/>
  <c r="H37" i="8" s="1"/>
  <c r="N30" i="8" s="1"/>
  <c r="I38" i="8"/>
  <c r="J38" i="8" s="1"/>
  <c r="Q33" i="8" s="1"/>
  <c r="I87" i="8"/>
  <c r="J87" i="8" s="1"/>
  <c r="I88" i="8"/>
  <c r="J88" i="8" s="1"/>
  <c r="I89" i="8"/>
  <c r="J89" i="8" s="1"/>
  <c r="I90" i="8"/>
  <c r="J90" i="8" s="1"/>
  <c r="I92" i="8"/>
  <c r="J92" i="8" s="1"/>
  <c r="G14" i="7"/>
  <c r="H14" i="7" s="1"/>
  <c r="G18" i="7"/>
  <c r="H18" i="7" s="1"/>
  <c r="G19" i="7"/>
  <c r="H19" i="7" s="1"/>
  <c r="G36" i="7"/>
  <c r="H36" i="7" s="1"/>
  <c r="G38" i="7"/>
  <c r="H38" i="7" s="1"/>
  <c r="G40" i="7"/>
  <c r="H40" i="7" s="1"/>
  <c r="G42" i="7"/>
  <c r="H42" i="7" s="1"/>
  <c r="I40" i="6"/>
  <c r="J40" i="6" s="1"/>
  <c r="G42" i="6"/>
  <c r="H42" i="6" s="1"/>
  <c r="G14" i="8"/>
  <c r="H14" i="8" s="1"/>
  <c r="G22" i="8"/>
  <c r="H22" i="8" s="1"/>
  <c r="N15" i="8" s="1"/>
  <c r="I17" i="8"/>
  <c r="J17" i="8" s="1"/>
  <c r="G19" i="8"/>
  <c r="H19" i="8" s="1"/>
  <c r="G23" i="8"/>
  <c r="H23" i="8" s="1"/>
  <c r="N16" i="8" s="1"/>
  <c r="G41" i="8"/>
  <c r="H41" i="8" s="1"/>
  <c r="N34" i="8" s="1"/>
  <c r="I43" i="8"/>
  <c r="J43" i="8" s="1"/>
  <c r="Q38" i="8" s="1"/>
  <c r="I44" i="8"/>
  <c r="J44" i="8" s="1"/>
  <c r="Q39" i="8" s="1"/>
  <c r="I46" i="8"/>
  <c r="J46" i="8" s="1"/>
  <c r="Q41" i="8" s="1"/>
  <c r="I47" i="8"/>
  <c r="J47" i="8" s="1"/>
  <c r="Q42" i="8" s="1"/>
  <c r="I51" i="8"/>
  <c r="J51" i="8" s="1"/>
  <c r="I52" i="8"/>
  <c r="J52" i="8" s="1"/>
  <c r="I54" i="8"/>
  <c r="J54" i="8" s="1"/>
  <c r="I55" i="8"/>
  <c r="J55" i="8" s="1"/>
  <c r="I59" i="8"/>
  <c r="J59" i="8" s="1"/>
  <c r="I60" i="8"/>
  <c r="J60" i="8" s="1"/>
  <c r="I61" i="8"/>
  <c r="J61" i="8" s="1"/>
  <c r="I63" i="8"/>
  <c r="J63" i="8" s="1"/>
  <c r="I67" i="8"/>
  <c r="J67" i="8" s="1"/>
  <c r="I68" i="8"/>
  <c r="J68" i="8" s="1"/>
  <c r="I70" i="8"/>
  <c r="J70" i="8" s="1"/>
  <c r="I71" i="8"/>
  <c r="J71" i="8" s="1"/>
  <c r="I75" i="8"/>
  <c r="J75" i="8" s="1"/>
  <c r="I76" i="8"/>
  <c r="J76" i="8" s="1"/>
  <c r="I78" i="8"/>
  <c r="J78" i="8" s="1"/>
  <c r="I80" i="8"/>
  <c r="J80" i="8" s="1"/>
  <c r="I82" i="8"/>
  <c r="J82" i="8" s="1"/>
  <c r="I84" i="8"/>
  <c r="J84" i="8" s="1"/>
  <c r="I28" i="8"/>
  <c r="J28" i="8" s="1"/>
  <c r="Q23" i="8" s="1"/>
  <c r="I32" i="8"/>
  <c r="J32" i="8" s="1"/>
  <c r="Q27" i="8" s="1"/>
  <c r="I27" i="8"/>
  <c r="J27" i="8" s="1"/>
  <c r="Q22" i="8" s="1"/>
  <c r="I30" i="8"/>
  <c r="J30" i="8" s="1"/>
  <c r="Q25" i="8" s="1"/>
  <c r="G32" i="8"/>
  <c r="H32" i="8" s="1"/>
  <c r="N25" i="8" s="1"/>
  <c r="G33" i="8"/>
  <c r="H33" i="8" s="1"/>
  <c r="N26" i="8" s="1"/>
  <c r="G84" i="8"/>
  <c r="H84" i="8" s="1"/>
  <c r="I20" i="7"/>
  <c r="J20" i="7" s="1"/>
  <c r="I25" i="7"/>
  <c r="J25" i="7" s="1"/>
  <c r="I26" i="7"/>
  <c r="J26" i="7" s="1"/>
  <c r="I27" i="7"/>
  <c r="J27" i="7" s="1"/>
  <c r="G64" i="7"/>
  <c r="H64" i="7" s="1"/>
  <c r="N28" i="7" s="1"/>
  <c r="G66" i="7"/>
  <c r="H66" i="7" s="1"/>
  <c r="N30" i="7" s="1"/>
  <c r="G70" i="7"/>
  <c r="H70" i="7" s="1"/>
  <c r="N34" i="7" s="1"/>
  <c r="G71" i="7"/>
  <c r="H71" i="7" s="1"/>
  <c r="N35" i="7" s="1"/>
  <c r="G72" i="7"/>
  <c r="H72" i="7" s="1"/>
  <c r="N36" i="7" s="1"/>
  <c r="G73" i="7"/>
  <c r="H73" i="7" s="1"/>
  <c r="N37" i="7" s="1"/>
  <c r="G74" i="7"/>
  <c r="H74" i="7" s="1"/>
  <c r="N38" i="7" s="1"/>
  <c r="G75" i="7"/>
  <c r="H75" i="7" s="1"/>
  <c r="N39" i="7" s="1"/>
  <c r="G76" i="7"/>
  <c r="H76" i="7" s="1"/>
  <c r="N40" i="7" s="1"/>
  <c r="G77" i="7"/>
  <c r="H77" i="7" s="1"/>
  <c r="N41" i="7" s="1"/>
  <c r="G78" i="7"/>
  <c r="H78" i="7" s="1"/>
  <c r="N42" i="7" s="1"/>
  <c r="G79" i="7"/>
  <c r="H79" i="7" s="1"/>
  <c r="N43" i="7" s="1"/>
  <c r="G80" i="7"/>
  <c r="H80" i="7" s="1"/>
  <c r="N44" i="7" s="1"/>
  <c r="G81" i="7"/>
  <c r="H81" i="7" s="1"/>
  <c r="N45" i="7" s="1"/>
  <c r="G82" i="7"/>
  <c r="H82" i="7" s="1"/>
  <c r="N46" i="7" s="1"/>
  <c r="G83" i="7"/>
  <c r="H83" i="7" s="1"/>
  <c r="N47" i="7" s="1"/>
  <c r="G84" i="7"/>
  <c r="H84" i="7" s="1"/>
  <c r="N48" i="7" s="1"/>
  <c r="G85" i="7"/>
  <c r="H85" i="7" s="1"/>
  <c r="N49" i="7" s="1"/>
  <c r="G86" i="7"/>
  <c r="H86" i="7" s="1"/>
  <c r="G87" i="7"/>
  <c r="H87" i="7" s="1"/>
  <c r="G88" i="7"/>
  <c r="H88" i="7" s="1"/>
  <c r="G89" i="7"/>
  <c r="H89" i="7" s="1"/>
  <c r="I40" i="7"/>
  <c r="J40" i="7" s="1"/>
  <c r="I43" i="7"/>
  <c r="J43" i="7" s="1"/>
  <c r="I11" i="7"/>
  <c r="J11" i="7" s="1"/>
  <c r="G21" i="7"/>
  <c r="H21" i="7" s="1"/>
  <c r="G22" i="7"/>
  <c r="H22" i="7" s="1"/>
  <c r="G26" i="7"/>
  <c r="H26" i="7" s="1"/>
  <c r="G27" i="7"/>
  <c r="H27" i="7" s="1"/>
  <c r="G33" i="7"/>
  <c r="H33" i="7" s="1"/>
  <c r="G46" i="7"/>
  <c r="H46" i="7" s="1"/>
  <c r="N10" i="7" s="1"/>
  <c r="O10" i="7" s="1"/>
  <c r="G47" i="7"/>
  <c r="H47" i="7" s="1"/>
  <c r="N11" i="7" s="1"/>
  <c r="G61" i="7"/>
  <c r="H61" i="7" s="1"/>
  <c r="N25" i="7" s="1"/>
  <c r="G62" i="7"/>
  <c r="H62" i="7" s="1"/>
  <c r="N26" i="7" s="1"/>
  <c r="I64" i="7"/>
  <c r="J64" i="7" s="1"/>
  <c r="Q23" i="7" s="1"/>
  <c r="I66" i="7"/>
  <c r="J66" i="7" s="1"/>
  <c r="Q25" i="7" s="1"/>
  <c r="I20" i="6"/>
  <c r="J20" i="6" s="1"/>
  <c r="I32" i="6"/>
  <c r="J32" i="6" s="1"/>
  <c r="G12" i="6"/>
  <c r="H12" i="6" s="1"/>
  <c r="G27" i="6"/>
  <c r="H27" i="6" s="1"/>
  <c r="I41" i="6"/>
  <c r="J41" i="6" s="1"/>
  <c r="I45" i="6"/>
  <c r="J45" i="6" s="1"/>
  <c r="G37" i="6"/>
  <c r="H37" i="6" s="1"/>
  <c r="I39" i="6"/>
  <c r="J39" i="6" s="1"/>
  <c r="G50" i="6"/>
  <c r="H50" i="6" s="1"/>
  <c r="G55" i="6"/>
  <c r="H55" i="6" s="1"/>
  <c r="Q12" i="6" s="1"/>
  <c r="G63" i="6"/>
  <c r="H63" i="6" s="1"/>
  <c r="Q20" i="6" s="1"/>
  <c r="G73" i="6"/>
  <c r="H73" i="6" s="1"/>
  <c r="Q30" i="6" s="1"/>
  <c r="G75" i="6"/>
  <c r="H75" i="6" s="1"/>
  <c r="Q32" i="6" s="1"/>
  <c r="G77" i="6"/>
  <c r="H77" i="6" s="1"/>
  <c r="Q34" i="6" s="1"/>
  <c r="G24" i="6"/>
  <c r="H24" i="6" s="1"/>
  <c r="I25" i="6"/>
  <c r="J25" i="6" s="1"/>
  <c r="G33" i="6"/>
  <c r="H33" i="6" s="1"/>
  <c r="I35" i="6"/>
  <c r="J35" i="6" s="1"/>
  <c r="G45" i="6"/>
  <c r="H45" i="6" s="1"/>
  <c r="G47" i="6"/>
  <c r="H47" i="6" s="1"/>
  <c r="I52" i="6"/>
  <c r="J52" i="6" s="1"/>
  <c r="N10" i="6" s="1"/>
  <c r="O10" i="6" s="1"/>
  <c r="I56" i="6"/>
  <c r="J56" i="6" s="1"/>
  <c r="N14" i="6" s="1"/>
  <c r="I58" i="6"/>
  <c r="J58" i="6" s="1"/>
  <c r="N16" i="6" s="1"/>
  <c r="I60" i="6"/>
  <c r="J60" i="6" s="1"/>
  <c r="N18" i="6" s="1"/>
  <c r="I64" i="6"/>
  <c r="J64" i="6" s="1"/>
  <c r="N22" i="6" s="1"/>
  <c r="I66" i="6"/>
  <c r="J66" i="6" s="1"/>
  <c r="N24" i="6" s="1"/>
  <c r="I68" i="6"/>
  <c r="J68" i="6" s="1"/>
  <c r="N26" i="6" s="1"/>
  <c r="I72" i="6"/>
  <c r="J72" i="6" s="1"/>
  <c r="N30" i="6" s="1"/>
  <c r="I74" i="6"/>
  <c r="J74" i="6" s="1"/>
  <c r="N32" i="6" s="1"/>
  <c r="I76" i="6"/>
  <c r="J76" i="6" s="1"/>
  <c r="N34" i="6" s="1"/>
  <c r="I78" i="6"/>
  <c r="J78" i="6" s="1"/>
  <c r="N36" i="6" s="1"/>
  <c r="I79" i="6"/>
  <c r="J79" i="6" s="1"/>
  <c r="N37" i="6" s="1"/>
  <c r="I80" i="6"/>
  <c r="J80" i="6" s="1"/>
  <c r="N38" i="6" s="1"/>
  <c r="G11" i="7"/>
  <c r="H11" i="7" s="1"/>
  <c r="I19" i="7"/>
  <c r="J19" i="7" s="1"/>
  <c r="I22" i="7"/>
  <c r="J22" i="7" s="1"/>
  <c r="I28" i="7"/>
  <c r="J28" i="7" s="1"/>
  <c r="I32" i="7"/>
  <c r="J32" i="7" s="1"/>
  <c r="G35" i="7"/>
  <c r="H35" i="7" s="1"/>
  <c r="G37" i="7"/>
  <c r="H37" i="7" s="1"/>
  <c r="G39" i="7"/>
  <c r="H39" i="7" s="1"/>
  <c r="G43" i="7"/>
  <c r="H43" i="7" s="1"/>
  <c r="I46" i="7"/>
  <c r="J46" i="7" s="1"/>
  <c r="I48" i="7"/>
  <c r="J48" i="7" s="1"/>
  <c r="I61" i="7"/>
  <c r="J61" i="7" s="1"/>
  <c r="Q20" i="7" s="1"/>
  <c r="I65" i="7"/>
  <c r="J65" i="7" s="1"/>
  <c r="Q24" i="7" s="1"/>
  <c r="G69" i="7"/>
  <c r="H69" i="7" s="1"/>
  <c r="N33" i="7" s="1"/>
  <c r="G18" i="8"/>
  <c r="H18" i="8" s="1"/>
  <c r="I20" i="8"/>
  <c r="J20" i="8" s="1"/>
  <c r="Q15" i="8" s="1"/>
  <c r="I24" i="8"/>
  <c r="J24" i="8" s="1"/>
  <c r="Q19" i="8" s="1"/>
  <c r="G26" i="8"/>
  <c r="H26" i="8" s="1"/>
  <c r="N19" i="8" s="1"/>
  <c r="G30" i="8"/>
  <c r="H30" i="8" s="1"/>
  <c r="N23" i="8" s="1"/>
  <c r="G35" i="8"/>
  <c r="H35" i="8" s="1"/>
  <c r="N28" i="8" s="1"/>
  <c r="I37" i="8"/>
  <c r="J37" i="8" s="1"/>
  <c r="Q32" i="8" s="1"/>
  <c r="G39" i="8"/>
  <c r="H39" i="8" s="1"/>
  <c r="N32" i="8" s="1"/>
  <c r="G44" i="8"/>
  <c r="H44" i="8" s="1"/>
  <c r="N37" i="8" s="1"/>
  <c r="G47" i="8"/>
  <c r="H47" i="8" s="1"/>
  <c r="N40" i="8" s="1"/>
  <c r="G52" i="8"/>
  <c r="H52" i="8" s="1"/>
  <c r="G55" i="8"/>
  <c r="H55" i="8" s="1"/>
  <c r="G60" i="8"/>
  <c r="H60" i="8" s="1"/>
  <c r="G63" i="8"/>
  <c r="H63" i="8" s="1"/>
  <c r="G68" i="8"/>
  <c r="H68" i="8" s="1"/>
  <c r="G71" i="8"/>
  <c r="H71" i="8" s="1"/>
  <c r="G76" i="8"/>
  <c r="H76" i="8" s="1"/>
  <c r="G79" i="8"/>
  <c r="H79" i="8" s="1"/>
  <c r="G82" i="8"/>
  <c r="H82" i="8" s="1"/>
  <c r="I85" i="8"/>
  <c r="J85" i="8" s="1"/>
  <c r="I91" i="8"/>
  <c r="J91" i="8" s="1"/>
  <c r="I13" i="6"/>
  <c r="J13" i="6" s="1"/>
  <c r="G14" i="6"/>
  <c r="H14" i="6" s="1"/>
  <c r="I23" i="6"/>
  <c r="J23" i="6" s="1"/>
  <c r="G25" i="6"/>
  <c r="H25" i="6" s="1"/>
  <c r="I33" i="6"/>
  <c r="J33" i="6" s="1"/>
  <c r="G52" i="6"/>
  <c r="H52" i="6" s="1"/>
  <c r="G53" i="6"/>
  <c r="H53" i="6" s="1"/>
  <c r="Q10" i="6" s="1"/>
  <c r="R10" i="6" s="1"/>
  <c r="Z10" i="6" s="1"/>
  <c r="G56" i="6"/>
  <c r="H56" i="6" s="1"/>
  <c r="Q13" i="6" s="1"/>
  <c r="G58" i="6"/>
  <c r="H58" i="6" s="1"/>
  <c r="Q15" i="6" s="1"/>
  <c r="G60" i="6"/>
  <c r="H60" i="6" s="1"/>
  <c r="Q17" i="6" s="1"/>
  <c r="G61" i="6"/>
  <c r="H61" i="6" s="1"/>
  <c r="Q18" i="6" s="1"/>
  <c r="G64" i="6"/>
  <c r="H64" i="6" s="1"/>
  <c r="Q21" i="6" s="1"/>
  <c r="G66" i="6"/>
  <c r="H66" i="6" s="1"/>
  <c r="Q23" i="6" s="1"/>
  <c r="G68" i="6"/>
  <c r="H68" i="6" s="1"/>
  <c r="Q25" i="6" s="1"/>
  <c r="G69" i="6"/>
  <c r="H69" i="6" s="1"/>
  <c r="Q26" i="6" s="1"/>
  <c r="G70" i="6"/>
  <c r="H70" i="6" s="1"/>
  <c r="Q27" i="6" s="1"/>
  <c r="G71" i="6"/>
  <c r="H71" i="6" s="1"/>
  <c r="Q28" i="6" s="1"/>
  <c r="G86" i="6"/>
  <c r="H86" i="6" s="1"/>
  <c r="Q43" i="6" s="1"/>
  <c r="G87" i="6"/>
  <c r="H87" i="6" s="1"/>
  <c r="Q44" i="6" s="1"/>
  <c r="I14" i="7"/>
  <c r="J14" i="7" s="1"/>
  <c r="G24" i="7"/>
  <c r="H24" i="7" s="1"/>
  <c r="I37" i="7"/>
  <c r="J37" i="7" s="1"/>
  <c r="I41" i="7"/>
  <c r="J41" i="7" s="1"/>
  <c r="G45" i="7"/>
  <c r="H45" i="7" s="1"/>
  <c r="G48" i="7"/>
  <c r="H48" i="7" s="1"/>
  <c r="N12" i="7" s="1"/>
  <c r="G50" i="7"/>
  <c r="H50" i="7" s="1"/>
  <c r="N14" i="7" s="1"/>
  <c r="G51" i="7"/>
  <c r="H51" i="7" s="1"/>
  <c r="N15" i="7" s="1"/>
  <c r="G58" i="7"/>
  <c r="H58" i="7" s="1"/>
  <c r="N22" i="7" s="1"/>
  <c r="G59" i="7"/>
  <c r="H59" i="7" s="1"/>
  <c r="N23" i="7" s="1"/>
  <c r="I73" i="7"/>
  <c r="J73" i="7" s="1"/>
  <c r="Q32" i="7" s="1"/>
  <c r="I14" i="8"/>
  <c r="J14" i="8" s="1"/>
  <c r="G16" i="8"/>
  <c r="H16" i="8" s="1"/>
  <c r="G17" i="8"/>
  <c r="H17" i="8" s="1"/>
  <c r="I18" i="8"/>
  <c r="J18" i="8" s="1"/>
  <c r="Q13" i="8" s="1"/>
  <c r="I22" i="8"/>
  <c r="J22" i="8" s="1"/>
  <c r="Q17" i="8" s="1"/>
  <c r="G24" i="8"/>
  <c r="H24" i="8" s="1"/>
  <c r="N17" i="8" s="1"/>
  <c r="G27" i="8"/>
  <c r="H27" i="8" s="1"/>
  <c r="N20" i="8" s="1"/>
  <c r="G28" i="8"/>
  <c r="H28" i="8" s="1"/>
  <c r="N21" i="8" s="1"/>
  <c r="G31" i="8"/>
  <c r="H31" i="8" s="1"/>
  <c r="N24" i="8" s="1"/>
  <c r="I33" i="8"/>
  <c r="J33" i="8" s="1"/>
  <c r="Q28" i="8" s="1"/>
  <c r="I34" i="8"/>
  <c r="J34" i="8" s="1"/>
  <c r="Q29" i="8" s="1"/>
  <c r="G38" i="8"/>
  <c r="H38" i="8" s="1"/>
  <c r="N31" i="8" s="1"/>
  <c r="I42" i="8"/>
  <c r="J42" i="8" s="1"/>
  <c r="Q37" i="8" s="1"/>
  <c r="I45" i="8"/>
  <c r="J45" i="8" s="1"/>
  <c r="Q40" i="8" s="1"/>
  <c r="I49" i="8"/>
  <c r="J49" i="8" s="1"/>
  <c r="I53" i="8"/>
  <c r="J53" i="8" s="1"/>
  <c r="I57" i="8"/>
  <c r="J57" i="8" s="1"/>
  <c r="I65" i="8"/>
  <c r="J65" i="8" s="1"/>
  <c r="I69" i="8"/>
  <c r="J69" i="8" s="1"/>
  <c r="I73" i="8"/>
  <c r="J73" i="8" s="1"/>
  <c r="I77" i="8"/>
  <c r="J77" i="8" s="1"/>
  <c r="G86" i="8"/>
  <c r="H86" i="8" s="1"/>
  <c r="G87" i="8"/>
  <c r="H87" i="8" s="1"/>
  <c r="G88" i="8"/>
  <c r="H88" i="8" s="1"/>
  <c r="G89" i="8"/>
  <c r="H89" i="8" s="1"/>
  <c r="G90" i="8"/>
  <c r="H90" i="8" s="1"/>
  <c r="G92" i="8"/>
  <c r="H92" i="8" s="1"/>
  <c r="I27" i="2"/>
  <c r="I24" i="2"/>
  <c r="H9" i="2"/>
  <c r="H10" i="2" s="1"/>
  <c r="H11" i="2" s="1"/>
  <c r="H12" i="2" s="1"/>
  <c r="I18" i="6"/>
  <c r="J18" i="6" s="1"/>
  <c r="G21" i="6"/>
  <c r="H21" i="6" s="1"/>
  <c r="I28" i="6"/>
  <c r="J28" i="6" s="1"/>
  <c r="G29" i="6"/>
  <c r="H29" i="6" s="1"/>
  <c r="I30" i="6"/>
  <c r="J30" i="6" s="1"/>
  <c r="G31" i="6"/>
  <c r="H31" i="6" s="1"/>
  <c r="G34" i="6"/>
  <c r="H34" i="6" s="1"/>
  <c r="G43" i="6"/>
  <c r="H43" i="6" s="1"/>
  <c r="G51" i="6"/>
  <c r="H51" i="6" s="1"/>
  <c r="I54" i="6"/>
  <c r="J54" i="6" s="1"/>
  <c r="N12" i="6" s="1"/>
  <c r="G62" i="6"/>
  <c r="H62" i="6" s="1"/>
  <c r="Q19" i="6" s="1"/>
  <c r="G65" i="6"/>
  <c r="H65" i="6" s="1"/>
  <c r="Q22" i="6" s="1"/>
  <c r="G67" i="6"/>
  <c r="H67" i="6" s="1"/>
  <c r="Q24" i="6" s="1"/>
  <c r="G89" i="6"/>
  <c r="H89" i="6" s="1"/>
  <c r="Q46" i="6" s="1"/>
  <c r="AE45" i="6" s="1"/>
  <c r="I10" i="7"/>
  <c r="J10" i="7" s="1"/>
  <c r="G12" i="7"/>
  <c r="H12" i="7" s="1"/>
  <c r="I21" i="7"/>
  <c r="J21" i="7" s="1"/>
  <c r="I30" i="7"/>
  <c r="J30" i="7" s="1"/>
  <c r="I33" i="7"/>
  <c r="J33" i="7" s="1"/>
  <c r="G44" i="7"/>
  <c r="H44" i="7" s="1"/>
  <c r="I45" i="7"/>
  <c r="J45" i="7" s="1"/>
  <c r="G52" i="7"/>
  <c r="H52" i="7" s="1"/>
  <c r="N16" i="7" s="1"/>
  <c r="G53" i="7"/>
  <c r="H53" i="7" s="1"/>
  <c r="N17" i="7" s="1"/>
  <c r="G54" i="7"/>
  <c r="H54" i="7" s="1"/>
  <c r="N18" i="7" s="1"/>
  <c r="G55" i="7"/>
  <c r="H55" i="7" s="1"/>
  <c r="N19" i="7" s="1"/>
  <c r="G56" i="7"/>
  <c r="H56" i="7" s="1"/>
  <c r="N20" i="7" s="1"/>
  <c r="G57" i="7"/>
  <c r="H57" i="7" s="1"/>
  <c r="N21" i="7" s="1"/>
  <c r="I13" i="8"/>
  <c r="J13" i="8" s="1"/>
  <c r="G15" i="6"/>
  <c r="H15" i="6" s="1"/>
  <c r="I16" i="6"/>
  <c r="J16" i="6" s="1"/>
  <c r="G18" i="6"/>
  <c r="H18" i="6" s="1"/>
  <c r="I22" i="6"/>
  <c r="J22" i="6" s="1"/>
  <c r="G28" i="6"/>
  <c r="H28" i="6" s="1"/>
  <c r="G30" i="6"/>
  <c r="H30" i="6" s="1"/>
  <c r="I31" i="6"/>
  <c r="J31" i="6" s="1"/>
  <c r="I34" i="6"/>
  <c r="J34" i="6" s="1"/>
  <c r="G39" i="6"/>
  <c r="H39" i="6" s="1"/>
  <c r="G54" i="6"/>
  <c r="H54" i="6" s="1"/>
  <c r="Q11" i="6" s="1"/>
  <c r="G57" i="6"/>
  <c r="H57" i="6" s="1"/>
  <c r="Q14" i="6" s="1"/>
  <c r="G59" i="6"/>
  <c r="H59" i="6" s="1"/>
  <c r="Q16" i="6" s="1"/>
  <c r="I62" i="6"/>
  <c r="J62" i="6" s="1"/>
  <c r="N20" i="6" s="1"/>
  <c r="G72" i="6"/>
  <c r="H72" i="6" s="1"/>
  <c r="Q29" i="6" s="1"/>
  <c r="G74" i="6"/>
  <c r="H74" i="6" s="1"/>
  <c r="Q31" i="6" s="1"/>
  <c r="G76" i="6"/>
  <c r="H76" i="6" s="1"/>
  <c r="Q33" i="6" s="1"/>
  <c r="I86" i="6"/>
  <c r="J86" i="6" s="1"/>
  <c r="N44" i="6" s="1"/>
  <c r="I87" i="6"/>
  <c r="J87" i="6" s="1"/>
  <c r="N45" i="6" s="1"/>
  <c r="I13" i="7"/>
  <c r="J13" i="7" s="1"/>
  <c r="G15" i="7"/>
  <c r="H15" i="7" s="1"/>
  <c r="I18" i="7"/>
  <c r="J18" i="7" s="1"/>
  <c r="I34" i="7"/>
  <c r="J34" i="7" s="1"/>
  <c r="I36" i="7"/>
  <c r="J36" i="7" s="1"/>
  <c r="G60" i="7"/>
  <c r="H60" i="7" s="1"/>
  <c r="N24" i="7" s="1"/>
  <c r="G65" i="7"/>
  <c r="H65" i="7" s="1"/>
  <c r="N29" i="7" s="1"/>
  <c r="I68" i="7"/>
  <c r="J68" i="7" s="1"/>
  <c r="Q27" i="7" s="1"/>
  <c r="I71" i="7"/>
  <c r="J71" i="7" s="1"/>
  <c r="Q30" i="7" s="1"/>
  <c r="I72" i="7"/>
  <c r="J72" i="7" s="1"/>
  <c r="Q31" i="7" s="1"/>
  <c r="I21" i="8"/>
  <c r="J21" i="8" s="1"/>
  <c r="Q16" i="8" s="1"/>
  <c r="G29" i="8"/>
  <c r="H29" i="8" s="1"/>
  <c r="N22" i="8" s="1"/>
  <c r="I81" i="8"/>
  <c r="J81" i="8" s="1"/>
  <c r="I74" i="7"/>
  <c r="J74" i="7" s="1"/>
  <c r="Q33" i="7" s="1"/>
  <c r="I75" i="7"/>
  <c r="J75" i="7" s="1"/>
  <c r="Q34" i="7" s="1"/>
  <c r="I76" i="7"/>
  <c r="J76" i="7" s="1"/>
  <c r="Q35" i="7" s="1"/>
  <c r="I77" i="7"/>
  <c r="J77" i="7" s="1"/>
  <c r="Q36" i="7" s="1"/>
  <c r="I78" i="7"/>
  <c r="J78" i="7" s="1"/>
  <c r="Q37" i="7" s="1"/>
  <c r="I79" i="7"/>
  <c r="J79" i="7" s="1"/>
  <c r="Q38" i="7" s="1"/>
  <c r="I80" i="7"/>
  <c r="J80" i="7" s="1"/>
  <c r="Q39" i="7" s="1"/>
  <c r="I81" i="7"/>
  <c r="J81" i="7" s="1"/>
  <c r="Q40" i="7" s="1"/>
  <c r="I82" i="7"/>
  <c r="J82" i="7" s="1"/>
  <c r="Q41" i="7" s="1"/>
  <c r="I83" i="7"/>
  <c r="J83" i="7" s="1"/>
  <c r="Q42" i="7" s="1"/>
  <c r="I84" i="7"/>
  <c r="J84" i="7" s="1"/>
  <c r="Q43" i="7" s="1"/>
  <c r="I85" i="7"/>
  <c r="J85" i="7" s="1"/>
  <c r="Q44" i="7" s="1"/>
  <c r="I86" i="7"/>
  <c r="J86" i="7" s="1"/>
  <c r="Q45" i="7" s="1"/>
  <c r="I87" i="7"/>
  <c r="J87" i="7" s="1"/>
  <c r="Q46" i="7" s="1"/>
  <c r="I88" i="7"/>
  <c r="J88" i="7" s="1"/>
  <c r="Q47" i="7" s="1"/>
  <c r="I89" i="7"/>
  <c r="J89" i="7" s="1"/>
  <c r="Q48" i="7" s="1"/>
  <c r="G15" i="8"/>
  <c r="H15" i="8" s="1"/>
  <c r="I16" i="8"/>
  <c r="J16" i="8" s="1"/>
  <c r="I23" i="8"/>
  <c r="J23" i="8" s="1"/>
  <c r="Q18" i="8" s="1"/>
  <c r="G25" i="8"/>
  <c r="H25" i="8" s="1"/>
  <c r="N18" i="8" s="1"/>
  <c r="I31" i="8"/>
  <c r="J31" i="8" s="1"/>
  <c r="Q26" i="8" s="1"/>
  <c r="I35" i="8"/>
  <c r="J35" i="8" s="1"/>
  <c r="Q30" i="8" s="1"/>
  <c r="I36" i="8"/>
  <c r="J36" i="8" s="1"/>
  <c r="Q31" i="8" s="1"/>
  <c r="G40" i="8"/>
  <c r="H40" i="8" s="1"/>
  <c r="N33" i="8" s="1"/>
  <c r="I41" i="8"/>
  <c r="J41" i="8" s="1"/>
  <c r="Q36" i="8" s="1"/>
  <c r="G42" i="8"/>
  <c r="H42" i="8" s="1"/>
  <c r="N35" i="8" s="1"/>
  <c r="I48" i="8"/>
  <c r="J48" i="8" s="1"/>
  <c r="I50" i="8"/>
  <c r="J50" i="8" s="1"/>
  <c r="I56" i="8"/>
  <c r="J56" i="8" s="1"/>
  <c r="I58" i="8"/>
  <c r="J58" i="8" s="1"/>
  <c r="I64" i="8"/>
  <c r="J64" i="8" s="1"/>
  <c r="I66" i="8"/>
  <c r="J66" i="8" s="1"/>
  <c r="I72" i="8"/>
  <c r="J72" i="8" s="1"/>
  <c r="I74" i="8"/>
  <c r="J74" i="8" s="1"/>
  <c r="I83" i="8"/>
  <c r="J83" i="8" s="1"/>
  <c r="I86" i="8"/>
  <c r="J86" i="8" s="1"/>
  <c r="I70" i="6"/>
  <c r="J70" i="6" s="1"/>
  <c r="N28" i="6" s="1"/>
  <c r="G78" i="6"/>
  <c r="H78" i="6" s="1"/>
  <c r="Q35" i="6" s="1"/>
  <c r="G85" i="6"/>
  <c r="H85" i="6" s="1"/>
  <c r="Q42" i="6" s="1"/>
  <c r="I88" i="6"/>
  <c r="J88" i="6" s="1"/>
  <c r="N46" i="6" s="1"/>
  <c r="I89" i="6"/>
  <c r="J89" i="6" s="1"/>
  <c r="N47" i="6" s="1"/>
  <c r="G10" i="7"/>
  <c r="H10" i="7" s="1"/>
  <c r="G13" i="7"/>
  <c r="H13" i="7" s="1"/>
  <c r="G16" i="7"/>
  <c r="H16" i="7" s="1"/>
  <c r="G23" i="7"/>
  <c r="H23" i="7" s="1"/>
  <c r="I24" i="7"/>
  <c r="J24" i="7" s="1"/>
  <c r="G28" i="7"/>
  <c r="H28" i="7" s="1"/>
  <c r="G32" i="7"/>
  <c r="H32" i="7" s="1"/>
  <c r="G34" i="7"/>
  <c r="H34" i="7" s="1"/>
  <c r="I38" i="7"/>
  <c r="J38" i="7" s="1"/>
  <c r="I39" i="7"/>
  <c r="J39" i="7" s="1"/>
  <c r="I42" i="7"/>
  <c r="J42" i="7" s="1"/>
  <c r="I50" i="7"/>
  <c r="J50" i="7" s="1"/>
  <c r="I51" i="7"/>
  <c r="J51" i="7" s="1"/>
  <c r="Q10" i="7" s="1"/>
  <c r="R10" i="7" s="1"/>
  <c r="I52" i="7"/>
  <c r="J52" i="7" s="1"/>
  <c r="Q11" i="7" s="1"/>
  <c r="I54" i="7"/>
  <c r="J54" i="7" s="1"/>
  <c r="Q13" i="7" s="1"/>
  <c r="I56" i="7"/>
  <c r="J56" i="7" s="1"/>
  <c r="Q15" i="7" s="1"/>
  <c r="I58" i="7"/>
  <c r="J58" i="7" s="1"/>
  <c r="Q17" i="7" s="1"/>
  <c r="I60" i="7"/>
  <c r="J60" i="7" s="1"/>
  <c r="Q19" i="7" s="1"/>
  <c r="G63" i="7"/>
  <c r="H63" i="7" s="1"/>
  <c r="N27" i="7" s="1"/>
  <c r="I67" i="7"/>
  <c r="J67" i="7" s="1"/>
  <c r="Q26" i="7" s="1"/>
  <c r="G68" i="7"/>
  <c r="H68" i="7" s="1"/>
  <c r="N32" i="7" s="1"/>
  <c r="I70" i="7"/>
  <c r="J70" i="7" s="1"/>
  <c r="Q29" i="7" s="1"/>
  <c r="I15" i="8"/>
  <c r="J15" i="8" s="1"/>
  <c r="G34" i="8"/>
  <c r="H34" i="8" s="1"/>
  <c r="N27" i="8" s="1"/>
  <c r="I40" i="8"/>
  <c r="J40" i="8" s="1"/>
  <c r="Q35" i="8" s="1"/>
  <c r="I62" i="8"/>
  <c r="J62" i="8" s="1"/>
  <c r="I79" i="8"/>
  <c r="J79" i="8" s="1"/>
  <c r="G80" i="8"/>
  <c r="H80" i="8" s="1"/>
  <c r="G81" i="8"/>
  <c r="H81" i="8" s="1"/>
  <c r="G85" i="8"/>
  <c r="H85" i="8" s="1"/>
  <c r="G88" i="6"/>
  <c r="H88" i="6" s="1"/>
  <c r="Q45" i="6" s="1"/>
  <c r="G16" i="6"/>
  <c r="H16" i="6" s="1"/>
  <c r="G17" i="6"/>
  <c r="H17" i="6" s="1"/>
  <c r="I19" i="6"/>
  <c r="J19" i="6" s="1"/>
  <c r="G26" i="6"/>
  <c r="H26" i="6" s="1"/>
  <c r="I29" i="6"/>
  <c r="J29" i="6" s="1"/>
  <c r="I44" i="6"/>
  <c r="J44" i="6" s="1"/>
  <c r="I51" i="6"/>
  <c r="J51" i="6" s="1"/>
  <c r="I59" i="6"/>
  <c r="J59" i="6" s="1"/>
  <c r="N17" i="6" s="1"/>
  <c r="I67" i="6"/>
  <c r="J67" i="6" s="1"/>
  <c r="N25" i="6" s="1"/>
  <c r="I75" i="6"/>
  <c r="J75" i="6" s="1"/>
  <c r="N33" i="6" s="1"/>
  <c r="G80" i="6"/>
  <c r="H80" i="6" s="1"/>
  <c r="Q37" i="6" s="1"/>
  <c r="I85" i="6"/>
  <c r="J85" i="6" s="1"/>
  <c r="N43" i="6" s="1"/>
  <c r="I17" i="6"/>
  <c r="J17" i="6" s="1"/>
  <c r="G23" i="6"/>
  <c r="H23" i="6" s="1"/>
  <c r="I43" i="6"/>
  <c r="J43" i="6" s="1"/>
  <c r="G46" i="6"/>
  <c r="H46" i="6" s="1"/>
  <c r="I47" i="6"/>
  <c r="J47" i="6" s="1"/>
  <c r="I48" i="6"/>
  <c r="J48" i="6" s="1"/>
  <c r="I53" i="6"/>
  <c r="J53" i="6" s="1"/>
  <c r="N11" i="6" s="1"/>
  <c r="I61" i="6"/>
  <c r="J61" i="6" s="1"/>
  <c r="N19" i="6" s="1"/>
  <c r="I69" i="6"/>
  <c r="J69" i="6" s="1"/>
  <c r="N27" i="6" s="1"/>
  <c r="I77" i="6"/>
  <c r="J77" i="6" s="1"/>
  <c r="N35" i="6" s="1"/>
  <c r="G79" i="6"/>
  <c r="H79" i="6" s="1"/>
  <c r="Q36" i="6" s="1"/>
  <c r="G82" i="6"/>
  <c r="H82" i="6" s="1"/>
  <c r="Q39" i="6" s="1"/>
  <c r="G84" i="6"/>
  <c r="H84" i="6" s="1"/>
  <c r="Q41" i="6" s="1"/>
  <c r="G10" i="6"/>
  <c r="H10" i="6" s="1"/>
  <c r="G11" i="6"/>
  <c r="H11" i="6" s="1"/>
  <c r="G13" i="6"/>
  <c r="H13" i="6" s="1"/>
  <c r="I14" i="6"/>
  <c r="J14" i="6" s="1"/>
  <c r="I15" i="6"/>
  <c r="J15" i="6" s="1"/>
  <c r="G22" i="6"/>
  <c r="H22" i="6" s="1"/>
  <c r="I24" i="6"/>
  <c r="J24" i="6" s="1"/>
  <c r="G36" i="6"/>
  <c r="H36" i="6" s="1"/>
  <c r="I42" i="6"/>
  <c r="J42" i="6" s="1"/>
  <c r="I46" i="6"/>
  <c r="J46" i="6" s="1"/>
  <c r="G49" i="6"/>
  <c r="H49" i="6" s="1"/>
  <c r="I55" i="6"/>
  <c r="J55" i="6" s="1"/>
  <c r="N13" i="6" s="1"/>
  <c r="I63" i="6"/>
  <c r="J63" i="6" s="1"/>
  <c r="N21" i="6" s="1"/>
  <c r="I71" i="6"/>
  <c r="J71" i="6" s="1"/>
  <c r="N29" i="6" s="1"/>
  <c r="I82" i="6"/>
  <c r="J82" i="6" s="1"/>
  <c r="N40" i="6" s="1"/>
  <c r="I11" i="6"/>
  <c r="J11" i="6" s="1"/>
  <c r="I12" i="6"/>
  <c r="J12" i="6" s="1"/>
  <c r="G19" i="6"/>
  <c r="H19" i="6" s="1"/>
  <c r="I21" i="6"/>
  <c r="J21" i="6" s="1"/>
  <c r="I36" i="6"/>
  <c r="J36" i="6" s="1"/>
  <c r="G40" i="6"/>
  <c r="H40" i="6" s="1"/>
  <c r="G44" i="6"/>
  <c r="H44" i="6" s="1"/>
  <c r="I49" i="6"/>
  <c r="J49" i="6" s="1"/>
  <c r="I57" i="6"/>
  <c r="J57" i="6" s="1"/>
  <c r="N15" i="6" s="1"/>
  <c r="I65" i="6"/>
  <c r="J65" i="6" s="1"/>
  <c r="N23" i="6" s="1"/>
  <c r="I73" i="6"/>
  <c r="J73" i="6" s="1"/>
  <c r="N31" i="6" s="1"/>
  <c r="G81" i="6"/>
  <c r="H81" i="6" s="1"/>
  <c r="Q38" i="6" s="1"/>
  <c r="G83" i="6"/>
  <c r="H83" i="6" s="1"/>
  <c r="Q40" i="6" s="1"/>
  <c r="I26" i="2"/>
  <c r="G35" i="6"/>
  <c r="H35" i="6" s="1"/>
  <c r="I25" i="2"/>
  <c r="G31" i="2"/>
  <c r="I23" i="2"/>
  <c r="I31" i="2"/>
  <c r="G48" i="6"/>
  <c r="H48" i="6" s="1"/>
  <c r="I7" i="2"/>
  <c r="J7" i="2" s="1"/>
  <c r="I21" i="2"/>
  <c r="I22" i="2"/>
  <c r="I30" i="2"/>
  <c r="G38" i="6"/>
  <c r="H38" i="6" s="1"/>
  <c r="I20" i="2"/>
  <c r="I29" i="2"/>
  <c r="I8" i="2"/>
  <c r="J8" i="2" s="1"/>
  <c r="I9" i="2"/>
  <c r="I10" i="2"/>
  <c r="I11" i="2"/>
  <c r="I12" i="2"/>
  <c r="I13" i="2"/>
  <c r="I14" i="2"/>
  <c r="I15" i="2"/>
  <c r="I16" i="2"/>
  <c r="I17" i="2"/>
  <c r="I18" i="2"/>
  <c r="I19" i="2"/>
  <c r="G17" i="7"/>
  <c r="H17" i="7" s="1"/>
  <c r="I53" i="7"/>
  <c r="J53" i="7" s="1"/>
  <c r="Q12" i="7" s="1"/>
  <c r="I55" i="7"/>
  <c r="J55" i="7" s="1"/>
  <c r="Q14" i="7" s="1"/>
  <c r="I57" i="7"/>
  <c r="J57" i="7" s="1"/>
  <c r="Q16" i="7" s="1"/>
  <c r="I23" i="7"/>
  <c r="J23" i="7" s="1"/>
  <c r="G25" i="7"/>
  <c r="H25" i="7" s="1"/>
  <c r="I47" i="7"/>
  <c r="J47" i="7" s="1"/>
  <c r="I15" i="7"/>
  <c r="J15" i="7" s="1"/>
  <c r="I16" i="7"/>
  <c r="J16" i="7" s="1"/>
  <c r="G49" i="7"/>
  <c r="H49" i="7" s="1"/>
  <c r="N13" i="7" s="1"/>
  <c r="I31" i="7"/>
  <c r="J31" i="7" s="1"/>
  <c r="G41" i="7"/>
  <c r="H41" i="7" s="1"/>
  <c r="G21" i="8"/>
  <c r="H21" i="8" s="1"/>
  <c r="N14" i="8" s="1"/>
  <c r="I29" i="8"/>
  <c r="J29" i="8" s="1"/>
  <c r="Q24" i="8" s="1"/>
  <c r="I25" i="8"/>
  <c r="J25" i="8" s="1"/>
  <c r="Q20" i="8" s="1"/>
  <c r="F24" i="10"/>
  <c r="E14" i="10"/>
  <c r="H20" i="10" s="1"/>
  <c r="I20" i="10" s="1"/>
  <c r="D14" i="10"/>
  <c r="E43" i="11"/>
  <c r="E35" i="11"/>
  <c r="E27" i="11"/>
  <c r="E24" i="11"/>
  <c r="E23" i="11"/>
  <c r="E22" i="11"/>
  <c r="E49" i="11"/>
  <c r="E41" i="11"/>
  <c r="E33" i="11"/>
  <c r="E44" i="11"/>
  <c r="E36" i="11"/>
  <c r="E28" i="11"/>
  <c r="E47" i="11"/>
  <c r="E39" i="11"/>
  <c r="E31" i="11"/>
  <c r="E50" i="11"/>
  <c r="E48" i="11"/>
  <c r="E40" i="11"/>
  <c r="E32" i="11"/>
  <c r="E25" i="11"/>
  <c r="D15" i="11"/>
  <c r="E15" i="11"/>
  <c r="E29" i="11"/>
  <c r="E45" i="11"/>
  <c r="E26" i="11"/>
  <c r="E42" i="11"/>
  <c r="E30" i="11"/>
  <c r="E46" i="11"/>
  <c r="E37" i="11"/>
  <c r="I21" i="11"/>
  <c r="E34" i="11"/>
  <c r="F23" i="11"/>
  <c r="Y35" i="10" l="1"/>
  <c r="AC13" i="8"/>
  <c r="V13" i="8"/>
  <c r="X13" i="8" s="1"/>
  <c r="O13" i="8"/>
  <c r="U13" i="8"/>
  <c r="W13" i="8" s="1"/>
  <c r="AB13" i="8"/>
  <c r="V37" i="10"/>
  <c r="X36" i="10"/>
  <c r="I22" i="11"/>
  <c r="S36" i="11"/>
  <c r="U36" i="11" s="1"/>
  <c r="Q37" i="11"/>
  <c r="E34" i="10"/>
  <c r="Y13" i="8"/>
  <c r="R13" i="8"/>
  <c r="R14" i="8" s="1"/>
  <c r="R11" i="7"/>
  <c r="R12" i="7" s="1"/>
  <c r="R13" i="7" s="1"/>
  <c r="R14" i="7" s="1"/>
  <c r="R15" i="7" s="1"/>
  <c r="R16" i="7" s="1"/>
  <c r="R17" i="7" s="1"/>
  <c r="R18" i="7" s="1"/>
  <c r="R19" i="7" s="1"/>
  <c r="R20" i="7" s="1"/>
  <c r="R21" i="7" s="1"/>
  <c r="R22" i="7" s="1"/>
  <c r="R23" i="7" s="1"/>
  <c r="R24" i="7" s="1"/>
  <c r="R25" i="7" s="1"/>
  <c r="R26" i="7" s="1"/>
  <c r="R27" i="7" s="1"/>
  <c r="R28" i="7" s="1"/>
  <c r="R29" i="7" s="1"/>
  <c r="R30" i="7" s="1"/>
  <c r="R31" i="7" s="1"/>
  <c r="R32" i="7" s="1"/>
  <c r="R33" i="7" s="1"/>
  <c r="R34" i="7" s="1"/>
  <c r="R35" i="7" s="1"/>
  <c r="R36" i="7" s="1"/>
  <c r="R37" i="7" s="1"/>
  <c r="R38" i="7" s="1"/>
  <c r="R39" i="7" s="1"/>
  <c r="R40" i="7" s="1"/>
  <c r="R41" i="7" s="1"/>
  <c r="R42" i="7" s="1"/>
  <c r="R43" i="7" s="1"/>
  <c r="R44" i="7" s="1"/>
  <c r="R45" i="7" s="1"/>
  <c r="R46" i="7" s="1"/>
  <c r="R47" i="7" s="1"/>
  <c r="R48" i="7" s="1"/>
  <c r="R49" i="7" s="1"/>
  <c r="D28" i="4"/>
  <c r="J21" i="11"/>
  <c r="J22" i="11" s="1"/>
  <c r="E40" i="10"/>
  <c r="E38" i="10"/>
  <c r="E47" i="10"/>
  <c r="E30" i="10"/>
  <c r="E33" i="10"/>
  <c r="E41" i="10"/>
  <c r="E42" i="10"/>
  <c r="E29" i="10"/>
  <c r="E27" i="10"/>
  <c r="E32" i="10"/>
  <c r="E23" i="10"/>
  <c r="E46" i="10"/>
  <c r="E49" i="10"/>
  <c r="E37" i="10"/>
  <c r="E28" i="10"/>
  <c r="E45" i="10"/>
  <c r="E24" i="10"/>
  <c r="E36" i="10"/>
  <c r="E48" i="10"/>
  <c r="E44" i="10"/>
  <c r="E43" i="10"/>
  <c r="E39" i="10"/>
  <c r="E22" i="10"/>
  <c r="E26" i="10"/>
  <c r="E21" i="10"/>
  <c r="E35" i="10"/>
  <c r="E31" i="10"/>
  <c r="E25" i="10"/>
  <c r="R11" i="6"/>
  <c r="R12" i="6" s="1"/>
  <c r="O11" i="7"/>
  <c r="O12" i="7" s="1"/>
  <c r="Y10" i="6"/>
  <c r="O11" i="6"/>
  <c r="O12" i="6" s="1"/>
  <c r="O13" i="6" s="1"/>
  <c r="O14" i="6" s="1"/>
  <c r="AE44" i="6"/>
  <c r="AE43" i="6" s="1"/>
  <c r="S10" i="7"/>
  <c r="U10" i="6"/>
  <c r="V10" i="6" s="1"/>
  <c r="J12" i="2"/>
  <c r="J10" i="2"/>
  <c r="H13" i="2"/>
  <c r="H21" i="10"/>
  <c r="H22" i="10"/>
  <c r="J9" i="2"/>
  <c r="F25" i="10"/>
  <c r="H24" i="10"/>
  <c r="J11" i="2"/>
  <c r="I23" i="11"/>
  <c r="F24" i="11"/>
  <c r="H23" i="11"/>
  <c r="H23" i="10"/>
  <c r="Y36" i="10" l="1"/>
  <c r="AF13" i="8"/>
  <c r="AB14" i="8"/>
  <c r="AE13" i="8"/>
  <c r="U14" i="8"/>
  <c r="AD14" i="8" s="1"/>
  <c r="V14" i="8"/>
  <c r="AC15" i="8"/>
  <c r="AC14" i="8"/>
  <c r="V15" i="8"/>
  <c r="X15" i="8" s="1"/>
  <c r="O14" i="8"/>
  <c r="O15" i="8" s="1"/>
  <c r="AD13" i="8"/>
  <c r="AH13" i="8"/>
  <c r="AI13" i="8" s="1"/>
  <c r="AJ13" i="8" s="1"/>
  <c r="Z13" i="8"/>
  <c r="V38" i="10"/>
  <c r="X37" i="10"/>
  <c r="Q38" i="11"/>
  <c r="S37" i="11"/>
  <c r="U37" i="11" s="1"/>
  <c r="S11" i="7"/>
  <c r="R15" i="8"/>
  <c r="Y14" i="8"/>
  <c r="Z11" i="6"/>
  <c r="D27" i="4"/>
  <c r="G30" i="2"/>
  <c r="I21" i="10"/>
  <c r="I22" i="10" s="1"/>
  <c r="I23" i="10" s="1"/>
  <c r="I24" i="10" s="1"/>
  <c r="O13" i="7"/>
  <c r="O14" i="7" s="1"/>
  <c r="S14" i="7" s="1"/>
  <c r="S12" i="7"/>
  <c r="J23" i="11"/>
  <c r="Y11" i="6"/>
  <c r="U11" i="6"/>
  <c r="V11" i="6" s="1"/>
  <c r="AE42" i="6"/>
  <c r="I24" i="11"/>
  <c r="F25" i="11"/>
  <c r="H24" i="11"/>
  <c r="H25" i="10"/>
  <c r="F26" i="10"/>
  <c r="O15" i="6"/>
  <c r="J13" i="2"/>
  <c r="H14" i="2"/>
  <c r="Z12" i="6"/>
  <c r="Y12" i="6"/>
  <c r="U12" i="6"/>
  <c r="V12" i="6" s="1"/>
  <c r="R13" i="6"/>
  <c r="Y37" i="10" l="1"/>
  <c r="AH14" i="8"/>
  <c r="AI14" i="8" s="1"/>
  <c r="AJ14" i="8" s="1"/>
  <c r="AE14" i="8"/>
  <c r="Y15" i="8"/>
  <c r="Z15" i="8" s="1"/>
  <c r="X14" i="8"/>
  <c r="W14" i="8"/>
  <c r="AC16" i="8"/>
  <c r="V16" i="8"/>
  <c r="X16" i="8" s="1"/>
  <c r="AE15" i="8"/>
  <c r="U16" i="8"/>
  <c r="AB16" i="8"/>
  <c r="U15" i="8"/>
  <c r="AB15" i="8"/>
  <c r="O16" i="8"/>
  <c r="AH15" i="8"/>
  <c r="Y16" i="8"/>
  <c r="Z16" i="8" s="1"/>
  <c r="Z14" i="8"/>
  <c r="V39" i="10"/>
  <c r="X38" i="10"/>
  <c r="Q39" i="11"/>
  <c r="S38" i="11"/>
  <c r="U38" i="11" s="1"/>
  <c r="AF14" i="8"/>
  <c r="R16" i="8"/>
  <c r="D26" i="4"/>
  <c r="G29" i="2"/>
  <c r="S13" i="7"/>
  <c r="I25" i="10"/>
  <c r="J24" i="11"/>
  <c r="O15" i="7"/>
  <c r="S15" i="7" s="1"/>
  <c r="F27" i="10"/>
  <c r="H26" i="10"/>
  <c r="J14" i="2"/>
  <c r="H15" i="2"/>
  <c r="AE41" i="6"/>
  <c r="O16" i="6"/>
  <c r="I25" i="11"/>
  <c r="H25" i="11"/>
  <c r="F26" i="11"/>
  <c r="Z13" i="6"/>
  <c r="Y13" i="6"/>
  <c r="R14" i="6"/>
  <c r="U13" i="6"/>
  <c r="V13" i="6" s="1"/>
  <c r="AI15" i="8" l="1"/>
  <c r="AJ15" i="8" s="1"/>
  <c r="Y38" i="10"/>
  <c r="AD16" i="8"/>
  <c r="W16" i="8"/>
  <c r="AD15" i="8"/>
  <c r="AF15" i="8"/>
  <c r="W15" i="8"/>
  <c r="AE16" i="8"/>
  <c r="U17" i="8"/>
  <c r="AD17" i="8" s="1"/>
  <c r="AB17" i="8"/>
  <c r="AC17" i="8"/>
  <c r="V17" i="8"/>
  <c r="X17" i="8" s="1"/>
  <c r="AF16" i="8"/>
  <c r="AH16" i="8"/>
  <c r="AI16" i="8" s="1"/>
  <c r="AJ16" i="8" s="1"/>
  <c r="O17" i="8"/>
  <c r="Y17" i="8"/>
  <c r="V40" i="10"/>
  <c r="X39" i="10"/>
  <c r="S39" i="11"/>
  <c r="U39" i="11" s="1"/>
  <c r="Q40" i="11"/>
  <c r="R17" i="8"/>
  <c r="O16" i="7"/>
  <c r="S16" i="7" s="1"/>
  <c r="D25" i="4"/>
  <c r="G28" i="2"/>
  <c r="I26" i="10"/>
  <c r="J25" i="11"/>
  <c r="I26" i="11"/>
  <c r="H26" i="11"/>
  <c r="F27" i="11"/>
  <c r="J15" i="2"/>
  <c r="H16" i="2"/>
  <c r="AE40" i="6"/>
  <c r="O17" i="7"/>
  <c r="O17" i="6"/>
  <c r="Y14" i="6"/>
  <c r="R15" i="6"/>
  <c r="Z14" i="6"/>
  <c r="U14" i="6"/>
  <c r="V14" i="6" s="1"/>
  <c r="F28" i="10"/>
  <c r="H27" i="10"/>
  <c r="Y39" i="10" l="1"/>
  <c r="W17" i="8"/>
  <c r="AB18" i="8"/>
  <c r="U18" i="8"/>
  <c r="W18" i="8" s="1"/>
  <c r="AE17" i="8"/>
  <c r="AC18" i="8"/>
  <c r="V18" i="8"/>
  <c r="X18" i="8" s="1"/>
  <c r="AH17" i="8"/>
  <c r="AI17" i="8" s="1"/>
  <c r="AJ17" i="8" s="1"/>
  <c r="O18" i="8"/>
  <c r="Y18" i="8"/>
  <c r="Z18" i="8" s="1"/>
  <c r="Z17" i="8"/>
  <c r="V41" i="10"/>
  <c r="X40" i="10"/>
  <c r="Y40" i="10" s="1"/>
  <c r="Q41" i="11"/>
  <c r="S40" i="11"/>
  <c r="U40" i="11" s="1"/>
  <c r="R18" i="8"/>
  <c r="AF17" i="8"/>
  <c r="D24" i="4"/>
  <c r="G27" i="2"/>
  <c r="I27" i="10"/>
  <c r="J26" i="11"/>
  <c r="F28" i="11"/>
  <c r="H27" i="11"/>
  <c r="Z15" i="6"/>
  <c r="Y15" i="6"/>
  <c r="R16" i="6"/>
  <c r="U15" i="6"/>
  <c r="V15" i="6" s="1"/>
  <c r="O18" i="6"/>
  <c r="AE39" i="6"/>
  <c r="S17" i="7"/>
  <c r="O18" i="7"/>
  <c r="J16" i="2"/>
  <c r="H17" i="2"/>
  <c r="H28" i="10"/>
  <c r="F29" i="10"/>
  <c r="AB19" i="8" l="1"/>
  <c r="U19" i="8"/>
  <c r="W19" i="8" s="1"/>
  <c r="AD18" i="8"/>
  <c r="V19" i="8"/>
  <c r="AC19" i="8"/>
  <c r="AE18" i="8"/>
  <c r="AH18" i="8"/>
  <c r="AI18" i="8" s="1"/>
  <c r="AJ18" i="8" s="1"/>
  <c r="O19" i="8"/>
  <c r="V42" i="10"/>
  <c r="X41" i="10"/>
  <c r="Y41" i="10" s="1"/>
  <c r="Q42" i="11"/>
  <c r="S41" i="11"/>
  <c r="U41" i="11" s="1"/>
  <c r="X19" i="8"/>
  <c r="AF18" i="8"/>
  <c r="R19" i="8"/>
  <c r="Y19" i="8"/>
  <c r="D23" i="4"/>
  <c r="G26" i="2"/>
  <c r="J27" i="11"/>
  <c r="I28" i="10"/>
  <c r="H28" i="11"/>
  <c r="F29" i="11"/>
  <c r="J17" i="2"/>
  <c r="H18" i="2"/>
  <c r="O19" i="6"/>
  <c r="AE38" i="6"/>
  <c r="R17" i="6"/>
  <c r="Z16" i="6"/>
  <c r="Y16" i="6"/>
  <c r="U16" i="6"/>
  <c r="V16" i="6" s="1"/>
  <c r="F30" i="10"/>
  <c r="H29" i="10"/>
  <c r="S18" i="7"/>
  <c r="O19" i="7"/>
  <c r="AD19" i="8" l="1"/>
  <c r="V20" i="8"/>
  <c r="AC20" i="8"/>
  <c r="AE19" i="8"/>
  <c r="AB20" i="8"/>
  <c r="U20" i="8"/>
  <c r="AF20" i="8" s="1"/>
  <c r="Y20" i="8"/>
  <c r="Z20" i="8" s="1"/>
  <c r="AF19" i="8"/>
  <c r="AH19" i="8"/>
  <c r="AI19" i="8" s="1"/>
  <c r="AJ19" i="8" s="1"/>
  <c r="O20" i="8"/>
  <c r="Z19" i="8"/>
  <c r="V43" i="10"/>
  <c r="X42" i="10"/>
  <c r="Y42" i="10" s="1"/>
  <c r="R20" i="8"/>
  <c r="S42" i="11"/>
  <c r="U42" i="11" s="1"/>
  <c r="Q43" i="11"/>
  <c r="D22" i="4"/>
  <c r="G25" i="2"/>
  <c r="J28" i="11"/>
  <c r="I29" i="10"/>
  <c r="O20" i="6"/>
  <c r="Z17" i="6"/>
  <c r="Y17" i="6"/>
  <c r="R18" i="6"/>
  <c r="U17" i="6"/>
  <c r="V17" i="6" s="1"/>
  <c r="J18" i="2"/>
  <c r="H19" i="2"/>
  <c r="F30" i="11"/>
  <c r="H29" i="11"/>
  <c r="AE37" i="6"/>
  <c r="F31" i="10"/>
  <c r="H30" i="10"/>
  <c r="S19" i="7"/>
  <c r="O20" i="7"/>
  <c r="AC21" i="8" l="1"/>
  <c r="V21" i="8"/>
  <c r="X21" i="8" s="1"/>
  <c r="AE20" i="8"/>
  <c r="AD20" i="8"/>
  <c r="AB21" i="8"/>
  <c r="U21" i="8"/>
  <c r="AD21" i="8" s="1"/>
  <c r="W20" i="8"/>
  <c r="X20" i="8"/>
  <c r="Y21" i="8"/>
  <c r="Z21" i="8" s="1"/>
  <c r="AH20" i="8"/>
  <c r="AI20" i="8" s="1"/>
  <c r="AJ20" i="8" s="1"/>
  <c r="O21" i="8"/>
  <c r="R21" i="8"/>
  <c r="R22" i="8" s="1"/>
  <c r="V44" i="10"/>
  <c r="X43" i="10"/>
  <c r="Y43" i="10" s="1"/>
  <c r="Q44" i="11"/>
  <c r="S43" i="11"/>
  <c r="U43" i="11" s="1"/>
  <c r="D21" i="4"/>
  <c r="G24" i="2"/>
  <c r="J29" i="11"/>
  <c r="I30" i="10"/>
  <c r="AE36" i="6"/>
  <c r="O21" i="6"/>
  <c r="F31" i="11"/>
  <c r="H30" i="11"/>
  <c r="J19" i="2"/>
  <c r="H20" i="2"/>
  <c r="Z18" i="6"/>
  <c r="Y18" i="6"/>
  <c r="R19" i="6"/>
  <c r="U18" i="6"/>
  <c r="V18" i="6" s="1"/>
  <c r="H31" i="10"/>
  <c r="F32" i="10"/>
  <c r="S20" i="7"/>
  <c r="O21" i="7"/>
  <c r="AC23" i="8" l="1"/>
  <c r="V23" i="8"/>
  <c r="X23" i="8" s="1"/>
  <c r="V22" i="8"/>
  <c r="X22" i="8" s="1"/>
  <c r="AC22" i="8"/>
  <c r="Y22" i="8"/>
  <c r="AB22" i="8"/>
  <c r="U22" i="8"/>
  <c r="AD22" i="8" s="1"/>
  <c r="W21" i="8"/>
  <c r="AE21" i="8"/>
  <c r="AF21" i="8"/>
  <c r="AH21" i="8"/>
  <c r="AI21" i="8" s="1"/>
  <c r="AJ21" i="8" s="1"/>
  <c r="O22" i="8"/>
  <c r="Z22" i="8"/>
  <c r="V45" i="10"/>
  <c r="X44" i="10"/>
  <c r="Y44" i="10" s="1"/>
  <c r="S44" i="11"/>
  <c r="U44" i="11" s="1"/>
  <c r="Q45" i="11"/>
  <c r="D20" i="4"/>
  <c r="G23" i="2"/>
  <c r="J30" i="11"/>
  <c r="I31" i="10"/>
  <c r="O22" i="6"/>
  <c r="F32" i="11"/>
  <c r="H31" i="11"/>
  <c r="F33" i="10"/>
  <c r="H32" i="10"/>
  <c r="R23" i="8"/>
  <c r="AE35" i="6"/>
  <c r="H21" i="2"/>
  <c r="J20" i="2"/>
  <c r="S21" i="7"/>
  <c r="O22" i="7"/>
  <c r="R20" i="6"/>
  <c r="Y19" i="6"/>
  <c r="Z19" i="6"/>
  <c r="U19" i="6"/>
  <c r="V19" i="6" s="1"/>
  <c r="AC24" i="8" l="1"/>
  <c r="V24" i="8"/>
  <c r="U23" i="8"/>
  <c r="AD23" i="8" s="1"/>
  <c r="AB23" i="8"/>
  <c r="W22" i="8"/>
  <c r="AE22" i="8"/>
  <c r="AF22" i="8"/>
  <c r="AH22" i="8"/>
  <c r="AI22" i="8" s="1"/>
  <c r="AJ22" i="8" s="1"/>
  <c r="O23" i="8"/>
  <c r="Y23" i="8"/>
  <c r="Z23" i="8" s="1"/>
  <c r="V46" i="10"/>
  <c r="X45" i="10"/>
  <c r="Y45" i="10" s="1"/>
  <c r="Q46" i="11"/>
  <c r="S45" i="11"/>
  <c r="U45" i="11" s="1"/>
  <c r="D19" i="4"/>
  <c r="G22" i="2"/>
  <c r="J31" i="11"/>
  <c r="I32" i="10"/>
  <c r="H33" i="10"/>
  <c r="F34" i="10"/>
  <c r="H32" i="11"/>
  <c r="F33" i="11"/>
  <c r="S22" i="7"/>
  <c r="O23" i="7"/>
  <c r="J21" i="2"/>
  <c r="H22" i="2"/>
  <c r="O23" i="6"/>
  <c r="AE34" i="6"/>
  <c r="Z20" i="6"/>
  <c r="Y20" i="6"/>
  <c r="R21" i="6"/>
  <c r="U20" i="6"/>
  <c r="V20" i="6" s="1"/>
  <c r="R24" i="8"/>
  <c r="X24" i="8"/>
  <c r="U24" i="8" l="1"/>
  <c r="AD24" i="8" s="1"/>
  <c r="AE23" i="8"/>
  <c r="AB24" i="8"/>
  <c r="AC25" i="8"/>
  <c r="V25" i="8"/>
  <c r="X25" i="8" s="1"/>
  <c r="W23" i="8"/>
  <c r="AF23" i="8"/>
  <c r="AH23" i="8"/>
  <c r="AI23" i="8" s="1"/>
  <c r="AJ23" i="8" s="1"/>
  <c r="O24" i="8"/>
  <c r="Y25" i="8" s="1"/>
  <c r="Z25" i="8" s="1"/>
  <c r="Y24" i="8"/>
  <c r="Z24" i="8" s="1"/>
  <c r="V47" i="10"/>
  <c r="X46" i="10"/>
  <c r="Y46" i="10" s="1"/>
  <c r="Q47" i="11"/>
  <c r="S46" i="11"/>
  <c r="U46" i="11" s="1"/>
  <c r="D18" i="4"/>
  <c r="G21" i="2"/>
  <c r="K21" i="2" s="1"/>
  <c r="J32" i="11"/>
  <c r="I33" i="10"/>
  <c r="R25" i="8"/>
  <c r="H23" i="2"/>
  <c r="J22" i="2"/>
  <c r="K22" i="2"/>
  <c r="AE33" i="6"/>
  <c r="O24" i="6"/>
  <c r="S23" i="7"/>
  <c r="O24" i="7"/>
  <c r="F35" i="10"/>
  <c r="H34" i="10"/>
  <c r="F34" i="11"/>
  <c r="H33" i="11"/>
  <c r="Z21" i="6"/>
  <c r="Y21" i="6"/>
  <c r="R22" i="6"/>
  <c r="U21" i="6"/>
  <c r="V21" i="6" s="1"/>
  <c r="AC26" i="8" l="1"/>
  <c r="V26" i="8"/>
  <c r="W24" i="8"/>
  <c r="U25" i="8"/>
  <c r="AD25" i="8" s="1"/>
  <c r="AB25" i="8"/>
  <c r="AE24" i="8"/>
  <c r="AF24" i="8"/>
  <c r="AH24" i="8"/>
  <c r="AI24" i="8" s="1"/>
  <c r="AJ24" i="8" s="1"/>
  <c r="O25" i="8"/>
  <c r="V48" i="10"/>
  <c r="X47" i="10"/>
  <c r="Y47" i="10" s="1"/>
  <c r="S47" i="11"/>
  <c r="U47" i="11" s="1"/>
  <c r="Q48" i="11"/>
  <c r="G20" i="2"/>
  <c r="K20" i="2" s="1"/>
  <c r="D17" i="4"/>
  <c r="J33" i="11"/>
  <c r="I34" i="10"/>
  <c r="F36" i="10"/>
  <c r="H35" i="10"/>
  <c r="H34" i="11"/>
  <c r="F35" i="11"/>
  <c r="S24" i="7"/>
  <c r="O25" i="7"/>
  <c r="H24" i="2"/>
  <c r="J23" i="2"/>
  <c r="K23" i="2"/>
  <c r="Y22" i="6"/>
  <c r="R23" i="6"/>
  <c r="Z22" i="6"/>
  <c r="U22" i="6"/>
  <c r="V22" i="6" s="1"/>
  <c r="AE32" i="6"/>
  <c r="X26" i="8"/>
  <c r="R26" i="8"/>
  <c r="O25" i="6"/>
  <c r="AF25" i="8" l="1"/>
  <c r="W25" i="8"/>
  <c r="V27" i="8"/>
  <c r="AC27" i="8"/>
  <c r="Y26" i="8"/>
  <c r="Z26" i="8" s="1"/>
  <c r="AB26" i="8"/>
  <c r="U26" i="8"/>
  <c r="AD26" i="8" s="1"/>
  <c r="AE25" i="8"/>
  <c r="AH25" i="8"/>
  <c r="AI25" i="8" s="1"/>
  <c r="AJ25" i="8" s="1"/>
  <c r="O26" i="8"/>
  <c r="AE26" i="8" s="1"/>
  <c r="V49" i="10"/>
  <c r="X49" i="10" s="1"/>
  <c r="X48" i="10"/>
  <c r="Y48" i="10" s="1"/>
  <c r="Q49" i="11"/>
  <c r="S48" i="11"/>
  <c r="U48" i="11" s="1"/>
  <c r="G19" i="2"/>
  <c r="K19" i="2" s="1"/>
  <c r="D16" i="4"/>
  <c r="J34" i="11"/>
  <c r="I35" i="10"/>
  <c r="J24" i="2"/>
  <c r="H25" i="2"/>
  <c r="K24" i="2"/>
  <c r="F36" i="11"/>
  <c r="H35" i="11"/>
  <c r="R27" i="8"/>
  <c r="X27" i="8"/>
  <c r="Z23" i="6"/>
  <c r="Y23" i="6"/>
  <c r="R24" i="6"/>
  <c r="U23" i="6"/>
  <c r="V23" i="6" s="1"/>
  <c r="AE31" i="6"/>
  <c r="O26" i="7"/>
  <c r="S25" i="7"/>
  <c r="H36" i="10"/>
  <c r="F37" i="10"/>
  <c r="O26" i="6"/>
  <c r="AF26" i="8" l="1"/>
  <c r="W26" i="8"/>
  <c r="AC28" i="8"/>
  <c r="V28" i="8"/>
  <c r="X28" i="8" s="1"/>
  <c r="Y27" i="8"/>
  <c r="Z27" i="8" s="1"/>
  <c r="AB27" i="8"/>
  <c r="U27" i="8"/>
  <c r="AD27" i="8" s="1"/>
  <c r="AH26" i="8"/>
  <c r="AI26" i="8" s="1"/>
  <c r="AJ26" i="8" s="1"/>
  <c r="O27" i="8"/>
  <c r="Y49" i="10"/>
  <c r="Q50" i="11"/>
  <c r="S50" i="11" s="1"/>
  <c r="S49" i="11"/>
  <c r="U49" i="11" s="1"/>
  <c r="U50" i="11" s="1"/>
  <c r="J35" i="11"/>
  <c r="D15" i="4"/>
  <c r="G18" i="2"/>
  <c r="K18" i="2" s="1"/>
  <c r="I36" i="10"/>
  <c r="R28" i="8"/>
  <c r="AE30" i="6"/>
  <c r="J25" i="2"/>
  <c r="H26" i="2"/>
  <c r="K25" i="2"/>
  <c r="O27" i="6"/>
  <c r="S26" i="7"/>
  <c r="O27" i="7"/>
  <c r="H36" i="11"/>
  <c r="F37" i="11"/>
  <c r="F38" i="10"/>
  <c r="H37" i="10"/>
  <c r="Z24" i="6"/>
  <c r="Y24" i="6"/>
  <c r="R25" i="6"/>
  <c r="U24" i="6"/>
  <c r="V24" i="6" s="1"/>
  <c r="Y28" i="8"/>
  <c r="AC29" i="8" l="1"/>
  <c r="V29" i="8"/>
  <c r="AE27" i="8"/>
  <c r="AB28" i="8"/>
  <c r="U28" i="8"/>
  <c r="AD28" i="8" s="1"/>
  <c r="AF27" i="8"/>
  <c r="W27" i="8"/>
  <c r="AH27" i="8"/>
  <c r="AI27" i="8" s="1"/>
  <c r="AJ27" i="8" s="1"/>
  <c r="O28" i="8"/>
  <c r="AE28" i="8" s="1"/>
  <c r="Z28" i="8"/>
  <c r="U52" i="11"/>
  <c r="J36" i="11"/>
  <c r="Y51" i="10"/>
  <c r="D14" i="4"/>
  <c r="G17" i="2"/>
  <c r="K17" i="2" s="1"/>
  <c r="I37" i="10"/>
  <c r="AE29" i="6"/>
  <c r="R29" i="8"/>
  <c r="X29" i="8"/>
  <c r="O28" i="6"/>
  <c r="F39" i="10"/>
  <c r="H38" i="10"/>
  <c r="F38" i="11"/>
  <c r="H37" i="11"/>
  <c r="Z25" i="6"/>
  <c r="Y25" i="6"/>
  <c r="R26" i="6"/>
  <c r="U25" i="6"/>
  <c r="V25" i="6" s="1"/>
  <c r="S27" i="7"/>
  <c r="O28" i="7"/>
  <c r="H27" i="2"/>
  <c r="J26" i="2"/>
  <c r="K26" i="2"/>
  <c r="AC30" i="8" l="1"/>
  <c r="V30" i="8"/>
  <c r="AF28" i="8"/>
  <c r="AB29" i="8"/>
  <c r="U29" i="8"/>
  <c r="AD29" i="8" s="1"/>
  <c r="Y29" i="8"/>
  <c r="Z29" i="8" s="1"/>
  <c r="W28" i="8"/>
  <c r="AH28" i="8"/>
  <c r="AI28" i="8" s="1"/>
  <c r="AJ28" i="8" s="1"/>
  <c r="O29" i="8"/>
  <c r="J37" i="11"/>
  <c r="D13" i="4"/>
  <c r="G16" i="2"/>
  <c r="K16" i="2" s="1"/>
  <c r="I38" i="10"/>
  <c r="R30" i="8"/>
  <c r="X30" i="8"/>
  <c r="F39" i="11"/>
  <c r="H38" i="11"/>
  <c r="S28" i="7"/>
  <c r="O29" i="7"/>
  <c r="AE28" i="6"/>
  <c r="H28" i="2"/>
  <c r="K27" i="2"/>
  <c r="J27" i="2"/>
  <c r="H39" i="10"/>
  <c r="F40" i="10"/>
  <c r="Z26" i="6"/>
  <c r="Y26" i="6"/>
  <c r="R27" i="6"/>
  <c r="U26" i="6"/>
  <c r="V26" i="6" s="1"/>
  <c r="O29" i="6"/>
  <c r="AB30" i="8" l="1"/>
  <c r="U30" i="8"/>
  <c r="AD30" i="8" s="1"/>
  <c r="V31" i="8"/>
  <c r="X31" i="8" s="1"/>
  <c r="AC31" i="8"/>
  <c r="AE29" i="8"/>
  <c r="Y30" i="8"/>
  <c r="Z30" i="8" s="1"/>
  <c r="W29" i="8"/>
  <c r="AH29" i="8"/>
  <c r="AI29" i="8" s="1"/>
  <c r="AJ29" i="8" s="1"/>
  <c r="O30" i="8"/>
  <c r="AF29" i="8"/>
  <c r="J38" i="11"/>
  <c r="D12" i="4"/>
  <c r="G15" i="2"/>
  <c r="K15" i="2" s="1"/>
  <c r="I39" i="10"/>
  <c r="F40" i="11"/>
  <c r="H39" i="11"/>
  <c r="R31" i="8"/>
  <c r="F41" i="10"/>
  <c r="H40" i="10"/>
  <c r="J28" i="2"/>
  <c r="K28" i="2"/>
  <c r="H29" i="2"/>
  <c r="Z27" i="6"/>
  <c r="Y27" i="6"/>
  <c r="R28" i="6"/>
  <c r="U27" i="6"/>
  <c r="V27" i="6" s="1"/>
  <c r="AE27" i="6"/>
  <c r="AF28" i="6"/>
  <c r="S29" i="7"/>
  <c r="O30" i="7"/>
  <c r="O30" i="6"/>
  <c r="W30" i="8" l="1"/>
  <c r="AC32" i="8"/>
  <c r="V32" i="8"/>
  <c r="U31" i="8"/>
  <c r="AD31" i="8" s="1"/>
  <c r="AB31" i="8"/>
  <c r="AE30" i="8"/>
  <c r="AH30" i="8"/>
  <c r="AI30" i="8" s="1"/>
  <c r="AJ30" i="8" s="1"/>
  <c r="W31" i="8"/>
  <c r="O31" i="8"/>
  <c r="AF30" i="8"/>
  <c r="Y31" i="8"/>
  <c r="Z31" i="8" s="1"/>
  <c r="J39" i="11"/>
  <c r="D11" i="4"/>
  <c r="G14" i="2"/>
  <c r="K14" i="2" s="1"/>
  <c r="I40" i="10"/>
  <c r="S30" i="7"/>
  <c r="O31" i="7"/>
  <c r="Y28" i="6"/>
  <c r="R29" i="6"/>
  <c r="Z28" i="6"/>
  <c r="AF29" i="6"/>
  <c r="U28" i="6"/>
  <c r="V28" i="6" s="1"/>
  <c r="X32" i="8"/>
  <c r="R32" i="8"/>
  <c r="H40" i="11"/>
  <c r="F41" i="11"/>
  <c r="H41" i="10"/>
  <c r="F42" i="10"/>
  <c r="O31" i="6"/>
  <c r="H30" i="2"/>
  <c r="J29" i="2"/>
  <c r="K29" i="2"/>
  <c r="AF27" i="6"/>
  <c r="AE26" i="6"/>
  <c r="U32" i="8" l="1"/>
  <c r="AD32" i="8" s="1"/>
  <c r="AE31" i="8"/>
  <c r="AB32" i="8"/>
  <c r="AC33" i="8"/>
  <c r="V33" i="8"/>
  <c r="X33" i="8" s="1"/>
  <c r="AF31" i="8"/>
  <c r="AH31" i="8"/>
  <c r="AI31" i="8" s="1"/>
  <c r="AJ31" i="8" s="1"/>
  <c r="O32" i="8"/>
  <c r="W32" i="8"/>
  <c r="Y32" i="8"/>
  <c r="Z32" i="8" s="1"/>
  <c r="J40" i="11"/>
  <c r="D10" i="4"/>
  <c r="G13" i="2"/>
  <c r="K13" i="2" s="1"/>
  <c r="I41" i="10"/>
  <c r="O32" i="6"/>
  <c r="F42" i="11"/>
  <c r="H41" i="11"/>
  <c r="Z29" i="6"/>
  <c r="Y29" i="6"/>
  <c r="R30" i="6"/>
  <c r="U29" i="6"/>
  <c r="V29" i="6" s="1"/>
  <c r="AF30" i="6"/>
  <c r="S31" i="7"/>
  <c r="O32" i="7"/>
  <c r="J30" i="2"/>
  <c r="H31" i="2"/>
  <c r="K30" i="2"/>
  <c r="R33" i="8"/>
  <c r="AF26" i="6"/>
  <c r="AE25" i="6"/>
  <c r="F43" i="10"/>
  <c r="H42" i="10"/>
  <c r="J41" i="11" l="1"/>
  <c r="AC34" i="8"/>
  <c r="V34" i="8"/>
  <c r="X34" i="8" s="1"/>
  <c r="Y33" i="8"/>
  <c r="Z33" i="8" s="1"/>
  <c r="U33" i="8"/>
  <c r="AD33" i="8" s="1"/>
  <c r="AB33" i="8"/>
  <c r="AE32" i="8"/>
  <c r="AF32" i="8"/>
  <c r="AH32" i="8"/>
  <c r="AI32" i="8" s="1"/>
  <c r="AJ32" i="8" s="1"/>
  <c r="O33" i="8"/>
  <c r="I42" i="10"/>
  <c r="D9" i="4"/>
  <c r="G12" i="2"/>
  <c r="K12" i="2" s="1"/>
  <c r="AE24" i="6"/>
  <c r="AF25" i="6"/>
  <c r="S32" i="7"/>
  <c r="O33" i="7"/>
  <c r="O33" i="6"/>
  <c r="H42" i="11"/>
  <c r="J42" i="11" s="1"/>
  <c r="F43" i="11"/>
  <c r="Z30" i="6"/>
  <c r="Y30" i="6"/>
  <c r="R31" i="6"/>
  <c r="AF31" i="6"/>
  <c r="U30" i="6"/>
  <c r="V30" i="6" s="1"/>
  <c r="J31" i="2"/>
  <c r="M7" i="2" s="1"/>
  <c r="H5" i="4" s="1"/>
  <c r="K31" i="2"/>
  <c r="H43" i="10"/>
  <c r="F44" i="10"/>
  <c r="R34" i="8"/>
  <c r="Y34" i="8" l="1"/>
  <c r="AE33" i="8"/>
  <c r="AB34" i="8"/>
  <c r="U34" i="8"/>
  <c r="AD34" i="8" s="1"/>
  <c r="V35" i="8"/>
  <c r="AC35" i="8"/>
  <c r="W33" i="8"/>
  <c r="AH33" i="8"/>
  <c r="AI33" i="8" s="1"/>
  <c r="AJ33" i="8" s="1"/>
  <c r="O34" i="8"/>
  <c r="AF33" i="8"/>
  <c r="Z34" i="8"/>
  <c r="I43" i="10"/>
  <c r="D8" i="4"/>
  <c r="G11" i="2"/>
  <c r="K11" i="2" s="1"/>
  <c r="F44" i="11"/>
  <c r="H43" i="11"/>
  <c r="J43" i="11" s="1"/>
  <c r="O34" i="7"/>
  <c r="S33" i="7"/>
  <c r="O34" i="6"/>
  <c r="R35" i="8"/>
  <c r="X35" i="8"/>
  <c r="F45" i="10"/>
  <c r="H44" i="10"/>
  <c r="Y31" i="6"/>
  <c r="Z31" i="6"/>
  <c r="R32" i="6"/>
  <c r="U31" i="6"/>
  <c r="V31" i="6" s="1"/>
  <c r="AF32" i="6"/>
  <c r="AE23" i="6"/>
  <c r="AF24" i="6"/>
  <c r="V36" i="8" l="1"/>
  <c r="AC36" i="8"/>
  <c r="W34" i="8"/>
  <c r="Y35" i="8"/>
  <c r="Z35" i="8" s="1"/>
  <c r="AE34" i="8"/>
  <c r="U35" i="8"/>
  <c r="AD35" i="8" s="1"/>
  <c r="AB35" i="8"/>
  <c r="AF34" i="8"/>
  <c r="AH34" i="8"/>
  <c r="AI34" i="8" s="1"/>
  <c r="AJ34" i="8" s="1"/>
  <c r="O35" i="8"/>
  <c r="I44" i="10"/>
  <c r="G10" i="2"/>
  <c r="K10" i="2" s="1"/>
  <c r="D7" i="4"/>
  <c r="H44" i="11"/>
  <c r="J44" i="11" s="1"/>
  <c r="F45" i="11"/>
  <c r="AF23" i="6"/>
  <c r="AE22" i="6"/>
  <c r="S34" i="7"/>
  <c r="O35" i="7"/>
  <c r="Z32" i="6"/>
  <c r="Y32" i="6"/>
  <c r="R33" i="6"/>
  <c r="U32" i="6"/>
  <c r="V32" i="6" s="1"/>
  <c r="AF33" i="6"/>
  <c r="F46" i="10"/>
  <c r="H45" i="10"/>
  <c r="X36" i="8"/>
  <c r="R36" i="8"/>
  <c r="Y36" i="8"/>
  <c r="O35" i="6"/>
  <c r="W35" i="8" l="1"/>
  <c r="AC37" i="8"/>
  <c r="V37" i="8"/>
  <c r="AE35" i="8"/>
  <c r="AB36" i="8"/>
  <c r="U36" i="8"/>
  <c r="AD36" i="8" s="1"/>
  <c r="AH35" i="8"/>
  <c r="AI35" i="8" s="1"/>
  <c r="AJ35" i="8" s="1"/>
  <c r="O36" i="8"/>
  <c r="AF35" i="8"/>
  <c r="Z36" i="8"/>
  <c r="I45" i="10"/>
  <c r="G9" i="2"/>
  <c r="K9" i="2" s="1"/>
  <c r="D6" i="4"/>
  <c r="Y33" i="6"/>
  <c r="Z33" i="6"/>
  <c r="R34" i="6"/>
  <c r="U33" i="6"/>
  <c r="V33" i="6" s="1"/>
  <c r="AF34" i="6"/>
  <c r="R37" i="8"/>
  <c r="X37" i="8"/>
  <c r="AE21" i="6"/>
  <c r="AF22" i="6"/>
  <c r="S35" i="7"/>
  <c r="O36" i="7"/>
  <c r="F46" i="11"/>
  <c r="H45" i="11"/>
  <c r="J45" i="11" s="1"/>
  <c r="F47" i="10"/>
  <c r="H46" i="10"/>
  <c r="O36" i="6"/>
  <c r="W36" i="8" l="1"/>
  <c r="AE36" i="8"/>
  <c r="AB37" i="8"/>
  <c r="U37" i="8"/>
  <c r="AD37" i="8" s="1"/>
  <c r="Y37" i="8"/>
  <c r="Z37" i="8" s="1"/>
  <c r="AE37" i="8"/>
  <c r="AC38" i="8"/>
  <c r="V38" i="8"/>
  <c r="X38" i="8" s="1"/>
  <c r="AF36" i="8"/>
  <c r="AH36" i="8"/>
  <c r="AI36" i="8" s="1"/>
  <c r="AJ36" i="8" s="1"/>
  <c r="O37" i="8"/>
  <c r="I46" i="10"/>
  <c r="G8" i="2"/>
  <c r="K8" i="2" s="1"/>
  <c r="G7" i="2"/>
  <c r="K7" i="2" s="1"/>
  <c r="D5" i="4"/>
  <c r="H47" i="10"/>
  <c r="F48" i="10"/>
  <c r="Z34" i="6"/>
  <c r="Y34" i="6"/>
  <c r="R35" i="6"/>
  <c r="AF35" i="6"/>
  <c r="U34" i="6"/>
  <c r="V34" i="6" s="1"/>
  <c r="S36" i="7"/>
  <c r="O37" i="7"/>
  <c r="O37" i="6"/>
  <c r="F47" i="11"/>
  <c r="H46" i="11"/>
  <c r="J46" i="11" s="1"/>
  <c r="AE20" i="6"/>
  <c r="AF21" i="6"/>
  <c r="R38" i="8"/>
  <c r="N7" i="2" l="1"/>
  <c r="I5" i="4" s="1"/>
  <c r="W37" i="8"/>
  <c r="V39" i="8"/>
  <c r="X39" i="8" s="1"/>
  <c r="AC39" i="8"/>
  <c r="AB38" i="8"/>
  <c r="U38" i="8"/>
  <c r="AD38" i="8" s="1"/>
  <c r="AF37" i="8"/>
  <c r="AH37" i="8"/>
  <c r="AI37" i="8" s="1"/>
  <c r="AJ37" i="8" s="1"/>
  <c r="O38" i="8"/>
  <c r="Y38" i="8"/>
  <c r="Z38" i="8" s="1"/>
  <c r="I47" i="10"/>
  <c r="O38" i="6"/>
  <c r="Y35" i="6"/>
  <c r="Z35" i="6"/>
  <c r="R36" i="6"/>
  <c r="AF36" i="6"/>
  <c r="U35" i="6"/>
  <c r="V35" i="6" s="1"/>
  <c r="S37" i="7"/>
  <c r="O38" i="7"/>
  <c r="F49" i="10"/>
  <c r="H49" i="10" s="1"/>
  <c r="H48" i="10"/>
  <c r="AE19" i="6"/>
  <c r="AF20" i="6"/>
  <c r="R39" i="8"/>
  <c r="F48" i="11"/>
  <c r="H47" i="11"/>
  <c r="J47" i="11" s="1"/>
  <c r="U39" i="8" l="1"/>
  <c r="AD39" i="8" s="1"/>
  <c r="AB39" i="8"/>
  <c r="AC40" i="8"/>
  <c r="V40" i="8"/>
  <c r="X40" i="8" s="1"/>
  <c r="W38" i="8"/>
  <c r="AE38" i="8"/>
  <c r="AH38" i="8"/>
  <c r="AI38" i="8" s="1"/>
  <c r="AJ38" i="8" s="1"/>
  <c r="O39" i="8"/>
  <c r="W39" i="8"/>
  <c r="AF38" i="8"/>
  <c r="Y39" i="8"/>
  <c r="Z39" i="8" s="1"/>
  <c r="I48" i="10"/>
  <c r="I49" i="10" s="1"/>
  <c r="I51" i="10" s="1"/>
  <c r="C6" i="13" s="1"/>
  <c r="AF39" i="8"/>
  <c r="H48" i="11"/>
  <c r="J48" i="11" s="1"/>
  <c r="F49" i="11"/>
  <c r="S38" i="7"/>
  <c r="O39" i="7"/>
  <c r="AE18" i="6"/>
  <c r="AF19" i="6"/>
  <c r="O39" i="6"/>
  <c r="Z36" i="6"/>
  <c r="Y36" i="6"/>
  <c r="R37" i="6"/>
  <c r="AF37" i="6"/>
  <c r="U36" i="6"/>
  <c r="V36" i="6" s="1"/>
  <c r="R40" i="8"/>
  <c r="V41" i="8" l="1"/>
  <c r="X41" i="8" s="1"/>
  <c r="AC41" i="8"/>
  <c r="U40" i="8"/>
  <c r="AD40" i="8" s="1"/>
  <c r="AB40" i="8"/>
  <c r="AE39" i="8"/>
  <c r="Y40" i="8"/>
  <c r="Z40" i="8" s="1"/>
  <c r="AH39" i="8"/>
  <c r="AI39" i="8" s="1"/>
  <c r="AJ39" i="8" s="1"/>
  <c r="W40" i="8"/>
  <c r="O40" i="8"/>
  <c r="Z37" i="6"/>
  <c r="Y37" i="6"/>
  <c r="R38" i="6"/>
  <c r="U37" i="6"/>
  <c r="V37" i="6" s="1"/>
  <c r="AF38" i="6"/>
  <c r="R41" i="8"/>
  <c r="F50" i="11"/>
  <c r="H50" i="11" s="1"/>
  <c r="H49" i="11"/>
  <c r="J49" i="11" s="1"/>
  <c r="S39" i="7"/>
  <c r="O40" i="7"/>
  <c r="O40" i="6"/>
  <c r="AF18" i="6"/>
  <c r="AE17" i="6"/>
  <c r="AF40" i="8"/>
  <c r="U41" i="8" l="1"/>
  <c r="AD41" i="8" s="1"/>
  <c r="AE40" i="8"/>
  <c r="AB41" i="8"/>
  <c r="AC42" i="8"/>
  <c r="V42" i="8"/>
  <c r="X42" i="8" s="1"/>
  <c r="AH40" i="8"/>
  <c r="AI40" i="8" s="1"/>
  <c r="AJ40" i="8" s="1"/>
  <c r="O41" i="8"/>
  <c r="Y41" i="8"/>
  <c r="Z41" i="8" s="1"/>
  <c r="AF41" i="8"/>
  <c r="J50" i="11"/>
  <c r="R42" i="8"/>
  <c r="O41" i="6"/>
  <c r="Z38" i="6"/>
  <c r="R39" i="6"/>
  <c r="Y38" i="6"/>
  <c r="U38" i="6"/>
  <c r="V38" i="6" s="1"/>
  <c r="AF39" i="6"/>
  <c r="S40" i="7"/>
  <c r="O41" i="7"/>
  <c r="AE16" i="6"/>
  <c r="AF17" i="6"/>
  <c r="Y42" i="8" l="1"/>
  <c r="AB42" i="8"/>
  <c r="AE41" i="8"/>
  <c r="U42" i="8"/>
  <c r="AD42" i="8" s="1"/>
  <c r="W41" i="8"/>
  <c r="AH41" i="8"/>
  <c r="AI41" i="8" s="1"/>
  <c r="AJ41" i="8" s="1"/>
  <c r="O42" i="8"/>
  <c r="Z5" i="8"/>
  <c r="Z42" i="8"/>
  <c r="Z6" i="8" s="1"/>
  <c r="Z39" i="6"/>
  <c r="Y39" i="6"/>
  <c r="R40" i="6"/>
  <c r="AF40" i="6"/>
  <c r="U39" i="6"/>
  <c r="V39" i="6" s="1"/>
  <c r="O42" i="6"/>
  <c r="AE15" i="6"/>
  <c r="AF16" i="6"/>
  <c r="S41" i="7"/>
  <c r="O42" i="7"/>
  <c r="W42" i="8" l="1"/>
  <c r="Z4" i="8" s="1"/>
  <c r="Z7" i="8" s="1"/>
  <c r="C8" i="9" s="1"/>
  <c r="AH42" i="8"/>
  <c r="AI42" i="8" s="1"/>
  <c r="AJ42" i="8" s="1"/>
  <c r="AJ7" i="8" s="1"/>
  <c r="AE42" i="8"/>
  <c r="AF42" i="8"/>
  <c r="AF7" i="8"/>
  <c r="S42" i="7"/>
  <c r="O43" i="7"/>
  <c r="Z40" i="6"/>
  <c r="Y40" i="6"/>
  <c r="R41" i="6"/>
  <c r="U40" i="6"/>
  <c r="V40" i="6" s="1"/>
  <c r="AF41" i="6"/>
  <c r="AF15" i="6"/>
  <c r="AE14" i="6"/>
  <c r="O43" i="6"/>
  <c r="O44" i="6" l="1"/>
  <c r="R42" i="6"/>
  <c r="Z41" i="6"/>
  <c r="Y41" i="6"/>
  <c r="U41" i="6"/>
  <c r="V41" i="6" s="1"/>
  <c r="AF42" i="6"/>
  <c r="AE13" i="6"/>
  <c r="AF13" i="6" s="1"/>
  <c r="AF14" i="6"/>
  <c r="S43" i="7"/>
  <c r="O44" i="7"/>
  <c r="Z42" i="6" l="1"/>
  <c r="Y42" i="6"/>
  <c r="R43" i="6"/>
  <c r="U42" i="6"/>
  <c r="V42" i="6" s="1"/>
  <c r="AF43" i="6"/>
  <c r="O45" i="6"/>
  <c r="S44" i="7"/>
  <c r="O45" i="7"/>
  <c r="AE12" i="6"/>
  <c r="AF12" i="6" l="1"/>
  <c r="AE11" i="6"/>
  <c r="AF11" i="6" s="1"/>
  <c r="O46" i="6"/>
  <c r="Z43" i="6"/>
  <c r="Y43" i="6"/>
  <c r="R44" i="6"/>
  <c r="U43" i="6"/>
  <c r="V43" i="6" s="1"/>
  <c r="AF44" i="6"/>
  <c r="S45" i="7"/>
  <c r="O46" i="7"/>
  <c r="S46" i="7" l="1"/>
  <c r="O47" i="7"/>
  <c r="O47" i="6"/>
  <c r="AE10" i="6"/>
  <c r="AF10" i="6" s="1"/>
  <c r="Y44" i="6"/>
  <c r="Z44" i="6"/>
  <c r="R45" i="6"/>
  <c r="U44" i="6"/>
  <c r="V44" i="6" s="1"/>
  <c r="AF45" i="6"/>
  <c r="Z45" i="6" l="1"/>
  <c r="Y45" i="6"/>
  <c r="R46" i="6"/>
  <c r="U45" i="6"/>
  <c r="V45" i="6" s="1"/>
  <c r="AF46" i="6"/>
  <c r="S47" i="7"/>
  <c r="O48" i="7"/>
  <c r="Z46" i="6" l="1"/>
  <c r="Y46" i="6"/>
  <c r="R47" i="6"/>
  <c r="U46" i="6"/>
  <c r="V46" i="6" s="1"/>
  <c r="AF47" i="6"/>
  <c r="AG10" i="6" s="1"/>
  <c r="S48" i="7"/>
  <c r="O49" i="7"/>
  <c r="S49" i="7" s="1"/>
  <c r="T10" i="7" l="1"/>
  <c r="C6" i="9" s="1"/>
  <c r="Z47" i="6"/>
  <c r="AB10" i="6" s="1"/>
  <c r="Y47" i="6"/>
  <c r="AA10" i="6" s="1"/>
  <c r="U47" i="6"/>
  <c r="V47" i="6" s="1"/>
  <c r="W10" i="6" s="1"/>
  <c r="C4" i="9" s="1"/>
  <c r="AC10" i="6" l="1"/>
</calcChain>
</file>

<file path=xl/sharedStrings.xml><?xml version="1.0" encoding="utf-8"?>
<sst xmlns="http://schemas.openxmlformats.org/spreadsheetml/2006/main" count="778" uniqueCount="307">
  <si>
    <t>Policy year</t>
  </si>
  <si>
    <t>Non-Unit Cashflow</t>
  </si>
  <si>
    <t>Probability Policy in force at end of policy year given in force at start of policy year</t>
  </si>
  <si>
    <t>Risk Discount Rate</t>
  </si>
  <si>
    <t>Rate of interest on non-unit fund cashflows</t>
  </si>
  <si>
    <t>per annum</t>
  </si>
  <si>
    <t>Non Unit Cashflow</t>
  </si>
  <si>
    <t>Reserve required at year end</t>
  </si>
  <si>
    <t>Profit at year end</t>
  </si>
  <si>
    <t>discount factor</t>
  </si>
  <si>
    <t>PVP no reserve</t>
  </si>
  <si>
    <t>PVP with reserve</t>
  </si>
  <si>
    <t>Total PVP no reserve</t>
  </si>
  <si>
    <t>Total PVP with reserve</t>
  </si>
  <si>
    <t xml:space="preserve">The present value of profits with no reserve is positive. Once future negative cashflows are zeroised, the present value of profits </t>
  </si>
  <si>
    <t>is reduced and actually becomes negative, i.e the policy is loss making.</t>
  </si>
  <si>
    <t>(i)</t>
  </si>
  <si>
    <t>(ii)</t>
  </si>
  <si>
    <t>PVP (before zeroising)</t>
  </si>
  <si>
    <t>PVP (after zeroising)</t>
  </si>
  <si>
    <t>(iii)</t>
  </si>
  <si>
    <t>See separate sheet</t>
  </si>
  <si>
    <t>Base mortality table</t>
  </si>
  <si>
    <t>Male</t>
  </si>
  <si>
    <t>Female</t>
  </si>
  <si>
    <t>Age</t>
  </si>
  <si>
    <t>Assurances</t>
  </si>
  <si>
    <t>Percentage of base data for males</t>
  </si>
  <si>
    <t>Percentage of base data for females</t>
  </si>
  <si>
    <t>Interest rate</t>
  </si>
  <si>
    <t>Annuities</t>
  </si>
  <si>
    <t>Assumptions</t>
  </si>
  <si>
    <t>For both males and females the probability of death at age 100 is assumed to be 100%.</t>
  </si>
  <si>
    <t>Deaths occur in the middle of the year of age ie all deaths between ages x and x+1 are assumed to occur at exact age x+0.5</t>
  </si>
  <si>
    <t>The mortality of any policyholder is assumed to be independent of that of all other policyholders.</t>
  </si>
  <si>
    <t>Annuity amount</t>
  </si>
  <si>
    <t>Alternative (a)</t>
  </si>
  <si>
    <t>Alternative (b)</t>
  </si>
  <si>
    <t>Mortality - annuities</t>
  </si>
  <si>
    <t>P(annuity payment made in year n)</t>
  </si>
  <si>
    <t>Discount factor</t>
  </si>
  <si>
    <t>PV of annuity payment in year n</t>
  </si>
  <si>
    <t>Joint annuity payment</t>
  </si>
  <si>
    <t>Male annuity payment</t>
  </si>
  <si>
    <t>Annuity due</t>
  </si>
  <si>
    <t>PV of annuity starting in year n</t>
  </si>
  <si>
    <t>Year n</t>
  </si>
  <si>
    <t>Female age</t>
  </si>
  <si>
    <t>Male age</t>
  </si>
  <si>
    <t>Reversionary annuity</t>
  </si>
  <si>
    <t>P(male survives, female dies year n)</t>
  </si>
  <si>
    <t>Assurance amount</t>
  </si>
  <si>
    <t>Male temporary assurance</t>
  </si>
  <si>
    <t>Female temporary assurance</t>
  </si>
  <si>
    <t>Joint life temporary assurance</t>
  </si>
  <si>
    <t>Last survivor temporary assurance</t>
  </si>
  <si>
    <t>Mortality - assurances</t>
  </si>
  <si>
    <t>P(male dies year n)</t>
  </si>
  <si>
    <t>PV of male assurance payment at time n</t>
  </si>
  <si>
    <t>P(female dies year n)</t>
  </si>
  <si>
    <t>PV of female assurance payment at time n</t>
  </si>
  <si>
    <t>P(first death year n)</t>
  </si>
  <si>
    <t>PV of joint assurance payment at time n</t>
  </si>
  <si>
    <t>PV if male dies 2nd in year n</t>
  </si>
  <si>
    <t>PV if female dies 2nd in year n</t>
  </si>
  <si>
    <t>PV if both die in year n</t>
  </si>
  <si>
    <t>Interest</t>
  </si>
  <si>
    <t>accumulation factor for one year</t>
  </si>
  <si>
    <t>accumulation factor for 1/2 year</t>
  </si>
  <si>
    <t>Year</t>
  </si>
  <si>
    <t>Purchase Cost (accumulated to year end)</t>
  </si>
  <si>
    <t>Installation Cost (accumulated to year end)</t>
  </si>
  <si>
    <t>Maintenance Cost (accumulated to year end)</t>
  </si>
  <si>
    <t>Units generated</t>
  </si>
  <si>
    <t>Price</t>
  </si>
  <si>
    <t>Income (accumulated to year end)</t>
  </si>
  <si>
    <t>Accumulated Profit</t>
  </si>
  <si>
    <t>Accumulated profit becomes positive here</t>
  </si>
  <si>
    <t>Accumulated profit after 30 years</t>
  </si>
  <si>
    <t>Government subsidy (accumulated to year end)</t>
  </si>
  <si>
    <t>Suitability of the model</t>
  </si>
  <si>
    <t>The model allows for the main elements of income and outgo for the project.</t>
  </si>
  <si>
    <t xml:space="preserve">But the model has no end point for the project. </t>
  </si>
  <si>
    <t>It also means that some methods of project appraisal cannot be used, for example internal rate of return.</t>
  </si>
  <si>
    <t>Suitability of assumptions</t>
  </si>
  <si>
    <t xml:space="preserve">The model assumption on the price paid by the national power supplier is fixed over the project term. </t>
  </si>
  <si>
    <t>This is unlikely to reasonable, the price will depend on many factors, including:-</t>
  </si>
  <si>
    <t>Demand - as demand for electricity increases over time (eg because of the wide adoption of electric cars),</t>
  </si>
  <si>
    <t>the price of electricity may increase.</t>
  </si>
  <si>
    <t xml:space="preserve">Supply - as new suppliers enter the market, the price of electricity would fall. </t>
  </si>
  <si>
    <t>Although as older suppliers such as coal (and eventually gas) fired power stations exit the market, the price may increase.</t>
  </si>
  <si>
    <t>Apart from the low annual maintenance expense, there is no allowance for other future  costs. Such costs might include</t>
  </si>
  <si>
    <t>replacing panels or components that develop faults.</t>
  </si>
  <si>
    <t>No allowance has been made for tax that may be payable on the income.</t>
  </si>
  <si>
    <t>The model ignores any seasonal and annual variations in weather.</t>
  </si>
  <si>
    <t>See sheet Q3 (i) and (ii)</t>
  </si>
  <si>
    <t>(ii) (a)</t>
  </si>
  <si>
    <t>(b)</t>
  </si>
  <si>
    <t>Year 25</t>
  </si>
  <si>
    <t>(iv)</t>
  </si>
  <si>
    <t>See separate sheet.</t>
  </si>
  <si>
    <t>[1]</t>
  </si>
  <si>
    <t>[4]</t>
  </si>
  <si>
    <t>[1] mark for picking up correct ages</t>
  </si>
  <si>
    <t>[2]</t>
  </si>
  <si>
    <t>[3]</t>
  </si>
  <si>
    <t>[6]</t>
  </si>
  <si>
    <t>Max [5]</t>
  </si>
  <si>
    <r>
      <t>d</t>
    </r>
    <r>
      <rPr>
        <vertAlign val="superscript"/>
        <sz val="10"/>
        <color theme="1"/>
        <rFont val="Tahoma"/>
        <family val="2"/>
      </rPr>
      <t>(12)</t>
    </r>
    <r>
      <rPr>
        <sz val="10"/>
        <color theme="1"/>
        <rFont val="tahoma"/>
        <family val="2"/>
      </rPr>
      <t>%</t>
    </r>
  </si>
  <si>
    <r>
      <t>i</t>
    </r>
    <r>
      <rPr>
        <vertAlign val="superscript"/>
        <sz val="10"/>
        <color theme="1"/>
        <rFont val="Tahoma"/>
        <family val="2"/>
      </rPr>
      <t>(12)</t>
    </r>
    <r>
      <rPr>
        <sz val="10"/>
        <color theme="1"/>
        <rFont val="tahoma"/>
        <family val="2"/>
      </rPr>
      <t>%</t>
    </r>
  </si>
  <si>
    <r>
      <t>i</t>
    </r>
    <r>
      <rPr>
        <vertAlign val="superscript"/>
        <sz val="10"/>
        <color theme="1"/>
        <rFont val="Tahoma"/>
        <family val="2"/>
      </rPr>
      <t>(4)</t>
    </r>
    <r>
      <rPr>
        <sz val="10"/>
        <color theme="1"/>
        <rFont val="tahoma"/>
        <family val="2"/>
      </rPr>
      <t>%</t>
    </r>
  </si>
  <si>
    <r>
      <t>i</t>
    </r>
    <r>
      <rPr>
        <vertAlign val="superscript"/>
        <sz val="10"/>
        <color theme="1"/>
        <rFont val="Tahoma"/>
        <family val="2"/>
      </rPr>
      <t>(2)</t>
    </r>
    <r>
      <rPr>
        <sz val="10"/>
        <color theme="1"/>
        <rFont val="tahoma"/>
        <family val="2"/>
      </rPr>
      <t>%</t>
    </r>
  </si>
  <si>
    <t>npx</t>
  </si>
  <si>
    <t>npy</t>
  </si>
  <si>
    <t>Q1 Base</t>
  </si>
  <si>
    <t>Q1 (i) and (ii)</t>
  </si>
  <si>
    <t>Q1 (iii)</t>
  </si>
  <si>
    <t>Q1 Answers</t>
  </si>
  <si>
    <t>Q2 Base</t>
  </si>
  <si>
    <t>Q2 (i)</t>
  </si>
  <si>
    <t>Q2 (ii)</t>
  </si>
  <si>
    <t>Q2 (iii)</t>
  </si>
  <si>
    <t>Q2 Answers</t>
  </si>
  <si>
    <t>Q3 (i) and (ii)</t>
  </si>
  <si>
    <t>Q3 (iii)</t>
  </si>
  <si>
    <t>Q3 (iv)</t>
  </si>
  <si>
    <t>Q3 Answers</t>
  </si>
  <si>
    <t>Breakdown of marks</t>
  </si>
  <si>
    <t>Correct interest rate</t>
  </si>
  <si>
    <t>Minimum value of zero</t>
  </si>
  <si>
    <t>Correct probabilty in force</t>
  </si>
  <si>
    <t xml:space="preserve">Recursive formula incorporating following year's reserve </t>
  </si>
  <si>
    <t>Year 1 correct</t>
  </si>
  <si>
    <t>Year 2 onwards includes previous reserve with interest</t>
  </si>
  <si>
    <t>Correct calculation using interest rate, non-unit cashflow and probability</t>
  </si>
  <si>
    <t>TOTAL</t>
  </si>
  <si>
    <t>t-1(ap)</t>
  </si>
  <si>
    <r>
      <t>i</t>
    </r>
    <r>
      <rPr>
        <vertAlign val="superscript"/>
        <sz val="10"/>
        <color rgb="FFFF0000"/>
        <rFont val="Tahoma"/>
        <family val="2"/>
      </rPr>
      <t>(12)</t>
    </r>
    <r>
      <rPr>
        <sz val="10"/>
        <color rgb="FFFF0000"/>
        <rFont val="Tahoma"/>
        <family val="2"/>
      </rPr>
      <t xml:space="preserve"> and i</t>
    </r>
    <r>
      <rPr>
        <vertAlign val="superscript"/>
        <sz val="10"/>
        <color rgb="FFFF0000"/>
        <rFont val="Tahoma"/>
        <family val="2"/>
      </rPr>
      <t>(4)</t>
    </r>
  </si>
  <si>
    <r>
      <t>d</t>
    </r>
    <r>
      <rPr>
        <vertAlign val="superscript"/>
        <sz val="10"/>
        <color rgb="FFFF0000"/>
        <rFont val="Tahoma"/>
        <family val="2"/>
      </rPr>
      <t>(12)</t>
    </r>
  </si>
  <si>
    <t>Monthly accumulation factor</t>
  </si>
  <si>
    <t>Quarterly accumulation factor</t>
  </si>
  <si>
    <t>Monthly 1/2 year discount accumulation</t>
  </si>
  <si>
    <t>Quartely 1/2 year accumulation factor</t>
  </si>
  <si>
    <t>£10,000 initial purchase cost</t>
  </si>
  <si>
    <t>Correctly accumulated to year end</t>
  </si>
  <si>
    <t>1/2 year discount accumulation factor applied</t>
  </si>
  <si>
    <t>Accumulated to end of year</t>
  </si>
  <si>
    <t>Monthly accumulation factor applied</t>
  </si>
  <si>
    <t>Increases correctly applied</t>
  </si>
  <si>
    <t>Correct total installation cost</t>
  </si>
  <si>
    <t>Correct annual maintenance cost</t>
  </si>
  <si>
    <t>No cost in 1st year</t>
  </si>
  <si>
    <t>Correct annual units generated</t>
  </si>
  <si>
    <t>1/2 units generated in 1st year</t>
  </si>
  <si>
    <t>Allowance for reduction in production</t>
  </si>
  <si>
    <t>Correct unit price</t>
  </si>
  <si>
    <t>Applying price to units generated</t>
  </si>
  <si>
    <t>Accumulating 1st year correctly</t>
  </si>
  <si>
    <t>Correct accumulation for year 2 onwards</t>
  </si>
  <si>
    <t>Correct summation of columns</t>
  </si>
  <si>
    <t>Accumulating total profit</t>
  </si>
  <si>
    <t>Identifying moment when AP becomes positive</t>
  </si>
  <si>
    <t>Correctly identifying year</t>
  </si>
  <si>
    <r>
      <t>i</t>
    </r>
    <r>
      <rPr>
        <vertAlign val="superscript"/>
        <sz val="10"/>
        <color rgb="FFFF0000"/>
        <rFont val="Tahoma"/>
        <family val="2"/>
      </rPr>
      <t>(2)</t>
    </r>
    <r>
      <rPr>
        <sz val="10"/>
        <color rgb="FFFF0000"/>
        <rFont val="Tahoma"/>
        <family val="2"/>
      </rPr>
      <t xml:space="preserve"> accumulation factor</t>
    </r>
  </si>
  <si>
    <t>Correct subsidy unit price</t>
  </si>
  <si>
    <t>Correct accumulation to year end</t>
  </si>
  <si>
    <t>Allowing for subsidy in accumulated profit</t>
  </si>
  <si>
    <t>Identifying moment/year when AP becomes positive</t>
  </si>
  <si>
    <t>Year 12</t>
  </si>
  <si>
    <r>
      <rPr>
        <vertAlign val="subscript"/>
        <sz val="10"/>
        <rFont val="Tahoma"/>
        <family val="2"/>
      </rPr>
      <t>t-1</t>
    </r>
    <r>
      <rPr>
        <sz val="10"/>
        <rFont val="Tahoma"/>
        <family val="2"/>
      </rPr>
      <t>(ap)</t>
    </r>
  </si>
  <si>
    <t>Σ Joint annuity</t>
  </si>
  <si>
    <t>Σ Male annuity</t>
  </si>
  <si>
    <t>Male qx</t>
  </si>
  <si>
    <t>Female qy</t>
  </si>
  <si>
    <t>Looking up correct qx</t>
  </si>
  <si>
    <t>Looking up correct qy</t>
  </si>
  <si>
    <t>answer</t>
  </si>
  <si>
    <t>Total</t>
  </si>
  <si>
    <t>Discount Factor</t>
  </si>
  <si>
    <t>(1 -npy)npx</t>
  </si>
  <si>
    <t>PV of 10k annuity</t>
  </si>
  <si>
    <t>Σ probabilities</t>
  </si>
  <si>
    <t>npy at t-1</t>
  </si>
  <si>
    <t>(1-py)</t>
  </si>
  <si>
    <t>Mortality table based on assurance factors</t>
  </si>
  <si>
    <t>extracting correct px</t>
  </si>
  <si>
    <t>extracting correct py</t>
  </si>
  <si>
    <t>Discount Factor (assurances)</t>
  </si>
  <si>
    <t>P(male dies in year n)</t>
  </si>
  <si>
    <t>PV of male assurance</t>
  </si>
  <si>
    <t>PV of female assurance</t>
  </si>
  <si>
    <t>npy*npx*(1-py*px)</t>
  </si>
  <si>
    <t>npy*npx at t-1</t>
  </si>
  <si>
    <t>(1-py*px) at t</t>
  </si>
  <si>
    <t>PV (joint)</t>
  </si>
  <si>
    <t>Last survivor</t>
  </si>
  <si>
    <t>Male assurance, Female and Joint</t>
  </si>
  <si>
    <r>
      <t>l</t>
    </r>
    <r>
      <rPr>
        <i/>
        <vertAlign val="subscript"/>
        <sz val="10"/>
        <rFont val="Tahoma"/>
        <family val="2"/>
      </rPr>
      <t>x</t>
    </r>
  </si>
  <si>
    <r>
      <t>d</t>
    </r>
    <r>
      <rPr>
        <i/>
        <vertAlign val="subscript"/>
        <sz val="10"/>
        <rFont val="Tahoma"/>
        <family val="2"/>
      </rPr>
      <t>x</t>
    </r>
  </si>
  <si>
    <r>
      <t>q</t>
    </r>
    <r>
      <rPr>
        <i/>
        <vertAlign val="subscript"/>
        <sz val="10"/>
        <rFont val="Tahoma"/>
        <family val="2"/>
      </rPr>
      <t>x</t>
    </r>
  </si>
  <si>
    <r>
      <t>p</t>
    </r>
    <r>
      <rPr>
        <i/>
        <vertAlign val="subscript"/>
        <sz val="10"/>
        <rFont val="Tahoma"/>
        <family val="2"/>
      </rPr>
      <t>x</t>
    </r>
  </si>
  <si>
    <r>
      <t>q</t>
    </r>
    <r>
      <rPr>
        <i/>
        <vertAlign val="subscript"/>
        <sz val="10"/>
        <rFont val="Tahoma"/>
        <family val="2"/>
      </rPr>
      <t>y</t>
    </r>
  </si>
  <si>
    <r>
      <t>p</t>
    </r>
    <r>
      <rPr>
        <i/>
        <vertAlign val="subscript"/>
        <sz val="10"/>
        <rFont val="Tahoma"/>
        <family val="2"/>
      </rPr>
      <t>y</t>
    </r>
  </si>
  <si>
    <r>
      <rPr>
        <i/>
        <vertAlign val="subscript"/>
        <sz val="10"/>
        <rFont val="Tahoma"/>
        <family val="2"/>
      </rPr>
      <t>n</t>
    </r>
    <r>
      <rPr>
        <i/>
        <sz val="10"/>
        <rFont val="Tahoma"/>
        <family val="2"/>
      </rPr>
      <t>p</t>
    </r>
    <r>
      <rPr>
        <i/>
        <vertAlign val="subscript"/>
        <sz val="10"/>
        <rFont val="Tahoma"/>
        <family val="2"/>
      </rPr>
      <t>y</t>
    </r>
  </si>
  <si>
    <r>
      <rPr>
        <i/>
        <vertAlign val="subscript"/>
        <sz val="10"/>
        <rFont val="Tahoma"/>
        <family val="2"/>
      </rPr>
      <t>n</t>
    </r>
    <r>
      <rPr>
        <i/>
        <sz val="10"/>
        <rFont val="Tahoma"/>
        <family val="2"/>
      </rPr>
      <t>p</t>
    </r>
    <r>
      <rPr>
        <i/>
        <vertAlign val="subscript"/>
        <sz val="10"/>
        <rFont val="Tahoma"/>
        <family val="2"/>
      </rPr>
      <t>x</t>
    </r>
  </si>
  <si>
    <r>
      <t>l</t>
    </r>
    <r>
      <rPr>
        <i/>
        <vertAlign val="subscript"/>
        <sz val="10"/>
        <rFont val="Tahoma"/>
        <family val="2"/>
      </rPr>
      <t>y</t>
    </r>
  </si>
  <si>
    <r>
      <t>d</t>
    </r>
    <r>
      <rPr>
        <i/>
        <vertAlign val="subscript"/>
        <sz val="10"/>
        <rFont val="Tahoma"/>
        <family val="2"/>
      </rPr>
      <t>y</t>
    </r>
  </si>
  <si>
    <r>
      <t>p</t>
    </r>
    <r>
      <rPr>
        <vertAlign val="subscript"/>
        <sz val="10"/>
        <rFont val="Tahoma"/>
        <family val="2"/>
      </rPr>
      <t>x</t>
    </r>
  </si>
  <si>
    <r>
      <rPr>
        <vertAlign val="subscript"/>
        <sz val="10"/>
        <rFont val="Tahoma"/>
        <family val="2"/>
      </rPr>
      <t>n</t>
    </r>
    <r>
      <rPr>
        <sz val="10"/>
        <rFont val="Tahoma"/>
        <family val="2"/>
      </rPr>
      <t>p</t>
    </r>
    <r>
      <rPr>
        <vertAlign val="subscript"/>
        <sz val="10"/>
        <rFont val="Tahoma"/>
        <family val="2"/>
      </rPr>
      <t>x</t>
    </r>
  </si>
  <si>
    <r>
      <t>p</t>
    </r>
    <r>
      <rPr>
        <vertAlign val="subscript"/>
        <sz val="10"/>
        <rFont val="Tahoma"/>
        <family val="2"/>
      </rPr>
      <t>y</t>
    </r>
  </si>
  <si>
    <r>
      <rPr>
        <vertAlign val="subscript"/>
        <sz val="10"/>
        <rFont val="Tahoma"/>
        <family val="2"/>
      </rPr>
      <t>n</t>
    </r>
    <r>
      <rPr>
        <sz val="10"/>
        <rFont val="Tahoma"/>
        <family val="2"/>
      </rPr>
      <t>p</t>
    </r>
    <r>
      <rPr>
        <vertAlign val="subscript"/>
        <sz val="10"/>
        <rFont val="Tahoma"/>
        <family val="2"/>
      </rPr>
      <t>y</t>
    </r>
  </si>
  <si>
    <t>[Total 7]</t>
  </si>
  <si>
    <t xml:space="preserve">The model assumes that the government subsidies will be paid and paid on time, political uncertainty may make payments less reliable. </t>
  </si>
  <si>
    <t>Correctly identifying years when reserve is required</t>
  </si>
  <si>
    <t>Picking up correct ages</t>
  </si>
  <si>
    <t>Correctly combining probabilities</t>
  </si>
  <si>
    <t>Different accumulation for 1st and final year</t>
  </si>
  <si>
    <t>Purchase Cost (discounted to year start)</t>
  </si>
  <si>
    <t>Discount factor for one year</t>
  </si>
  <si>
    <t>Discount factor for 1/2 year</t>
  </si>
  <si>
    <t>Alternative solution - annual cashflow with figures given at start of year</t>
  </si>
  <si>
    <t>Installation Cost (discounted to year start)</t>
  </si>
  <si>
    <t>Maintenance Cost (discounted to year start)</t>
  </si>
  <si>
    <t>Income (discounted to year start)</t>
  </si>
  <si>
    <t>Accumulated Profit at year end</t>
  </si>
  <si>
    <t>Government subsidy (discounted to year start)</t>
  </si>
  <si>
    <t>Purchase Cost (accumulated to month end)</t>
  </si>
  <si>
    <t>Month</t>
  </si>
  <si>
    <t>Installation Cost (accumulated to month end)</t>
  </si>
  <si>
    <t>Maintenance Cost (accumulated to month end)</t>
  </si>
  <si>
    <t>Income (accumulated to month end)</t>
  </si>
  <si>
    <t>Accumulated Profit at month end</t>
  </si>
  <si>
    <t>Purchase Cost (discounted to month start)</t>
  </si>
  <si>
    <t>Installation Cost (discounted to month start)</t>
  </si>
  <si>
    <t>Maintenance Cost (discounted to month start)</t>
  </si>
  <si>
    <t>Income (discounted to month start)</t>
  </si>
  <si>
    <t>Government subsidy (discounted to month start)</t>
  </si>
  <si>
    <t>Government subsidy (accumulated to month end)</t>
  </si>
  <si>
    <t>Accumulation Factor</t>
  </si>
  <si>
    <t>Monthly Installation Cost (accumulated to year end)</t>
  </si>
  <si>
    <t>Monthly Maintenance Cost (accumulated to year end)</t>
  </si>
  <si>
    <t>Monthly Income (accumulated to year end)</t>
  </si>
  <si>
    <t>Annual Installation Cost (accumulated to year end)</t>
  </si>
  <si>
    <t>Annual Maintenance Cost (accumulated to year end)</t>
  </si>
  <si>
    <t>Annual Units generated</t>
  </si>
  <si>
    <t>Annual Income (accumulated to year end)</t>
  </si>
  <si>
    <t>Monthly Installation Cost (discounted to year start)</t>
  </si>
  <si>
    <t>Monthly Maintenance Cost (discounted to year start)</t>
  </si>
  <si>
    <t>Monthly Income (discounted to year start)</t>
  </si>
  <si>
    <t>Annual Installation Cost (discounted to year start)</t>
  </si>
  <si>
    <t>Annual Maintenance Cost (discounted to year start)</t>
  </si>
  <si>
    <t>Annual Income (discounted to year start)</t>
  </si>
  <si>
    <t>Annual Govt. subsidy (accumulated to year end)</t>
  </si>
  <si>
    <t>Annual Govt. subsidy (discounted to year start)</t>
  </si>
  <si>
    <t>P(both dead by end of year n)</t>
  </si>
  <si>
    <t>P(2nd death occurs in year n)</t>
  </si>
  <si>
    <t>PV if 2nd death occurs in year</t>
  </si>
  <si>
    <t>Correct non-unit cashflow</t>
  </si>
  <si>
    <t>This is relevant as there are likely to be costs associated with disposal of the panels and other components.</t>
  </si>
  <si>
    <t>Other relevant points</t>
  </si>
  <si>
    <t>Setting up reserves delays the emergence of profits.</t>
  </si>
  <si>
    <t>The present value of profits will change - in this case the PV will reduce as the interest earned on reserves is lower than the risk discount rate used.</t>
  </si>
  <si>
    <t>Setting up reserves only changes when expected profits emerge, not the amount of profits, so expected profits after setting up reserves will be unchanged.</t>
  </si>
  <si>
    <t>Applying price to units generated over the correct 5 year period</t>
  </si>
  <si>
    <t xml:space="preserve">Where a monthly cashflow is produced with an annual summary, do not award the marks </t>
  </si>
  <si>
    <t>for J and K, instead award marks for columns AC and AD.</t>
  </si>
  <si>
    <t>Where only a monthly cashflow is produced, award the marks for columns J and K here.</t>
  </si>
  <si>
    <t>Where only a monthly cashflow is produced, award the marks for columns K and L here.</t>
  </si>
  <si>
    <t>for K and L, instead award marks for columns AF and AG.</t>
  </si>
  <si>
    <r>
      <t>i</t>
    </r>
    <r>
      <rPr>
        <vertAlign val="superscript"/>
        <sz val="10"/>
        <color rgb="FFFF0000"/>
        <rFont val="Tahoma"/>
        <family val="2"/>
      </rPr>
      <t>(12)</t>
    </r>
  </si>
  <si>
    <t>Monthly discount factor</t>
  </si>
  <si>
    <t>Quarterly discount factor</t>
  </si>
  <si>
    <t>Monthly 1/2 year discount factor</t>
  </si>
  <si>
    <t>Quartely 1/2 year discount factor</t>
  </si>
  <si>
    <t>Discounted to start of year</t>
  </si>
  <si>
    <t>Monthly discount factor applied</t>
  </si>
  <si>
    <t>Discounting 1st year correctly</t>
  </si>
  <si>
    <t>Correct discount for year 2 onwards</t>
  </si>
  <si>
    <t>Correctly accumulated to month end</t>
  </si>
  <si>
    <t>Accumulated to month end</t>
  </si>
  <si>
    <t>Correct annual units generated, starting in correct month</t>
  </si>
  <si>
    <t>Correct timing of income payments</t>
  </si>
  <si>
    <t>Accumulation factor from month end to year end</t>
  </si>
  <si>
    <t>Income accumulated to year end</t>
  </si>
  <si>
    <t>Costs accumulated to year end</t>
  </si>
  <si>
    <r>
      <t>d</t>
    </r>
    <r>
      <rPr>
        <vertAlign val="superscript"/>
        <sz val="10"/>
        <color rgb="FFFF0000"/>
        <rFont val="Tahoma"/>
        <family val="2"/>
      </rPr>
      <t>(12)</t>
    </r>
    <r>
      <rPr>
        <sz val="10"/>
        <color rgb="FFFF0000"/>
        <rFont val="Tahoma"/>
        <family val="2"/>
      </rPr>
      <t xml:space="preserve"> and i</t>
    </r>
    <r>
      <rPr>
        <vertAlign val="superscript"/>
        <sz val="10"/>
        <color rgb="FFFF0000"/>
        <rFont val="Tahoma"/>
        <family val="2"/>
      </rPr>
      <t>(12)</t>
    </r>
  </si>
  <si>
    <t>Discounted to month start</t>
  </si>
  <si>
    <t>Discount factor from month start to year start</t>
  </si>
  <si>
    <t>Costs discounted to year start</t>
  </si>
  <si>
    <t>Income discounted to year start</t>
  </si>
  <si>
    <t>[5]</t>
  </si>
  <si>
    <t>Applying appropriate factor in year 1</t>
  </si>
  <si>
    <t>There are 2 marks for summarising the accumulated monthly cashflows into annual cashflows.</t>
  </si>
  <si>
    <t xml:space="preserve">These marks can be awarded even if the candidate misses out the accumulating step and  </t>
  </si>
  <si>
    <t>summarises the monthly cashflows directly.</t>
  </si>
  <si>
    <t xml:space="preserve">There are 7 marks for accumulating the monthly cashflows to the end of each year. </t>
  </si>
  <si>
    <t>4 marks for deriving the accumulation factors and the remaining 3 for applying the factors correctly to the relevant cashflows.</t>
  </si>
  <si>
    <t>Where the candidate uses a different method use your judgement.</t>
  </si>
  <si>
    <t>Monthly cashflows summarised to annual</t>
  </si>
  <si>
    <t>directly summarises the monthly cashflows (ie the non-accumulated monthly cashflows).</t>
  </si>
  <si>
    <t>1/2 year discount factor applied</t>
  </si>
  <si>
    <t>TOTAL (i)</t>
  </si>
  <si>
    <t>TOTAL (ii)</t>
  </si>
  <si>
    <t>Monthly Govt. Subsidy accumulated to end year</t>
  </si>
  <si>
    <t>Accumulated Monthly Govt. Subsidy summarised to annual</t>
  </si>
  <si>
    <t>Monthly Govt. Subsidy discounted to start year</t>
  </si>
  <si>
    <t>Discounted Monthly Govt. Subsidy summarised to 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</si>
</sst>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0000"/>
    <numFmt numFmtId="165" formatCode="0.0%"/>
    <numFmt numFmtId="166" formatCode="0.0"/>
    <numFmt numFmtId="167" formatCode="&quot;£&quot;#,##0.0000;[Red]\-&quot;£&quot;#,##0.0000"/>
    <numFmt numFmtId="168" formatCode="_-[$£-809]* #,##0.00_-;\-[$£-809]* #,##0.00_-;_-[$£-809]* &quot;-&quot;??_-;_-@_-"/>
    <numFmt numFmtId="169" formatCode="_-&quot;£&quot;* #,##0_-;\-&quot;£&quot;* #,##0_-;_-&quot;£&quot;* &quot;-&quot;??_-;_-@_-"/>
    <numFmt numFmtId="170" formatCode="0.000000"/>
    <numFmt numFmtId="171" formatCode="0.0000"/>
  </numFmts>
  <fonts count="24" x14ac:knownFonts="1">
    <font>
      <sz val="11"/>
      <color theme="1"/>
      <name val="Calibri"/>
      <scheme val="minor"/>
    </font>
    <font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rgb="FFFF0000"/>
      <name val="Tahoma"/>
      <family val="2"/>
    </font>
    <font>
      <sz val="10"/>
      <color rgb="FF0070C0"/>
      <name val="Tahoma"/>
      <family val="2"/>
    </font>
    <font>
      <vertAlign val="superscript"/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indexed="2"/>
      <name val="Tahoma"/>
      <family val="2"/>
    </font>
    <font>
      <b/>
      <sz val="10"/>
      <color indexed="2"/>
      <name val="Tahoma"/>
      <family val="2"/>
    </font>
    <font>
      <b/>
      <sz val="10"/>
      <name val="Tahoma"/>
      <family val="2"/>
    </font>
    <font>
      <sz val="10"/>
      <color rgb="FFFF0000"/>
      <name val="Tahoma"/>
      <family val="2"/>
    </font>
    <font>
      <vertAlign val="superscript"/>
      <sz val="10"/>
      <color rgb="FFFF0000"/>
      <name val="Tahoma"/>
      <family val="2"/>
    </font>
    <font>
      <vertAlign val="subscript"/>
      <sz val="10"/>
      <name val="Tahoma"/>
      <family val="2"/>
    </font>
    <font>
      <b/>
      <sz val="14"/>
      <name val="Tahoma"/>
      <family val="2"/>
    </font>
    <font>
      <sz val="20"/>
      <name val="Tahoma"/>
      <family val="2"/>
    </font>
    <font>
      <i/>
      <sz val="10"/>
      <name val="Tahoma"/>
      <family val="2"/>
    </font>
    <font>
      <i/>
      <vertAlign val="subscript"/>
      <sz val="10"/>
      <name val="Tahoma"/>
      <family val="2"/>
    </font>
    <font>
      <i/>
      <sz val="10"/>
      <color theme="1"/>
      <name val="Tahoma"/>
      <family val="2"/>
    </font>
    <font>
      <b/>
      <sz val="10"/>
      <color rgb="FF0070C0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E38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5" fillId="0" borderId="0"/>
    <xf numFmtId="44" fontId="5" fillId="0" borderId="0"/>
    <xf numFmtId="0" fontId="4" fillId="0" borderId="0"/>
    <xf numFmtId="9" fontId="5" fillId="0" borderId="0"/>
  </cellStyleXfs>
  <cellXfs count="168"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2" fontId="7" fillId="0" borderId="0" xfId="0" applyNumberFormat="1" applyFont="1"/>
    <xf numFmtId="9" fontId="7" fillId="0" borderId="0" xfId="0" applyNumberFormat="1" applyFont="1"/>
    <xf numFmtId="8" fontId="7" fillId="0" borderId="0" xfId="0" applyNumberFormat="1" applyFont="1"/>
    <xf numFmtId="0" fontId="8" fillId="0" borderId="0" xfId="0" applyFont="1" applyAlignment="1">
      <alignment horizontal="center"/>
    </xf>
    <xf numFmtId="0" fontId="9" fillId="0" borderId="0" xfId="0" applyFont="1"/>
    <xf numFmtId="165" fontId="9" fillId="0" borderId="0" xfId="0" applyNumberFormat="1" applyFont="1"/>
    <xf numFmtId="9" fontId="9" fillId="0" borderId="0" xfId="0" applyNumberFormat="1" applyFont="1"/>
    <xf numFmtId="10" fontId="9" fillId="0" borderId="0" xfId="0" applyNumberFormat="1" applyFont="1"/>
    <xf numFmtId="8" fontId="9" fillId="0" borderId="0" xfId="0" applyNumberFormat="1" applyFont="1"/>
    <xf numFmtId="43" fontId="7" fillId="0" borderId="0" xfId="1" applyNumberFormat="1" applyFont="1"/>
    <xf numFmtId="8" fontId="7" fillId="0" borderId="0" xfId="0" applyNumberFormat="1" applyFont="1" applyAlignment="1">
      <alignment horizontal="right"/>
    </xf>
    <xf numFmtId="8" fontId="8" fillId="0" borderId="0" xfId="0" applyNumberFormat="1" applyFont="1" applyAlignment="1">
      <alignment horizontal="center"/>
    </xf>
    <xf numFmtId="169" fontId="7" fillId="0" borderId="0" xfId="2" applyNumberFormat="1" applyFont="1"/>
    <xf numFmtId="165" fontId="7" fillId="0" borderId="0" xfId="4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6" fontId="7" fillId="0" borderId="0" xfId="0" applyNumberFormat="1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8" fontId="7" fillId="0" borderId="0" xfId="0" applyNumberFormat="1" applyFont="1"/>
    <xf numFmtId="0" fontId="11" fillId="0" borderId="0" xfId="0" applyFont="1"/>
    <xf numFmtId="0" fontId="12" fillId="0" borderId="0" xfId="0" applyNumberFormat="1" applyFont="1" applyAlignment="1">
      <alignment horizontal="center"/>
    </xf>
    <xf numFmtId="8" fontId="12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" fontId="7" fillId="0" borderId="0" xfId="0" applyNumberFormat="1" applyFont="1"/>
    <xf numFmtId="166" fontId="7" fillId="0" borderId="0" xfId="0" applyNumberFormat="1" applyFont="1"/>
    <xf numFmtId="9" fontId="7" fillId="0" borderId="0" xfId="4" applyNumberFormat="1" applyFont="1"/>
    <xf numFmtId="10" fontId="7" fillId="0" borderId="0" xfId="4" applyNumberFormat="1" applyFont="1"/>
    <xf numFmtId="165" fontId="7" fillId="0" borderId="0" xfId="0" applyNumberFormat="1" applyFont="1"/>
    <xf numFmtId="0" fontId="7" fillId="0" borderId="2" xfId="0" applyFont="1" applyBorder="1" applyAlignment="1">
      <alignment horizontal="right" indent="2"/>
    </xf>
    <xf numFmtId="2" fontId="7" fillId="0" borderId="2" xfId="0" applyNumberFormat="1" applyFont="1" applyBorder="1" applyAlignment="1">
      <alignment horizontal="right" indent="2"/>
    </xf>
    <xf numFmtId="164" fontId="7" fillId="0" borderId="2" xfId="0" applyNumberFormat="1" applyFont="1" applyBorder="1" applyAlignment="1">
      <alignment horizontal="right" indent="2"/>
    </xf>
    <xf numFmtId="0" fontId="7" fillId="0" borderId="2" xfId="0" applyFont="1" applyBorder="1"/>
    <xf numFmtId="0" fontId="7" fillId="0" borderId="2" xfId="0" applyFont="1" applyBorder="1" applyAlignment="1">
      <alignment horizontal="right" indent="1"/>
    </xf>
    <xf numFmtId="2" fontId="7" fillId="0" borderId="2" xfId="0" applyNumberFormat="1" applyFont="1" applyBorder="1" applyAlignment="1">
      <alignment horizontal="right" indent="1"/>
    </xf>
    <xf numFmtId="2" fontId="7" fillId="0" borderId="0" xfId="0" applyNumberFormat="1" applyFont="1" applyAlignment="1">
      <alignment horizontal="right" indent="1"/>
    </xf>
    <xf numFmtId="0" fontId="7" fillId="0" borderId="0" xfId="0" applyFont="1" applyAlignment="1">
      <alignment horizontal="right" indent="1"/>
    </xf>
    <xf numFmtId="0" fontId="7" fillId="0" borderId="0" xfId="0" applyFont="1" applyAlignment="1">
      <alignment horizontal="left" vertical="center"/>
    </xf>
    <xf numFmtId="166" fontId="6" fillId="0" borderId="2" xfId="3" applyNumberFormat="1" applyFont="1" applyBorder="1"/>
    <xf numFmtId="0" fontId="7" fillId="0" borderId="2" xfId="0" applyFont="1" applyBorder="1" applyAlignment="1">
      <alignment horizontal="center"/>
    </xf>
    <xf numFmtId="0" fontId="7" fillId="0" borderId="2" xfId="4" applyNumberFormat="1" applyFont="1" applyBorder="1"/>
    <xf numFmtId="8" fontId="7" fillId="0" borderId="2" xfId="0" applyNumberFormat="1" applyFont="1" applyBorder="1"/>
    <xf numFmtId="8" fontId="7" fillId="0" borderId="2" xfId="0" applyNumberFormat="1" applyFont="1" applyBorder="1" applyAlignment="1">
      <alignment horizontal="center"/>
    </xf>
    <xf numFmtId="43" fontId="7" fillId="0" borderId="2" xfId="1" applyNumberFormat="1" applyFont="1" applyBorder="1"/>
    <xf numFmtId="0" fontId="8" fillId="5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8" fillId="0" borderId="0" xfId="0" applyFont="1"/>
    <xf numFmtId="0" fontId="15" fillId="0" borderId="0" xfId="0" applyFont="1"/>
    <xf numFmtId="0" fontId="8" fillId="7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center"/>
    </xf>
    <xf numFmtId="0" fontId="8" fillId="9" borderId="0" xfId="0" applyFont="1" applyFill="1" applyAlignment="1">
      <alignment horizontal="center"/>
    </xf>
    <xf numFmtId="0" fontId="7" fillId="9" borderId="2" xfId="0" applyFont="1" applyFill="1" applyBorder="1" applyAlignment="1">
      <alignment horizontal="center" vertical="center" wrapText="1"/>
    </xf>
    <xf numFmtId="0" fontId="8" fillId="10" borderId="0" xfId="0" applyFont="1" applyFill="1" applyAlignment="1">
      <alignment horizontal="center"/>
    </xf>
    <xf numFmtId="0" fontId="7" fillId="11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8" fillId="13" borderId="0" xfId="0" applyFont="1" applyFill="1" applyAlignment="1">
      <alignment horizontal="center"/>
    </xf>
    <xf numFmtId="0" fontId="8" fillId="12" borderId="0" xfId="0" applyFont="1" applyFill="1" applyAlignment="1">
      <alignment horizontal="center"/>
    </xf>
    <xf numFmtId="0" fontId="7" fillId="6" borderId="0" xfId="0" applyFont="1" applyFill="1" applyAlignment="1">
      <alignment horizontal="left"/>
    </xf>
    <xf numFmtId="0" fontId="8" fillId="11" borderId="0" xfId="0" applyFont="1" applyFill="1" applyAlignment="1">
      <alignment horizontal="center"/>
    </xf>
    <xf numFmtId="0" fontId="7" fillId="14" borderId="2" xfId="0" applyFont="1" applyFill="1" applyBorder="1" applyAlignment="1">
      <alignment horizontal="center" vertical="center" wrapText="1"/>
    </xf>
    <xf numFmtId="0" fontId="8" fillId="14" borderId="0" xfId="0" applyFont="1" applyFill="1" applyAlignment="1">
      <alignment horizontal="center"/>
    </xf>
    <xf numFmtId="0" fontId="11" fillId="15" borderId="0" xfId="0" applyFont="1" applyFill="1"/>
    <xf numFmtId="0" fontId="8" fillId="15" borderId="0" xfId="0" applyFont="1" applyFill="1" applyAlignment="1">
      <alignment horizontal="center"/>
    </xf>
    <xf numFmtId="0" fontId="7" fillId="6" borderId="0" xfId="0" applyFont="1" applyFill="1"/>
    <xf numFmtId="0" fontId="6" fillId="0" borderId="0" xfId="0" applyFont="1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0" xfId="0" applyFont="1"/>
    <xf numFmtId="0" fontId="14" fillId="0" borderId="0" xfId="0" applyFont="1"/>
    <xf numFmtId="0" fontId="6" fillId="10" borderId="2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indent="2"/>
    </xf>
    <xf numFmtId="0" fontId="19" fillId="2" borderId="1" xfId="0" applyFont="1" applyFill="1" applyBorder="1"/>
    <xf numFmtId="6" fontId="6" fillId="0" borderId="0" xfId="0" applyNumberFormat="1" applyFont="1"/>
    <xf numFmtId="0" fontId="14" fillId="0" borderId="0" xfId="0" applyFont="1" applyAlignment="1">
      <alignment horizontal="center"/>
    </xf>
    <xf numFmtId="6" fontId="14" fillId="0" borderId="0" xfId="0" applyNumberFormat="1" applyFont="1"/>
    <xf numFmtId="0" fontId="6" fillId="0" borderId="2" xfId="0" applyFont="1" applyBorder="1"/>
    <xf numFmtId="170" fontId="6" fillId="0" borderId="2" xfId="0" applyNumberFormat="1" applyFont="1" applyBorder="1"/>
    <xf numFmtId="0" fontId="6" fillId="0" borderId="2" xfId="0" applyFont="1" applyBorder="1" applyAlignment="1">
      <alignment horizontal="center"/>
    </xf>
    <xf numFmtId="0" fontId="6" fillId="0" borderId="2" xfId="4" applyNumberFormat="1" applyFont="1" applyBorder="1"/>
    <xf numFmtId="6" fontId="6" fillId="0" borderId="2" xfId="0" applyNumberFormat="1" applyFont="1" applyBorder="1"/>
    <xf numFmtId="8" fontId="6" fillId="0" borderId="2" xfId="0" applyNumberFormat="1" applyFont="1" applyBorder="1"/>
    <xf numFmtId="165" fontId="6" fillId="0" borderId="0" xfId="4" applyNumberFormat="1" applyFont="1"/>
    <xf numFmtId="167" fontId="6" fillId="0" borderId="0" xfId="0" applyNumberFormat="1" applyFont="1"/>
    <xf numFmtId="6" fontId="6" fillId="0" borderId="0" xfId="0" applyNumberFormat="1" applyFont="1" applyBorder="1"/>
    <xf numFmtId="8" fontId="6" fillId="0" borderId="0" xfId="0" applyNumberFormat="1" applyFont="1" applyBorder="1"/>
    <xf numFmtId="165" fontId="7" fillId="0" borderId="2" xfId="4" applyNumberFormat="1" applyFont="1" applyBorder="1"/>
    <xf numFmtId="0" fontId="8" fillId="16" borderId="0" xfId="0" applyFont="1" applyFill="1" applyAlignment="1">
      <alignment horizontal="center"/>
    </xf>
    <xf numFmtId="0" fontId="15" fillId="16" borderId="0" xfId="0" applyFont="1" applyFill="1"/>
    <xf numFmtId="0" fontId="6" fillId="16" borderId="0" xfId="0" applyFont="1" applyFill="1"/>
    <xf numFmtId="0" fontId="8" fillId="17" borderId="0" xfId="0" applyFont="1" applyFill="1" applyAlignment="1">
      <alignment horizontal="center"/>
    </xf>
    <xf numFmtId="0" fontId="8" fillId="18" borderId="0" xfId="0" applyFont="1" applyFill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8" fillId="0" borderId="8" xfId="0" applyFont="1" applyBorder="1"/>
    <xf numFmtId="0" fontId="13" fillId="7" borderId="0" xfId="0" applyFont="1" applyFill="1" applyAlignment="1">
      <alignment horizontal="center"/>
    </xf>
    <xf numFmtId="0" fontId="13" fillId="9" borderId="0" xfId="0" applyFont="1" applyFill="1" applyAlignment="1">
      <alignment horizontal="center"/>
    </xf>
    <xf numFmtId="0" fontId="6" fillId="4" borderId="2" xfId="0" applyFont="1" applyFill="1" applyBorder="1"/>
    <xf numFmtId="0" fontId="20" fillId="4" borderId="2" xfId="0" applyFont="1" applyFill="1" applyBorder="1" applyAlignment="1">
      <alignment horizontal="center"/>
    </xf>
    <xf numFmtId="0" fontId="3" fillId="0" borderId="0" xfId="0" applyFont="1"/>
    <xf numFmtId="0" fontId="3" fillId="12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43" fontId="7" fillId="0" borderId="2" xfId="0" applyNumberFormat="1" applyFont="1" applyBorder="1"/>
    <xf numFmtId="8" fontId="7" fillId="0" borderId="0" xfId="0" applyNumberFormat="1" applyFont="1" applyBorder="1"/>
    <xf numFmtId="0" fontId="7" fillId="0" borderId="2" xfId="1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2" fillId="0" borderId="0" xfId="0" applyFont="1"/>
    <xf numFmtId="0" fontId="22" fillId="0" borderId="0" xfId="0" applyFont="1"/>
    <xf numFmtId="170" fontId="7" fillId="0" borderId="2" xfId="0" applyNumberFormat="1" applyFont="1" applyBorder="1"/>
    <xf numFmtId="164" fontId="7" fillId="0" borderId="2" xfId="0" applyNumberFormat="1" applyFont="1" applyBorder="1"/>
    <xf numFmtId="171" fontId="7" fillId="0" borderId="2" xfId="0" applyNumberFormat="1" applyFont="1" applyBorder="1"/>
    <xf numFmtId="0" fontId="8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" fillId="0" borderId="0" xfId="0" applyFont="1"/>
    <xf numFmtId="0" fontId="8" fillId="0" borderId="0" xfId="0" applyFont="1" applyAlignment="1">
      <alignment horizontal="center"/>
    </xf>
    <xf numFmtId="0" fontId="23" fillId="14" borderId="0" xfId="0" applyFont="1" applyFill="1" applyAlignment="1">
      <alignment horizontal="center"/>
    </xf>
    <xf numFmtId="0" fontId="23" fillId="15" borderId="0" xfId="0" applyFont="1" applyFill="1" applyAlignment="1">
      <alignment horizontal="center"/>
    </xf>
    <xf numFmtId="0" fontId="3" fillId="1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8" fillId="19" borderId="0" xfId="0" applyFont="1" applyFill="1" applyAlignment="1">
      <alignment horizontal="center"/>
    </xf>
    <xf numFmtId="0" fontId="7" fillId="17" borderId="2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16" borderId="0" xfId="0" applyFont="1" applyFill="1"/>
    <xf numFmtId="8" fontId="23" fillId="14" borderId="0" xfId="0" applyNumberFormat="1" applyFont="1" applyFill="1" applyAlignment="1">
      <alignment horizontal="center"/>
    </xf>
    <xf numFmtId="8" fontId="8" fillId="14" borderId="0" xfId="0" applyNumberFormat="1" applyFont="1" applyFill="1" applyAlignment="1">
      <alignment horizontal="center"/>
    </xf>
    <xf numFmtId="8" fontId="15" fillId="0" borderId="0" xfId="0" applyNumberFormat="1" applyFont="1"/>
    <xf numFmtId="0" fontId="23" fillId="0" borderId="0" xfId="0" applyFont="1"/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20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12" fillId="16" borderId="0" xfId="0" applyFont="1" applyFill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8" fillId="16" borderId="0" xfId="0" applyFont="1" applyFill="1" applyAlignment="1">
      <alignment horizontal="center"/>
    </xf>
    <xf numFmtId="0" fontId="8" fillId="17" borderId="0" xfId="0" applyFont="1" applyFill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colors>
    <mruColors>
      <color rgb="FFFFE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389"/>
  </sheetPr>
  <dimension ref="A1:J31"/>
  <sheetViews>
    <sheetView tabSelected="1" workbookViewId="0"/>
  </sheetViews>
  <sheetFormatPr defaultRowHeight="12.75" x14ac:dyDescent="0.2"/>
  <cols>
    <col min="1" max="1" width="5.85546875" style="1" customWidth="1"/>
    <col min="2" max="2" width="7.140625" style="1" customWidth="1"/>
    <col min="3" max="3" width="14" style="1" customWidth="1"/>
    <col min="4" max="4" width="25.5703125" style="1" customWidth="1"/>
    <col min="5" max="5" width="10.7109375" style="1" customWidth="1"/>
    <col min="6" max="6" width="10.5703125" style="1" bestFit="1" customWidth="1"/>
    <col min="7" max="8" width="11.42578125" style="1" customWidth="1"/>
    <col min="9" max="9" width="12.28515625" style="1" customWidth="1"/>
    <col min="10" max="10" width="12.85546875" style="1" customWidth="1"/>
    <col min="11" max="16384" width="9.140625" style="1"/>
  </cols>
  <sheetData>
    <row r="1" spans="1:10" ht="13.5" thickBot="1" x14ac:dyDescent="0.25"/>
    <row r="2" spans="1:10" s="82" customFormat="1" ht="26.25" thickBot="1" x14ac:dyDescent="0.4">
      <c r="A2" s="81" t="s">
        <v>114</v>
      </c>
    </row>
    <row r="6" spans="1:10" ht="38.25" customHeight="1" x14ac:dyDescent="0.2">
      <c r="B6" s="80" t="s">
        <v>0</v>
      </c>
      <c r="C6" s="80" t="s">
        <v>1</v>
      </c>
      <c r="D6" s="80" t="s">
        <v>2</v>
      </c>
      <c r="F6" s="144" t="s">
        <v>3</v>
      </c>
      <c r="G6" s="145"/>
      <c r="I6" s="146" t="s">
        <v>4</v>
      </c>
      <c r="J6" s="147"/>
    </row>
    <row r="7" spans="1:10" x14ac:dyDescent="0.2">
      <c r="B7" s="34">
        <v>1</v>
      </c>
      <c r="C7" s="35">
        <v>625.02</v>
      </c>
      <c r="D7" s="34">
        <v>0.89875000000000005</v>
      </c>
      <c r="F7" s="4">
        <v>7.0000000000000007E-2</v>
      </c>
      <c r="G7" s="1" t="s">
        <v>5</v>
      </c>
      <c r="I7" s="4">
        <v>0.04</v>
      </c>
      <c r="J7" s="1" t="s">
        <v>5</v>
      </c>
    </row>
    <row r="8" spans="1:10" x14ac:dyDescent="0.2">
      <c r="B8" s="34">
        <v>2</v>
      </c>
      <c r="C8" s="35">
        <v>-230.67</v>
      </c>
      <c r="D8" s="34">
        <v>0.92857000000000001</v>
      </c>
    </row>
    <row r="9" spans="1:10" x14ac:dyDescent="0.2">
      <c r="B9" s="34">
        <v>3</v>
      </c>
      <c r="C9" s="35">
        <v>-223.55</v>
      </c>
      <c r="D9" s="34">
        <v>0.94837000000000005</v>
      </c>
    </row>
    <row r="10" spans="1:10" x14ac:dyDescent="0.2">
      <c r="B10" s="34">
        <v>4</v>
      </c>
      <c r="C10" s="35">
        <v>-211.65</v>
      </c>
      <c r="D10" s="34">
        <v>0.94818999999999998</v>
      </c>
    </row>
    <row r="11" spans="1:10" x14ac:dyDescent="0.2">
      <c r="B11" s="34">
        <v>5</v>
      </c>
      <c r="C11" s="35">
        <v>-190.85</v>
      </c>
      <c r="D11" s="34">
        <v>0.98789000000000005</v>
      </c>
    </row>
    <row r="12" spans="1:10" x14ac:dyDescent="0.2">
      <c r="B12" s="34">
        <v>6</v>
      </c>
      <c r="C12" s="35">
        <v>-172.53</v>
      </c>
      <c r="D12" s="34">
        <v>0.98763999999999996</v>
      </c>
    </row>
    <row r="13" spans="1:10" x14ac:dyDescent="0.2">
      <c r="B13" s="34">
        <v>7</v>
      </c>
      <c r="C13" s="35">
        <v>-154.27000000000001</v>
      </c>
      <c r="D13" s="34">
        <v>0.98736000000000002</v>
      </c>
    </row>
    <row r="14" spans="1:10" x14ac:dyDescent="0.2">
      <c r="B14" s="34">
        <v>8</v>
      </c>
      <c r="C14" s="35">
        <v>-136.30000000000001</v>
      </c>
      <c r="D14" s="34">
        <v>0.98704000000000003</v>
      </c>
    </row>
    <row r="15" spans="1:10" x14ac:dyDescent="0.2">
      <c r="B15" s="34">
        <v>9</v>
      </c>
      <c r="C15" s="35">
        <v>-118.22</v>
      </c>
      <c r="D15" s="34">
        <v>0.98667000000000005</v>
      </c>
    </row>
    <row r="16" spans="1:10" x14ac:dyDescent="0.2">
      <c r="B16" s="34">
        <v>10</v>
      </c>
      <c r="C16" s="35">
        <v>-99.88</v>
      </c>
      <c r="D16" s="34">
        <v>0.98626000000000003</v>
      </c>
    </row>
    <row r="17" spans="2:4" x14ac:dyDescent="0.2">
      <c r="B17" s="34">
        <v>11</v>
      </c>
      <c r="C17" s="35">
        <v>-81.03</v>
      </c>
      <c r="D17" s="36">
        <v>0.98580000000000001</v>
      </c>
    </row>
    <row r="18" spans="2:4" x14ac:dyDescent="0.2">
      <c r="B18" s="34">
        <v>12</v>
      </c>
      <c r="C18" s="35">
        <v>-61.36</v>
      </c>
      <c r="D18" s="34">
        <v>0.98526999999999998</v>
      </c>
    </row>
    <row r="19" spans="2:4" x14ac:dyDescent="0.2">
      <c r="B19" s="34">
        <v>13</v>
      </c>
      <c r="C19" s="35">
        <v>-40.340000000000003</v>
      </c>
      <c r="D19" s="34">
        <v>0.98468999999999995</v>
      </c>
    </row>
    <row r="20" spans="2:4" x14ac:dyDescent="0.2">
      <c r="B20" s="34">
        <v>14</v>
      </c>
      <c r="C20" s="35">
        <v>-7.44</v>
      </c>
      <c r="D20" s="34">
        <v>0.98402999999999996</v>
      </c>
    </row>
    <row r="21" spans="2:4" x14ac:dyDescent="0.2">
      <c r="B21" s="34">
        <v>15</v>
      </c>
      <c r="C21" s="35">
        <v>8.01</v>
      </c>
      <c r="D21" s="34">
        <v>0.98328000000000004</v>
      </c>
    </row>
    <row r="22" spans="2:4" x14ac:dyDescent="0.2">
      <c r="B22" s="34">
        <v>16</v>
      </c>
      <c r="C22" s="35">
        <v>36.909999999999997</v>
      </c>
      <c r="D22" s="34">
        <v>0.98246</v>
      </c>
    </row>
    <row r="23" spans="2:4" x14ac:dyDescent="0.2">
      <c r="B23" s="34">
        <v>17</v>
      </c>
      <c r="C23" s="35">
        <v>-10</v>
      </c>
      <c r="D23" s="34">
        <v>0.98153000000000001</v>
      </c>
    </row>
    <row r="24" spans="2:4" x14ac:dyDescent="0.2">
      <c r="B24" s="34">
        <v>18</v>
      </c>
      <c r="C24" s="35">
        <v>109.21</v>
      </c>
      <c r="D24" s="34">
        <v>0.98048999999999997</v>
      </c>
    </row>
    <row r="25" spans="2:4" x14ac:dyDescent="0.2">
      <c r="B25" s="34">
        <v>19</v>
      </c>
      <c r="C25" s="35">
        <v>155.26</v>
      </c>
      <c r="D25" s="34">
        <v>0.97933000000000003</v>
      </c>
    </row>
    <row r="26" spans="2:4" x14ac:dyDescent="0.2">
      <c r="B26" s="34">
        <v>20</v>
      </c>
      <c r="C26" s="35">
        <v>210.21</v>
      </c>
      <c r="D26" s="34">
        <v>0.97804000000000002</v>
      </c>
    </row>
    <row r="27" spans="2:4" x14ac:dyDescent="0.2">
      <c r="B27" s="34">
        <v>21</v>
      </c>
      <c r="C27" s="35">
        <v>276.06</v>
      </c>
      <c r="D27" s="36">
        <v>0.97660000000000002</v>
      </c>
    </row>
    <row r="28" spans="2:4" x14ac:dyDescent="0.2">
      <c r="B28" s="34">
        <v>22</v>
      </c>
      <c r="C28" s="35">
        <v>355.23</v>
      </c>
      <c r="D28" s="34">
        <v>0.97501000000000004</v>
      </c>
    </row>
    <row r="29" spans="2:4" x14ac:dyDescent="0.2">
      <c r="B29" s="34">
        <v>23</v>
      </c>
      <c r="C29" s="35">
        <v>450.5</v>
      </c>
      <c r="D29" s="34">
        <v>0.97323999999999999</v>
      </c>
    </row>
    <row r="30" spans="2:4" x14ac:dyDescent="0.2">
      <c r="B30" s="34">
        <v>24</v>
      </c>
      <c r="C30" s="35">
        <v>565.15</v>
      </c>
      <c r="D30" s="34">
        <v>0.97126999999999997</v>
      </c>
    </row>
    <row r="31" spans="2:4" x14ac:dyDescent="0.2">
      <c r="B31" s="34">
        <v>25</v>
      </c>
      <c r="C31" s="35">
        <v>654.5</v>
      </c>
      <c r="D31" s="34">
        <v>0.97889000000000004</v>
      </c>
    </row>
  </sheetData>
  <mergeCells count="2">
    <mergeCell ref="F6:G6"/>
    <mergeCell ref="I6:J6"/>
  </mergeCells>
  <printOptions gridLines="1"/>
  <pageMargins left="0.7" right="0.7" top="0.75" bottom="0.75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workbookViewId="0"/>
  </sheetViews>
  <sheetFormatPr defaultRowHeight="12.75" x14ac:dyDescent="0.2"/>
  <cols>
    <col min="1" max="2" width="9.140625" style="1"/>
    <col min="3" max="3" width="13.42578125" style="1" bestFit="1" customWidth="1"/>
    <col min="4" max="4" width="15.5703125" style="1" customWidth="1"/>
    <col min="5" max="5" width="13.7109375" style="1" customWidth="1"/>
    <col min="6" max="6" width="10.7109375" style="1" customWidth="1"/>
    <col min="7" max="7" width="9.140625" style="1"/>
    <col min="8" max="8" width="17.7109375" style="1" customWidth="1"/>
    <col min="9" max="9" width="12.85546875" style="1" customWidth="1"/>
    <col min="10" max="10" width="41.28515625" style="1" customWidth="1"/>
    <col min="11" max="11" width="9.140625" style="1"/>
    <col min="12" max="12" width="11.5703125" style="1" bestFit="1" customWidth="1"/>
    <col min="13" max="18" width="9.140625" style="1"/>
    <col min="19" max="19" width="13.42578125" style="1" bestFit="1" customWidth="1"/>
    <col min="20" max="20" width="15.5703125" style="1" customWidth="1"/>
    <col min="21" max="21" width="13.7109375" style="1" customWidth="1"/>
    <col min="22" max="22" width="10.7109375" style="1" customWidth="1"/>
    <col min="23" max="23" width="9.140625" style="1"/>
    <col min="24" max="24" width="17.7109375" style="1" customWidth="1"/>
    <col min="25" max="25" width="12.85546875" style="1" customWidth="1"/>
    <col min="26" max="26" width="34.42578125" style="1" customWidth="1"/>
    <col min="27" max="27" width="9.140625" style="1"/>
    <col min="28" max="28" width="11.5703125" style="1" bestFit="1" customWidth="1"/>
    <col min="29" max="16384" width="9.140625" style="1"/>
  </cols>
  <sheetData>
    <row r="1" spans="1:27" ht="13.5" thickBot="1" x14ac:dyDescent="0.25"/>
    <row r="2" spans="1:27" s="82" customFormat="1" ht="26.25" thickBot="1" x14ac:dyDescent="0.4">
      <c r="A2" s="81" t="s">
        <v>123</v>
      </c>
    </row>
    <row r="3" spans="1:27" ht="13.5" thickBot="1" x14ac:dyDescent="0.25"/>
    <row r="4" spans="1:27" ht="13.5" thickBot="1" x14ac:dyDescent="0.25">
      <c r="R4" s="165" t="s">
        <v>220</v>
      </c>
      <c r="S4" s="165"/>
      <c r="T4" s="165"/>
      <c r="U4" s="165"/>
      <c r="V4" s="165"/>
      <c r="W4" s="165"/>
      <c r="X4" s="165"/>
      <c r="Y4" s="165"/>
      <c r="Z4" s="165"/>
      <c r="AA4" s="165"/>
    </row>
    <row r="6" spans="1:27" x14ac:dyDescent="0.2">
      <c r="B6" s="6"/>
      <c r="C6" s="50" t="s">
        <v>104</v>
      </c>
      <c r="D6" s="50" t="s">
        <v>104</v>
      </c>
      <c r="E6" s="50" t="s">
        <v>104</v>
      </c>
      <c r="R6" s="6"/>
      <c r="S6" s="50" t="s">
        <v>104</v>
      </c>
      <c r="T6" s="50" t="s">
        <v>104</v>
      </c>
      <c r="U6" s="50" t="s">
        <v>104</v>
      </c>
    </row>
    <row r="7" spans="1:27" x14ac:dyDescent="0.2">
      <c r="B7" s="1" t="s">
        <v>66</v>
      </c>
      <c r="R7" s="1" t="s">
        <v>66</v>
      </c>
    </row>
    <row r="8" spans="1:27" x14ac:dyDescent="0.2">
      <c r="B8" s="8">
        <v>6.5000000000000002E-2</v>
      </c>
      <c r="R8" s="8">
        <v>6.5000000000000002E-2</v>
      </c>
    </row>
    <row r="9" spans="1:27" ht="38.25" x14ac:dyDescent="0.2">
      <c r="B9" s="2"/>
      <c r="C9" s="2"/>
      <c r="D9" s="54" t="s">
        <v>67</v>
      </c>
      <c r="E9" s="54" t="s">
        <v>68</v>
      </c>
      <c r="R9" s="2"/>
      <c r="S9" s="2"/>
      <c r="T9" s="110" t="s">
        <v>218</v>
      </c>
      <c r="U9" s="110" t="s">
        <v>219</v>
      </c>
    </row>
    <row r="12" spans="1:27" ht="14.25" x14ac:dyDescent="0.2">
      <c r="B12" s="65" t="s">
        <v>108</v>
      </c>
      <c r="C12" s="1">
        <f>12*(1-((1-(B8/(1+B8)))^(1/12)))</f>
        <v>6.2809845119577989E-2</v>
      </c>
      <c r="E12" s="1">
        <f>((1+$B$8)^0.5-1)/C12</f>
        <v>0.50928914036668815</v>
      </c>
      <c r="R12" s="65" t="s">
        <v>108</v>
      </c>
      <c r="S12" s="1">
        <f>12*(1-((1-(R8/(1+R8)))^(1/12)))</f>
        <v>6.2809845119577989E-2</v>
      </c>
      <c r="U12" s="1">
        <f>(1-(1+$B$8)^-0.5)/S12</f>
        <v>0.49350278953832033</v>
      </c>
    </row>
    <row r="13" spans="1:27" ht="14.25" x14ac:dyDescent="0.2">
      <c r="B13" s="65" t="s">
        <v>109</v>
      </c>
      <c r="C13" s="1">
        <f>12*((1+B8)^(1/12)-1)</f>
        <v>6.3140331322173004E-2</v>
      </c>
      <c r="D13" s="1">
        <f>((1+$B$8)^(1)-1)/C13</f>
        <v>1.0294529445583362</v>
      </c>
      <c r="R13" s="65" t="s">
        <v>109</v>
      </c>
      <c r="S13" s="1">
        <f>12*((1+R8)^(1/12)-1)</f>
        <v>6.3140331322173004E-2</v>
      </c>
      <c r="T13" s="1">
        <f>(1-(1+$B$8)^(-1))/S13</f>
        <v>0.96662248315336807</v>
      </c>
    </row>
    <row r="14" spans="1:27" ht="14.25" x14ac:dyDescent="0.2">
      <c r="B14" s="65" t="s">
        <v>110</v>
      </c>
      <c r="C14" s="1">
        <f>4*((1+B8)^(0.25)-1)</f>
        <v>6.3473139131134282E-2</v>
      </c>
      <c r="D14" s="1">
        <f>((1+$B$8)^(1)-1)/C14</f>
        <v>1.0240552285544158</v>
      </c>
      <c r="E14" s="1">
        <f>((1+$B$8)^0.5-1)/C14</f>
        <v>0.5039670711956965</v>
      </c>
      <c r="R14" s="65" t="s">
        <v>110</v>
      </c>
      <c r="S14" s="1">
        <f>4*((1+R8)^(0.25)-1)</f>
        <v>6.3473139131134282E-2</v>
      </c>
      <c r="T14" s="1">
        <f>(1-(1+$B$8)^(-1))/S14</f>
        <v>0.96155420521541457</v>
      </c>
      <c r="U14" s="1">
        <f>(1-(1+$B$8)^-0.5)/S14</f>
        <v>0.48834568766077147</v>
      </c>
    </row>
    <row r="16" spans="1:27" s="138" customFormat="1" x14ac:dyDescent="0.2">
      <c r="C16" s="64" t="s">
        <v>104</v>
      </c>
      <c r="D16" s="56" t="s">
        <v>105</v>
      </c>
      <c r="E16" s="63" t="s">
        <v>102</v>
      </c>
      <c r="F16" s="57" t="s">
        <v>105</v>
      </c>
      <c r="G16" s="57" t="s">
        <v>101</v>
      </c>
      <c r="H16" s="66" t="s">
        <v>102</v>
      </c>
      <c r="I16" s="68" t="s">
        <v>104</v>
      </c>
      <c r="J16" s="70" t="s">
        <v>104</v>
      </c>
      <c r="S16" s="64" t="s">
        <v>101</v>
      </c>
      <c r="T16" s="56" t="s">
        <v>105</v>
      </c>
      <c r="U16" s="63" t="s">
        <v>102</v>
      </c>
      <c r="V16" s="57" t="s">
        <v>105</v>
      </c>
      <c r="W16" s="57" t="s">
        <v>101</v>
      </c>
      <c r="X16" s="66" t="s">
        <v>290</v>
      </c>
      <c r="Y16" s="68" t="s">
        <v>104</v>
      </c>
      <c r="Z16" s="70" t="s">
        <v>104</v>
      </c>
    </row>
    <row r="17" spans="2:29" x14ac:dyDescent="0.2">
      <c r="E17" s="7">
        <v>1000</v>
      </c>
      <c r="F17" s="7">
        <v>80000</v>
      </c>
      <c r="G17" s="7"/>
      <c r="U17" s="7">
        <v>1000</v>
      </c>
      <c r="V17" s="7">
        <v>80000</v>
      </c>
      <c r="W17" s="7"/>
    </row>
    <row r="18" spans="2:29" x14ac:dyDescent="0.2">
      <c r="E18" s="9">
        <v>0.03</v>
      </c>
      <c r="F18" s="10">
        <v>5.0000000000000001E-3</v>
      </c>
      <c r="G18" s="11">
        <v>0.12</v>
      </c>
      <c r="H18" s="7"/>
      <c r="I18" s="11"/>
      <c r="U18" s="9">
        <v>0.03</v>
      </c>
      <c r="V18" s="10">
        <v>5.0000000000000001E-3</v>
      </c>
      <c r="W18" s="11">
        <v>0.12</v>
      </c>
      <c r="X18" s="7"/>
      <c r="Y18" s="11"/>
    </row>
    <row r="19" spans="2:29" s="2" customFormat="1" ht="51" x14ac:dyDescent="0.2">
      <c r="B19" s="54" t="s">
        <v>69</v>
      </c>
      <c r="C19" s="61" t="s">
        <v>70</v>
      </c>
      <c r="D19" s="55" t="s">
        <v>71</v>
      </c>
      <c r="E19" s="62" t="s">
        <v>72</v>
      </c>
      <c r="F19" s="58" t="s">
        <v>73</v>
      </c>
      <c r="G19" s="58" t="s">
        <v>74</v>
      </c>
      <c r="H19" s="60" t="s">
        <v>75</v>
      </c>
      <c r="I19" s="67" t="s">
        <v>76</v>
      </c>
      <c r="K19" s="1"/>
      <c r="L19" s="51" t="s">
        <v>127</v>
      </c>
      <c r="M19" s="52"/>
      <c r="Q19" s="1"/>
      <c r="R19" s="54" t="s">
        <v>69</v>
      </c>
      <c r="S19" s="109" t="s">
        <v>217</v>
      </c>
      <c r="T19" s="111" t="s">
        <v>221</v>
      </c>
      <c r="U19" s="112" t="s">
        <v>222</v>
      </c>
      <c r="V19" s="58" t="s">
        <v>73</v>
      </c>
      <c r="W19" s="58" t="s">
        <v>74</v>
      </c>
      <c r="X19" s="113" t="s">
        <v>223</v>
      </c>
      <c r="Y19" s="114" t="s">
        <v>224</v>
      </c>
      <c r="AA19" s="1"/>
      <c r="AB19" s="51" t="s">
        <v>127</v>
      </c>
      <c r="AC19" s="52"/>
    </row>
    <row r="20" spans="2:29" ht="14.25" x14ac:dyDescent="0.2">
      <c r="B20" s="37">
        <v>1</v>
      </c>
      <c r="C20" s="46">
        <f>10000*(1+$B$8)</f>
        <v>10650</v>
      </c>
      <c r="D20" s="46">
        <f>85000*E12*2*(1+B8)^0.5</f>
        <v>89348.680045912857</v>
      </c>
      <c r="E20" s="46">
        <v>0</v>
      </c>
      <c r="F20" s="48">
        <f>F17/2</f>
        <v>40000</v>
      </c>
      <c r="G20" s="46">
        <f t="shared" ref="G20:G49" si="0">$G$18</f>
        <v>0.12</v>
      </c>
      <c r="H20" s="46">
        <f>F20*G20*E14*2</f>
        <v>4838.0838834786864</v>
      </c>
      <c r="I20" s="46">
        <f>-C20-D20-E20+H20</f>
        <v>-95160.596162434173</v>
      </c>
      <c r="L20" s="50">
        <v>1</v>
      </c>
      <c r="M20" s="52" t="s">
        <v>137</v>
      </c>
      <c r="R20" s="37">
        <v>1</v>
      </c>
      <c r="S20" s="46">
        <f>10000</f>
        <v>10000</v>
      </c>
      <c r="T20" s="46">
        <f>85000*U12*2</f>
        <v>83895.474221514451</v>
      </c>
      <c r="U20" s="46">
        <v>0</v>
      </c>
      <c r="V20" s="48">
        <f>V17/2</f>
        <v>40000</v>
      </c>
      <c r="W20" s="46">
        <f t="shared" ref="W20:W49" si="1">$G$18</f>
        <v>0.12</v>
      </c>
      <c r="X20" s="46">
        <f>V20*W20*U14*2*(1+$R$8)^-0.5</f>
        <v>4542.8017685245895</v>
      </c>
      <c r="Y20" s="46">
        <f>(-S20-T20-U20+X20)*(1+$R$8)</f>
        <v>-95160.596162434202</v>
      </c>
      <c r="AB20" s="50">
        <v>1</v>
      </c>
      <c r="AC20" s="52" t="s">
        <v>137</v>
      </c>
    </row>
    <row r="21" spans="2:29" ht="14.25" x14ac:dyDescent="0.2">
      <c r="B21" s="37">
        <v>2</v>
      </c>
      <c r="C21" s="46"/>
      <c r="D21" s="46"/>
      <c r="E21" s="46">
        <f t="shared" ref="E21:E49" si="2">$E$17*$D$13*(1+$E$18)^(B21-2)</f>
        <v>1029.4529445583362</v>
      </c>
      <c r="F21" s="48">
        <f>$F$17*(1-$F$18)</f>
        <v>79600</v>
      </c>
      <c r="G21" s="46">
        <f t="shared" si="0"/>
        <v>0.12</v>
      </c>
      <c r="H21" s="46">
        <f t="shared" ref="H21:H49" si="3">F21*G21*$D$14</f>
        <v>9781.7755431517799</v>
      </c>
      <c r="I21" s="46">
        <f t="shared" ref="I21:I49" si="4">I20*(1+$B$8)-C21-D21-E21+H21</f>
        <v>-92593.71231439893</v>
      </c>
      <c r="J21" s="12"/>
      <c r="L21" s="50">
        <v>1</v>
      </c>
      <c r="M21" s="52" t="s">
        <v>138</v>
      </c>
      <c r="R21" s="37">
        <v>2</v>
      </c>
      <c r="S21" s="46"/>
      <c r="T21" s="46"/>
      <c r="U21" s="46">
        <f>$U$17*$T$13*(1+$U$18)^(R21-2)</f>
        <v>966.62248315336808</v>
      </c>
      <c r="V21" s="48">
        <f>$V$17*(1-$V$18)</f>
        <v>79600</v>
      </c>
      <c r="W21" s="46">
        <f t="shared" si="1"/>
        <v>0.12</v>
      </c>
      <c r="X21" s="46">
        <f>V21*W21*$T$14</f>
        <v>9184.7657682176396</v>
      </c>
      <c r="Y21" s="46">
        <f>(Y20-S21-T21-U21+X21)*(1+$B$8)</f>
        <v>-92593.712314398974</v>
      </c>
      <c r="Z21" s="12"/>
      <c r="AB21" s="50">
        <v>1</v>
      </c>
      <c r="AC21" s="52" t="s">
        <v>138</v>
      </c>
    </row>
    <row r="22" spans="2:29" x14ac:dyDescent="0.2">
      <c r="B22" s="37">
        <v>3</v>
      </c>
      <c r="C22" s="46"/>
      <c r="D22" s="46"/>
      <c r="E22" s="46">
        <f t="shared" si="2"/>
        <v>1060.3365328950863</v>
      </c>
      <c r="F22" s="48">
        <f t="shared" ref="F22:F49" si="5">F21*(1-$F$18)</f>
        <v>79202</v>
      </c>
      <c r="G22" s="46">
        <f t="shared" si="0"/>
        <v>0.12</v>
      </c>
      <c r="H22" s="46">
        <f t="shared" si="3"/>
        <v>9732.8666654360204</v>
      </c>
      <c r="I22" s="46">
        <f t="shared" si="4"/>
        <v>-89939.773482293938</v>
      </c>
      <c r="J22" s="12"/>
      <c r="L22" s="50">
        <v>1</v>
      </c>
      <c r="M22" s="52" t="s">
        <v>139</v>
      </c>
      <c r="R22" s="37">
        <v>3</v>
      </c>
      <c r="S22" s="46"/>
      <c r="T22" s="46"/>
      <c r="U22" s="46">
        <f t="shared" ref="U22:U49" si="6">$U$17*$T$13*(1+$U$18)^(R22-2)</f>
        <v>995.6211576479692</v>
      </c>
      <c r="V22" s="48">
        <f>V21*(1-$V$18)</f>
        <v>79202</v>
      </c>
      <c r="W22" s="46">
        <f t="shared" si="1"/>
        <v>0.12</v>
      </c>
      <c r="X22" s="46">
        <f t="shared" ref="X22:X49" si="7">V22*W22*$T$14</f>
        <v>9138.8419393765507</v>
      </c>
      <c r="Y22" s="46">
        <f t="shared" ref="Y22:Y49" si="8">(Y21-S22-T22-U22+X22)*(1+$B$8)</f>
        <v>-89939.773482293967</v>
      </c>
      <c r="Z22" s="12"/>
      <c r="AB22" s="50">
        <v>1</v>
      </c>
      <c r="AC22" s="52" t="s">
        <v>270</v>
      </c>
    </row>
    <row r="23" spans="2:29" x14ac:dyDescent="0.2">
      <c r="B23" s="37">
        <v>4</v>
      </c>
      <c r="C23" s="46"/>
      <c r="D23" s="46"/>
      <c r="E23" s="46">
        <f t="shared" si="2"/>
        <v>1092.1466288819388</v>
      </c>
      <c r="F23" s="48">
        <f t="shared" si="5"/>
        <v>78805.990000000005</v>
      </c>
      <c r="G23" s="46">
        <f t="shared" si="0"/>
        <v>0.12</v>
      </c>
      <c r="H23" s="46">
        <f t="shared" si="3"/>
        <v>9684.2023321088418</v>
      </c>
      <c r="I23" s="46">
        <f t="shared" si="4"/>
        <v>-87193.803055416123</v>
      </c>
      <c r="J23" s="12"/>
      <c r="L23" s="50">
        <v>1</v>
      </c>
      <c r="M23" s="52" t="s">
        <v>140</v>
      </c>
      <c r="R23" s="37">
        <v>4</v>
      </c>
      <c r="S23" s="46"/>
      <c r="T23" s="46"/>
      <c r="U23" s="46">
        <f t="shared" si="6"/>
        <v>1025.4897923774081</v>
      </c>
      <c r="V23" s="48">
        <f t="shared" ref="V23:V49" si="9">V22*(1-$V$18)</f>
        <v>78805.990000000005</v>
      </c>
      <c r="W23" s="46">
        <f t="shared" si="1"/>
        <v>0.12</v>
      </c>
      <c r="X23" s="46">
        <f t="shared" si="7"/>
        <v>9093.1477296796693</v>
      </c>
      <c r="Y23" s="46">
        <f t="shared" si="8"/>
        <v>-87193.803055416167</v>
      </c>
      <c r="Z23" s="12"/>
      <c r="AB23" s="50">
        <v>1</v>
      </c>
      <c r="AC23" s="52" t="s">
        <v>271</v>
      </c>
    </row>
    <row r="24" spans="2:29" x14ac:dyDescent="0.2">
      <c r="B24" s="37">
        <v>5</v>
      </c>
      <c r="C24" s="46"/>
      <c r="D24" s="46"/>
      <c r="E24" s="46">
        <f t="shared" si="2"/>
        <v>1124.9110277483969</v>
      </c>
      <c r="F24" s="48">
        <f t="shared" si="5"/>
        <v>78411.960050000009</v>
      </c>
      <c r="G24" s="46">
        <f t="shared" si="0"/>
        <v>0.12</v>
      </c>
      <c r="H24" s="46">
        <f t="shared" si="3"/>
        <v>9635.7813204482973</v>
      </c>
      <c r="I24" s="46">
        <f t="shared" si="4"/>
        <v>-84350.529961318272</v>
      </c>
      <c r="J24" s="12"/>
      <c r="L24" s="50">
        <v>1</v>
      </c>
      <c r="M24" s="52" t="s">
        <v>141</v>
      </c>
      <c r="R24" s="37">
        <v>5</v>
      </c>
      <c r="S24" s="46"/>
      <c r="T24" s="46"/>
      <c r="U24" s="46">
        <f t="shared" si="6"/>
        <v>1056.2544861487304</v>
      </c>
      <c r="V24" s="48">
        <f t="shared" si="9"/>
        <v>78411.960050000009</v>
      </c>
      <c r="W24" s="46">
        <f t="shared" si="1"/>
        <v>0.12</v>
      </c>
      <c r="X24" s="46">
        <f t="shared" si="7"/>
        <v>9047.6819910312715</v>
      </c>
      <c r="Y24" s="46">
        <f t="shared" si="8"/>
        <v>-84350.529961318302</v>
      </c>
      <c r="Z24" s="12"/>
      <c r="AB24" s="50">
        <v>1</v>
      </c>
      <c r="AC24" s="52" t="s">
        <v>272</v>
      </c>
    </row>
    <row r="25" spans="2:29" x14ac:dyDescent="0.2">
      <c r="B25" s="37">
        <v>6</v>
      </c>
      <c r="C25" s="46"/>
      <c r="D25" s="46"/>
      <c r="E25" s="46">
        <f t="shared" si="2"/>
        <v>1158.6583585808489</v>
      </c>
      <c r="F25" s="48">
        <f t="shared" si="5"/>
        <v>78019.900249750004</v>
      </c>
      <c r="G25" s="46">
        <f t="shared" si="0"/>
        <v>0.12</v>
      </c>
      <c r="H25" s="46">
        <f t="shared" si="3"/>
        <v>9587.6024138460543</v>
      </c>
      <c r="I25" s="46">
        <f t="shared" si="4"/>
        <v>-81404.370353538761</v>
      </c>
      <c r="J25" s="12"/>
      <c r="L25" s="50">
        <v>1</v>
      </c>
      <c r="M25" s="52" t="s">
        <v>142</v>
      </c>
      <c r="R25" s="37">
        <v>6</v>
      </c>
      <c r="S25" s="46"/>
      <c r="T25" s="46"/>
      <c r="U25" s="46">
        <f t="shared" si="6"/>
        <v>1087.9421207331923</v>
      </c>
      <c r="V25" s="48">
        <f t="shared" si="9"/>
        <v>78019.900249750004</v>
      </c>
      <c r="W25" s="46">
        <f t="shared" si="1"/>
        <v>0.12</v>
      </c>
      <c r="X25" s="46">
        <f t="shared" si="7"/>
        <v>9002.4435810761133</v>
      </c>
      <c r="Y25" s="46">
        <f t="shared" si="8"/>
        <v>-81404.370353538761</v>
      </c>
      <c r="Z25" s="12"/>
      <c r="AB25" s="50">
        <v>1</v>
      </c>
      <c r="AC25" s="52" t="s">
        <v>273</v>
      </c>
    </row>
    <row r="26" spans="2:29" x14ac:dyDescent="0.2">
      <c r="B26" s="37">
        <v>7</v>
      </c>
      <c r="C26" s="46"/>
      <c r="D26" s="46"/>
      <c r="E26" s="46">
        <f t="shared" si="2"/>
        <v>1193.4181093382742</v>
      </c>
      <c r="F26" s="48">
        <f t="shared" si="5"/>
        <v>77629.800748501249</v>
      </c>
      <c r="G26" s="46">
        <f t="shared" si="0"/>
        <v>0.12</v>
      </c>
      <c r="H26" s="46">
        <f t="shared" si="3"/>
        <v>9539.6644017768249</v>
      </c>
      <c r="I26" s="46">
        <f t="shared" si="4"/>
        <v>-78349.408134080222</v>
      </c>
      <c r="J26" s="12"/>
      <c r="L26" s="64">
        <v>1</v>
      </c>
      <c r="M26" s="52" t="s">
        <v>143</v>
      </c>
      <c r="R26" s="37">
        <v>7</v>
      </c>
      <c r="S26" s="46"/>
      <c r="T26" s="46"/>
      <c r="U26" s="46">
        <f t="shared" si="6"/>
        <v>1120.580384355188</v>
      </c>
      <c r="V26" s="48">
        <f t="shared" si="9"/>
        <v>77629.800748501249</v>
      </c>
      <c r="W26" s="46">
        <f t="shared" si="1"/>
        <v>0.12</v>
      </c>
      <c r="X26" s="46">
        <f t="shared" si="7"/>
        <v>8957.4313631707337</v>
      </c>
      <c r="Y26" s="46">
        <f t="shared" si="8"/>
        <v>-78349.408134080222</v>
      </c>
      <c r="Z26" s="12"/>
      <c r="AB26" s="64">
        <v>1</v>
      </c>
      <c r="AC26" s="52" t="s">
        <v>143</v>
      </c>
    </row>
    <row r="27" spans="2:29" x14ac:dyDescent="0.2">
      <c r="B27" s="37">
        <v>8</v>
      </c>
      <c r="C27" s="46"/>
      <c r="D27" s="46"/>
      <c r="E27" s="46">
        <f t="shared" si="2"/>
        <v>1229.2206526184225</v>
      </c>
      <c r="F27" s="48">
        <f t="shared" si="5"/>
        <v>77241.651744758739</v>
      </c>
      <c r="G27" s="46">
        <f t="shared" si="0"/>
        <v>0.12</v>
      </c>
      <c r="H27" s="46">
        <f t="shared" si="3"/>
        <v>9491.9660797679389</v>
      </c>
      <c r="I27" s="46">
        <f t="shared" si="4"/>
        <v>-75179.374235645912</v>
      </c>
      <c r="J27" s="12"/>
      <c r="L27" s="64">
        <v>1</v>
      </c>
      <c r="M27" s="52" t="s">
        <v>144</v>
      </c>
      <c r="R27" s="37">
        <v>8</v>
      </c>
      <c r="S27" s="46"/>
      <c r="T27" s="46"/>
      <c r="U27" s="46">
        <f t="shared" si="6"/>
        <v>1154.1977958858438</v>
      </c>
      <c r="V27" s="48">
        <f t="shared" si="9"/>
        <v>77241.651744758739</v>
      </c>
      <c r="W27" s="46">
        <f t="shared" si="1"/>
        <v>0.12</v>
      </c>
      <c r="X27" s="46">
        <f t="shared" si="7"/>
        <v>8912.6442063548784</v>
      </c>
      <c r="Y27" s="46">
        <f t="shared" si="8"/>
        <v>-75179.374235645926</v>
      </c>
      <c r="Z27" s="12"/>
      <c r="AB27" s="56">
        <v>1</v>
      </c>
      <c r="AC27" s="52" t="s">
        <v>149</v>
      </c>
    </row>
    <row r="28" spans="2:29" x14ac:dyDescent="0.2">
      <c r="B28" s="37">
        <v>9</v>
      </c>
      <c r="C28" s="46"/>
      <c r="D28" s="46"/>
      <c r="E28" s="46">
        <f t="shared" si="2"/>
        <v>1266.0972721969754</v>
      </c>
      <c r="F28" s="48">
        <f t="shared" si="5"/>
        <v>76855.443486034943</v>
      </c>
      <c r="G28" s="46">
        <f t="shared" si="0"/>
        <v>0.12</v>
      </c>
      <c r="H28" s="46">
        <f t="shared" si="3"/>
        <v>9444.5062493690984</v>
      </c>
      <c r="I28" s="46">
        <f t="shared" si="4"/>
        <v>-71887.624583790777</v>
      </c>
      <c r="J28" s="12"/>
      <c r="L28" s="56">
        <v>1</v>
      </c>
      <c r="M28" s="52" t="s">
        <v>149</v>
      </c>
      <c r="R28" s="37">
        <v>9</v>
      </c>
      <c r="S28" s="46"/>
      <c r="T28" s="46"/>
      <c r="U28" s="46">
        <f t="shared" si="6"/>
        <v>1188.8237297624191</v>
      </c>
      <c r="V28" s="48">
        <f t="shared" si="9"/>
        <v>76855.443486034943</v>
      </c>
      <c r="W28" s="46">
        <f t="shared" si="1"/>
        <v>0.12</v>
      </c>
      <c r="X28" s="46">
        <f t="shared" si="7"/>
        <v>8868.080985323104</v>
      </c>
      <c r="Y28" s="46">
        <f t="shared" si="8"/>
        <v>-71887.624583790777</v>
      </c>
      <c r="Z28" s="12"/>
      <c r="AB28" s="56">
        <v>1</v>
      </c>
      <c r="AC28" s="52" t="s">
        <v>300</v>
      </c>
    </row>
    <row r="29" spans="2:29" x14ac:dyDescent="0.2">
      <c r="B29" s="37">
        <v>10</v>
      </c>
      <c r="C29" s="46"/>
      <c r="D29" s="46"/>
      <c r="E29" s="46">
        <f t="shared" si="2"/>
        <v>1304.0801903628844</v>
      </c>
      <c r="F29" s="48">
        <f t="shared" si="5"/>
        <v>76471.166268604764</v>
      </c>
      <c r="G29" s="46">
        <f t="shared" si="0"/>
        <v>0.12</v>
      </c>
      <c r="H29" s="46">
        <f t="shared" si="3"/>
        <v>9397.283718122253</v>
      </c>
      <c r="I29" s="46">
        <f t="shared" si="4"/>
        <v>-68467.116653977806</v>
      </c>
      <c r="J29" s="5"/>
      <c r="L29" s="56">
        <v>1</v>
      </c>
      <c r="M29" s="52" t="s">
        <v>145</v>
      </c>
      <c r="R29" s="37">
        <v>10</v>
      </c>
      <c r="S29" s="46"/>
      <c r="T29" s="46"/>
      <c r="U29" s="46">
        <f t="shared" si="6"/>
        <v>1224.4884416552916</v>
      </c>
      <c r="V29" s="48">
        <f t="shared" si="9"/>
        <v>76471.166268604764</v>
      </c>
      <c r="W29" s="46">
        <f t="shared" si="1"/>
        <v>0.12</v>
      </c>
      <c r="X29" s="46">
        <f t="shared" si="7"/>
        <v>8823.7405803964884</v>
      </c>
      <c r="Y29" s="46">
        <f t="shared" si="8"/>
        <v>-68467.116653977806</v>
      </c>
      <c r="Z29" s="5"/>
      <c r="AB29" s="56">
        <v>1</v>
      </c>
      <c r="AC29" s="52" t="s">
        <v>274</v>
      </c>
    </row>
    <row r="30" spans="2:29" x14ac:dyDescent="0.2">
      <c r="B30" s="37">
        <v>11</v>
      </c>
      <c r="C30" s="46"/>
      <c r="D30" s="46"/>
      <c r="E30" s="46">
        <f t="shared" si="2"/>
        <v>1343.202596073771</v>
      </c>
      <c r="F30" s="48">
        <f t="shared" si="5"/>
        <v>76088.810437261738</v>
      </c>
      <c r="G30" s="46">
        <f t="shared" si="0"/>
        <v>0.12</v>
      </c>
      <c r="H30" s="46">
        <f t="shared" si="3"/>
        <v>9350.2972995316413</v>
      </c>
      <c r="I30" s="46">
        <f t="shared" si="4"/>
        <v>-64910.384533028482</v>
      </c>
      <c r="J30" s="5"/>
      <c r="L30" s="56">
        <v>1</v>
      </c>
      <c r="M30" s="52" t="s">
        <v>146</v>
      </c>
      <c r="R30" s="37">
        <v>11</v>
      </c>
      <c r="S30" s="46"/>
      <c r="T30" s="46"/>
      <c r="U30" s="46">
        <f t="shared" si="6"/>
        <v>1261.2230949049504</v>
      </c>
      <c r="V30" s="48">
        <f t="shared" si="9"/>
        <v>76088.810437261738</v>
      </c>
      <c r="W30" s="46">
        <f t="shared" si="1"/>
        <v>0.12</v>
      </c>
      <c r="X30" s="46">
        <f t="shared" si="7"/>
        <v>8779.6218774945064</v>
      </c>
      <c r="Y30" s="46">
        <f t="shared" si="8"/>
        <v>-64910.384533028489</v>
      </c>
      <c r="Z30" s="5"/>
      <c r="AB30" s="63">
        <v>1</v>
      </c>
      <c r="AC30" s="52" t="s">
        <v>150</v>
      </c>
    </row>
    <row r="31" spans="2:29" x14ac:dyDescent="0.2">
      <c r="B31" s="37">
        <v>12</v>
      </c>
      <c r="C31" s="46"/>
      <c r="D31" s="46"/>
      <c r="E31" s="46">
        <f t="shared" si="2"/>
        <v>1383.498673955984</v>
      </c>
      <c r="F31" s="48">
        <f t="shared" si="5"/>
        <v>75708.366385075424</v>
      </c>
      <c r="G31" s="46">
        <f t="shared" si="0"/>
        <v>0.12</v>
      </c>
      <c r="H31" s="46">
        <f t="shared" si="3"/>
        <v>9303.545813033983</v>
      </c>
      <c r="I31" s="46">
        <f t="shared" si="4"/>
        <v>-61209.51238859733</v>
      </c>
      <c r="J31" s="5"/>
      <c r="L31" s="63">
        <v>1</v>
      </c>
      <c r="M31" s="52" t="s">
        <v>150</v>
      </c>
      <c r="R31" s="37">
        <v>12</v>
      </c>
      <c r="S31" s="46"/>
      <c r="T31" s="46"/>
      <c r="U31" s="46">
        <f t="shared" si="6"/>
        <v>1299.0597877520988</v>
      </c>
      <c r="V31" s="48">
        <f t="shared" si="9"/>
        <v>75708.366385075424</v>
      </c>
      <c r="W31" s="46">
        <f t="shared" si="1"/>
        <v>0.12</v>
      </c>
      <c r="X31" s="46">
        <f t="shared" si="7"/>
        <v>8735.7237681070328</v>
      </c>
      <c r="Y31" s="46">
        <f t="shared" si="8"/>
        <v>-61209.512388597337</v>
      </c>
      <c r="Z31" s="5"/>
      <c r="AB31" s="63">
        <v>1</v>
      </c>
      <c r="AC31" s="52" t="s">
        <v>151</v>
      </c>
    </row>
    <row r="32" spans="2:29" x14ac:dyDescent="0.2">
      <c r="B32" s="37">
        <v>13</v>
      </c>
      <c r="C32" s="46"/>
      <c r="D32" s="46"/>
      <c r="E32" s="46">
        <f t="shared" si="2"/>
        <v>1425.0036341746636</v>
      </c>
      <c r="F32" s="48">
        <f t="shared" si="5"/>
        <v>75329.824553150043</v>
      </c>
      <c r="G32" s="46">
        <f t="shared" si="0"/>
        <v>0.12</v>
      </c>
      <c r="H32" s="46">
        <f t="shared" si="3"/>
        <v>9257.028083968813</v>
      </c>
      <c r="I32" s="46">
        <f t="shared" si="4"/>
        <v>-57356.106244062008</v>
      </c>
      <c r="J32" s="5"/>
      <c r="L32" s="63">
        <v>1</v>
      </c>
      <c r="M32" s="52" t="s">
        <v>151</v>
      </c>
      <c r="R32" s="37">
        <v>13</v>
      </c>
      <c r="S32" s="46"/>
      <c r="T32" s="46"/>
      <c r="U32" s="46">
        <f t="shared" si="6"/>
        <v>1338.0315813846619</v>
      </c>
      <c r="V32" s="48">
        <f t="shared" si="9"/>
        <v>75329.824553150043</v>
      </c>
      <c r="W32" s="46">
        <f t="shared" si="1"/>
        <v>0.12</v>
      </c>
      <c r="X32" s="46">
        <f t="shared" si="7"/>
        <v>8692.0451492664979</v>
      </c>
      <c r="Y32" s="46">
        <f t="shared" si="8"/>
        <v>-57356.106244062001</v>
      </c>
      <c r="Z32" s="5"/>
      <c r="AB32" s="63">
        <v>1</v>
      </c>
      <c r="AC32" s="52" t="s">
        <v>275</v>
      </c>
    </row>
    <row r="33" spans="2:29" x14ac:dyDescent="0.2">
      <c r="B33" s="37">
        <v>14</v>
      </c>
      <c r="C33" s="46"/>
      <c r="D33" s="46"/>
      <c r="E33" s="46">
        <f t="shared" si="2"/>
        <v>1467.7537431999033</v>
      </c>
      <c r="F33" s="48">
        <f t="shared" si="5"/>
        <v>74953.17543038429</v>
      </c>
      <c r="G33" s="46">
        <f t="shared" si="0"/>
        <v>0.12</v>
      </c>
      <c r="H33" s="46">
        <f t="shared" si="3"/>
        <v>9210.7429435489685</v>
      </c>
      <c r="I33" s="46">
        <f t="shared" si="4"/>
        <v>-53341.263949576969</v>
      </c>
      <c r="J33" s="5"/>
      <c r="L33" s="63">
        <v>1</v>
      </c>
      <c r="M33" s="52" t="s">
        <v>147</v>
      </c>
      <c r="R33" s="37">
        <v>14</v>
      </c>
      <c r="S33" s="46"/>
      <c r="T33" s="46"/>
      <c r="U33" s="46">
        <f t="shared" si="6"/>
        <v>1378.1725288262014</v>
      </c>
      <c r="V33" s="48">
        <f t="shared" si="9"/>
        <v>74953.17543038429</v>
      </c>
      <c r="W33" s="46">
        <f t="shared" si="1"/>
        <v>0.12</v>
      </c>
      <c r="X33" s="46">
        <f t="shared" si="7"/>
        <v>8648.584923520164</v>
      </c>
      <c r="Y33" s="46">
        <f t="shared" si="8"/>
        <v>-53341.263949576954</v>
      </c>
      <c r="Z33" s="5"/>
      <c r="AB33" s="63">
        <v>1</v>
      </c>
      <c r="AC33" s="52" t="s">
        <v>148</v>
      </c>
    </row>
    <row r="34" spans="2:29" x14ac:dyDescent="0.2">
      <c r="B34" s="37">
        <v>15</v>
      </c>
      <c r="C34" s="46"/>
      <c r="D34" s="46"/>
      <c r="E34" s="46">
        <f t="shared" si="2"/>
        <v>1511.7863554959004</v>
      </c>
      <c r="F34" s="48">
        <f t="shared" si="5"/>
        <v>74578.40955323237</v>
      </c>
      <c r="G34" s="46">
        <f t="shared" si="0"/>
        <v>0.12</v>
      </c>
      <c r="H34" s="46">
        <f t="shared" si="3"/>
        <v>9164.6892288312247</v>
      </c>
      <c r="I34" s="46">
        <f t="shared" si="4"/>
        <v>-49155.543232964148</v>
      </c>
      <c r="J34" s="5"/>
      <c r="L34" s="63">
        <v>1</v>
      </c>
      <c r="M34" s="52" t="s">
        <v>148</v>
      </c>
      <c r="R34" s="37">
        <v>15</v>
      </c>
      <c r="S34" s="46"/>
      <c r="T34" s="46"/>
      <c r="U34" s="46">
        <f t="shared" si="6"/>
        <v>1419.5177046909873</v>
      </c>
      <c r="V34" s="48">
        <f t="shared" si="9"/>
        <v>74578.40955323237</v>
      </c>
      <c r="W34" s="46">
        <f t="shared" si="1"/>
        <v>0.12</v>
      </c>
      <c r="X34" s="46">
        <f t="shared" si="7"/>
        <v>8605.3419989025642</v>
      </c>
      <c r="Y34" s="46">
        <f t="shared" si="8"/>
        <v>-49155.543232964126</v>
      </c>
      <c r="Z34" s="5"/>
      <c r="AB34" s="57">
        <v>1</v>
      </c>
      <c r="AC34" s="52" t="s">
        <v>152</v>
      </c>
    </row>
    <row r="35" spans="2:29" x14ac:dyDescent="0.2">
      <c r="B35" s="37">
        <v>16</v>
      </c>
      <c r="C35" s="46"/>
      <c r="D35" s="46"/>
      <c r="E35" s="46">
        <f t="shared" si="2"/>
        <v>1557.1399461607775</v>
      </c>
      <c r="F35" s="48">
        <f t="shared" si="5"/>
        <v>74205.51750546621</v>
      </c>
      <c r="G35" s="46">
        <f t="shared" si="0"/>
        <v>0.12</v>
      </c>
      <c r="H35" s="46">
        <f t="shared" si="3"/>
        <v>9118.8657826870676</v>
      </c>
      <c r="I35" s="46">
        <f t="shared" si="4"/>
        <v>-44788.927706580529</v>
      </c>
      <c r="J35" s="5"/>
      <c r="L35" s="57">
        <v>1</v>
      </c>
      <c r="M35" s="52" t="s">
        <v>152</v>
      </c>
      <c r="R35" s="37">
        <v>16</v>
      </c>
      <c r="S35" s="46"/>
      <c r="T35" s="46"/>
      <c r="U35" s="46">
        <f t="shared" si="6"/>
        <v>1462.1032358317173</v>
      </c>
      <c r="V35" s="48">
        <f t="shared" si="9"/>
        <v>74205.51750546621</v>
      </c>
      <c r="W35" s="46">
        <f t="shared" si="1"/>
        <v>0.12</v>
      </c>
      <c r="X35" s="46">
        <f t="shared" si="7"/>
        <v>8562.315288908052</v>
      </c>
      <c r="Y35" s="46">
        <f t="shared" si="8"/>
        <v>-44788.927706580493</v>
      </c>
      <c r="Z35" s="5"/>
      <c r="AB35" s="57">
        <v>1</v>
      </c>
      <c r="AC35" s="52" t="s">
        <v>153</v>
      </c>
    </row>
    <row r="36" spans="2:29" x14ac:dyDescent="0.2">
      <c r="B36" s="37">
        <v>17</v>
      </c>
      <c r="C36" s="46"/>
      <c r="D36" s="46"/>
      <c r="E36" s="46">
        <f t="shared" si="2"/>
        <v>1603.854144545601</v>
      </c>
      <c r="F36" s="48">
        <f t="shared" si="5"/>
        <v>73834.489917938874</v>
      </c>
      <c r="G36" s="46">
        <f t="shared" si="0"/>
        <v>0.12</v>
      </c>
      <c r="H36" s="46">
        <f t="shared" si="3"/>
        <v>9073.2714537736319</v>
      </c>
      <c r="I36" s="46">
        <f t="shared" si="4"/>
        <v>-40230.790698280231</v>
      </c>
      <c r="J36" s="5"/>
      <c r="L36" s="57">
        <v>1</v>
      </c>
      <c r="M36" s="52" t="s">
        <v>153</v>
      </c>
      <c r="R36" s="37">
        <v>17</v>
      </c>
      <c r="S36" s="46"/>
      <c r="T36" s="46"/>
      <c r="U36" s="46">
        <f t="shared" si="6"/>
        <v>1505.9663329066689</v>
      </c>
      <c r="V36" s="48">
        <f t="shared" si="9"/>
        <v>73834.489917938874</v>
      </c>
      <c r="W36" s="46">
        <f t="shared" si="1"/>
        <v>0.12</v>
      </c>
      <c r="X36" s="46">
        <f t="shared" si="7"/>
        <v>8519.503712463511</v>
      </c>
      <c r="Y36" s="46">
        <f t="shared" si="8"/>
        <v>-40230.79069828018</v>
      </c>
      <c r="Z36" s="5"/>
      <c r="AB36" s="57">
        <v>1</v>
      </c>
      <c r="AC36" s="52" t="s">
        <v>154</v>
      </c>
    </row>
    <row r="37" spans="2:29" x14ac:dyDescent="0.2">
      <c r="B37" s="37">
        <v>18</v>
      </c>
      <c r="C37" s="46"/>
      <c r="D37" s="46"/>
      <c r="E37" s="46">
        <f t="shared" si="2"/>
        <v>1651.9697688819688</v>
      </c>
      <c r="F37" s="48">
        <f t="shared" si="5"/>
        <v>73465.317468349182</v>
      </c>
      <c r="G37" s="46">
        <f t="shared" si="0"/>
        <v>0.12</v>
      </c>
      <c r="H37" s="46">
        <f t="shared" si="3"/>
        <v>9027.9050965047645</v>
      </c>
      <c r="I37" s="46">
        <f t="shared" si="4"/>
        <v>-35469.856766045647</v>
      </c>
      <c r="J37" s="5"/>
      <c r="L37" s="57">
        <v>1</v>
      </c>
      <c r="M37" s="52" t="s">
        <v>154</v>
      </c>
      <c r="R37" s="37">
        <v>18</v>
      </c>
      <c r="S37" s="46"/>
      <c r="T37" s="46"/>
      <c r="U37" s="46">
        <f t="shared" si="6"/>
        <v>1551.1453228938685</v>
      </c>
      <c r="V37" s="48">
        <f t="shared" si="9"/>
        <v>73465.317468349182</v>
      </c>
      <c r="W37" s="46">
        <f t="shared" si="1"/>
        <v>0.12</v>
      </c>
      <c r="X37" s="46">
        <f t="shared" si="7"/>
        <v>8476.9061939011935</v>
      </c>
      <c r="Y37" s="46">
        <f t="shared" si="8"/>
        <v>-35469.856766045588</v>
      </c>
      <c r="Z37" s="5"/>
      <c r="AB37" s="57">
        <v>1</v>
      </c>
      <c r="AC37" s="52" t="s">
        <v>155</v>
      </c>
    </row>
    <row r="38" spans="2:29" x14ac:dyDescent="0.2">
      <c r="B38" s="37">
        <v>19</v>
      </c>
      <c r="C38" s="46"/>
      <c r="D38" s="46"/>
      <c r="E38" s="46">
        <f t="shared" si="2"/>
        <v>1701.5288619484279</v>
      </c>
      <c r="F38" s="48">
        <f t="shared" si="5"/>
        <v>73097.990881007441</v>
      </c>
      <c r="G38" s="46">
        <f t="shared" si="0"/>
        <v>0.12</v>
      </c>
      <c r="H38" s="46">
        <f t="shared" si="3"/>
        <v>8982.7655710222407</v>
      </c>
      <c r="I38" s="46">
        <f t="shared" si="4"/>
        <v>-30494.160746764799</v>
      </c>
      <c r="J38" s="5"/>
      <c r="L38" s="57">
        <v>1</v>
      </c>
      <c r="M38" s="52" t="s">
        <v>155</v>
      </c>
      <c r="R38" s="37">
        <v>19</v>
      </c>
      <c r="S38" s="46"/>
      <c r="T38" s="46"/>
      <c r="U38" s="46">
        <f t="shared" si="6"/>
        <v>1597.6796825806846</v>
      </c>
      <c r="V38" s="48">
        <f t="shared" si="9"/>
        <v>73097.990881007441</v>
      </c>
      <c r="W38" s="46">
        <f t="shared" si="1"/>
        <v>0.12</v>
      </c>
      <c r="X38" s="46">
        <f t="shared" si="7"/>
        <v>8434.5216629316874</v>
      </c>
      <c r="Y38" s="46">
        <f t="shared" si="8"/>
        <v>-30494.16074676473</v>
      </c>
      <c r="Z38" s="5"/>
      <c r="AB38" s="66">
        <v>1</v>
      </c>
      <c r="AC38" s="52" t="s">
        <v>156</v>
      </c>
    </row>
    <row r="39" spans="2:29" x14ac:dyDescent="0.2">
      <c r="B39" s="37">
        <v>20</v>
      </c>
      <c r="C39" s="46"/>
      <c r="D39" s="46"/>
      <c r="E39" s="46">
        <f t="shared" si="2"/>
        <v>1752.5747278068807</v>
      </c>
      <c r="F39" s="48">
        <f t="shared" si="5"/>
        <v>72732.500926602399</v>
      </c>
      <c r="G39" s="46">
        <f t="shared" si="0"/>
        <v>0.12</v>
      </c>
      <c r="H39" s="46">
        <f t="shared" si="3"/>
        <v>8937.8517431671298</v>
      </c>
      <c r="I39" s="46">
        <f t="shared" si="4"/>
        <v>-25291.004179944262</v>
      </c>
      <c r="J39" s="5"/>
      <c r="L39" s="66">
        <v>1</v>
      </c>
      <c r="M39" s="52" t="s">
        <v>156</v>
      </c>
      <c r="R39" s="37">
        <v>20</v>
      </c>
      <c r="S39" s="46"/>
      <c r="T39" s="46"/>
      <c r="U39" s="46">
        <f t="shared" si="6"/>
        <v>1645.6100730581052</v>
      </c>
      <c r="V39" s="48">
        <f t="shared" si="9"/>
        <v>72732.500926602399</v>
      </c>
      <c r="W39" s="46">
        <f t="shared" si="1"/>
        <v>0.12</v>
      </c>
      <c r="X39" s="46">
        <f t="shared" si="7"/>
        <v>8392.3490546170287</v>
      </c>
      <c r="Y39" s="46">
        <f t="shared" si="8"/>
        <v>-25291.004179944182</v>
      </c>
      <c r="Z39" s="5"/>
      <c r="AB39" s="66">
        <v>1</v>
      </c>
      <c r="AC39" s="52" t="s">
        <v>291</v>
      </c>
    </row>
    <row r="40" spans="2:29" x14ac:dyDescent="0.2">
      <c r="B40" s="37">
        <v>21</v>
      </c>
      <c r="C40" s="46"/>
      <c r="D40" s="46"/>
      <c r="E40" s="46">
        <f t="shared" si="2"/>
        <v>1805.1519696410871</v>
      </c>
      <c r="F40" s="48">
        <f t="shared" si="5"/>
        <v>72368.838421969383</v>
      </c>
      <c r="G40" s="46">
        <f t="shared" si="0"/>
        <v>0.12</v>
      </c>
      <c r="H40" s="46">
        <f t="shared" si="3"/>
        <v>8893.1624844512935</v>
      </c>
      <c r="I40" s="46">
        <f t="shared" si="4"/>
        <v>-19846.908936830434</v>
      </c>
      <c r="J40" s="5"/>
      <c r="L40" s="66">
        <v>1</v>
      </c>
      <c r="M40" s="52" t="s">
        <v>157</v>
      </c>
      <c r="R40" s="37">
        <v>21</v>
      </c>
      <c r="S40" s="46"/>
      <c r="T40" s="46"/>
      <c r="U40" s="46">
        <f t="shared" si="6"/>
        <v>1694.9783752498483</v>
      </c>
      <c r="V40" s="48">
        <f t="shared" si="9"/>
        <v>72368.838421969383</v>
      </c>
      <c r="W40" s="46">
        <f t="shared" si="1"/>
        <v>0.12</v>
      </c>
      <c r="X40" s="46">
        <f t="shared" si="7"/>
        <v>8350.3873093439433</v>
      </c>
      <c r="Y40" s="46">
        <f t="shared" si="8"/>
        <v>-19846.908936830343</v>
      </c>
      <c r="Z40" s="5"/>
      <c r="AB40" s="66">
        <v>1</v>
      </c>
      <c r="AC40" s="52" t="s">
        <v>276</v>
      </c>
    </row>
    <row r="41" spans="2:29" x14ac:dyDescent="0.2">
      <c r="B41" s="37">
        <v>22</v>
      </c>
      <c r="C41" s="46"/>
      <c r="D41" s="46"/>
      <c r="E41" s="46">
        <f t="shared" si="2"/>
        <v>1859.3065287303195</v>
      </c>
      <c r="F41" s="48">
        <f t="shared" si="5"/>
        <v>72006.994229859542</v>
      </c>
      <c r="G41" s="46">
        <f t="shared" si="0"/>
        <v>0.12</v>
      </c>
      <c r="H41" s="46">
        <f t="shared" si="3"/>
        <v>8848.6966720290366</v>
      </c>
      <c r="I41" s="46">
        <f t="shared" si="4"/>
        <v>-14147.567874425691</v>
      </c>
      <c r="J41" s="5"/>
      <c r="L41" s="66">
        <v>2</v>
      </c>
      <c r="M41" s="52" t="s">
        <v>158</v>
      </c>
      <c r="R41" s="37">
        <v>22</v>
      </c>
      <c r="S41" s="46"/>
      <c r="T41" s="46"/>
      <c r="U41" s="46">
        <f t="shared" si="6"/>
        <v>1745.8277265073436</v>
      </c>
      <c r="V41" s="48">
        <f t="shared" si="9"/>
        <v>72006.994229859542</v>
      </c>
      <c r="W41" s="46">
        <f t="shared" si="1"/>
        <v>0.12</v>
      </c>
      <c r="X41" s="46">
        <f t="shared" si="7"/>
        <v>8308.6353727972237</v>
      </c>
      <c r="Y41" s="46">
        <f t="shared" si="8"/>
        <v>-14147.567874425593</v>
      </c>
      <c r="Z41" s="5"/>
      <c r="AB41" s="66">
        <v>2</v>
      </c>
      <c r="AC41" s="52" t="s">
        <v>277</v>
      </c>
    </row>
    <row r="42" spans="2:29" x14ac:dyDescent="0.2">
      <c r="B42" s="37">
        <v>23</v>
      </c>
      <c r="C42" s="46"/>
      <c r="D42" s="46"/>
      <c r="E42" s="46">
        <f t="shared" si="2"/>
        <v>1915.0857245922289</v>
      </c>
      <c r="F42" s="48">
        <f t="shared" si="5"/>
        <v>71646.959258710238</v>
      </c>
      <c r="G42" s="46">
        <f t="shared" si="0"/>
        <v>0.12</v>
      </c>
      <c r="H42" s="46">
        <f t="shared" si="3"/>
        <v>8804.453188668891</v>
      </c>
      <c r="I42" s="46">
        <f t="shared" si="4"/>
        <v>-8177.7923221866968</v>
      </c>
      <c r="J42" s="5"/>
      <c r="K42" s="51" t="s">
        <v>301</v>
      </c>
      <c r="L42" s="129">
        <f>SUM(L20:L41)</f>
        <v>23</v>
      </c>
      <c r="M42" s="52"/>
      <c r="R42" s="37">
        <v>23</v>
      </c>
      <c r="S42" s="46"/>
      <c r="T42" s="46"/>
      <c r="U42" s="46">
        <f t="shared" si="6"/>
        <v>1798.2025583025638</v>
      </c>
      <c r="V42" s="48">
        <f t="shared" si="9"/>
        <v>71646.959258710238</v>
      </c>
      <c r="W42" s="46">
        <f t="shared" si="1"/>
        <v>0.12</v>
      </c>
      <c r="X42" s="46">
        <f t="shared" si="7"/>
        <v>8267.0921959332372</v>
      </c>
      <c r="Y42" s="46">
        <f t="shared" si="8"/>
        <v>-8177.7923221865894</v>
      </c>
      <c r="Z42" s="5"/>
      <c r="AA42" s="51" t="s">
        <v>301</v>
      </c>
      <c r="AB42" s="138">
        <f>SUM(AB20:AB41)</f>
        <v>23</v>
      </c>
      <c r="AC42" s="52"/>
    </row>
    <row r="43" spans="2:29" x14ac:dyDescent="0.2">
      <c r="B43" s="37">
        <v>24</v>
      </c>
      <c r="C43" s="46"/>
      <c r="D43" s="46"/>
      <c r="E43" s="46">
        <f t="shared" si="2"/>
        <v>1972.538296329996</v>
      </c>
      <c r="F43" s="48">
        <f t="shared" si="5"/>
        <v>71288.724462416692</v>
      </c>
      <c r="G43" s="46">
        <f t="shared" si="0"/>
        <v>0.12</v>
      </c>
      <c r="H43" s="46">
        <f t="shared" si="3"/>
        <v>8760.430922725549</v>
      </c>
      <c r="I43" s="46">
        <f t="shared" si="4"/>
        <v>-1921.4561967332793</v>
      </c>
      <c r="J43" s="5"/>
      <c r="L43" s="5"/>
      <c r="M43" s="52"/>
      <c r="R43" s="37">
        <v>24</v>
      </c>
      <c r="S43" s="46"/>
      <c r="T43" s="46"/>
      <c r="U43" s="46">
        <f t="shared" si="6"/>
        <v>1852.1486350516409</v>
      </c>
      <c r="V43" s="48">
        <f t="shared" si="9"/>
        <v>71288.724462416692</v>
      </c>
      <c r="W43" s="46">
        <f t="shared" si="1"/>
        <v>0.12</v>
      </c>
      <c r="X43" s="46">
        <f t="shared" si="7"/>
        <v>8225.756734953573</v>
      </c>
      <c r="Y43" s="46">
        <f t="shared" si="8"/>
        <v>-1921.4561967331597</v>
      </c>
      <c r="Z43" s="5"/>
      <c r="AB43" s="5"/>
      <c r="AC43" s="52"/>
    </row>
    <row r="44" spans="2:29" x14ac:dyDescent="0.2">
      <c r="B44" s="37">
        <v>25</v>
      </c>
      <c r="C44" s="46"/>
      <c r="D44" s="46"/>
      <c r="E44" s="46">
        <f t="shared" si="2"/>
        <v>2031.7144452198961</v>
      </c>
      <c r="F44" s="48">
        <f t="shared" si="5"/>
        <v>70932.280840104606</v>
      </c>
      <c r="G44" s="46">
        <f t="shared" si="0"/>
        <v>0.12</v>
      </c>
      <c r="H44" s="46">
        <f t="shared" si="3"/>
        <v>8716.6287681119193</v>
      </c>
      <c r="I44" s="46">
        <f t="shared" si="4"/>
        <v>4638.5634733710813</v>
      </c>
      <c r="J44" s="69" t="s">
        <v>77</v>
      </c>
      <c r="L44" s="5"/>
      <c r="M44" s="52"/>
      <c r="R44" s="37">
        <v>25</v>
      </c>
      <c r="S44" s="46"/>
      <c r="T44" s="46"/>
      <c r="U44" s="46">
        <f t="shared" si="6"/>
        <v>1907.7130941031903</v>
      </c>
      <c r="V44" s="48">
        <f t="shared" si="9"/>
        <v>70932.280840104606</v>
      </c>
      <c r="W44" s="46">
        <f t="shared" si="1"/>
        <v>0.12</v>
      </c>
      <c r="X44" s="46">
        <f t="shared" si="7"/>
        <v>8184.6279512788024</v>
      </c>
      <c r="Y44" s="46">
        <f t="shared" si="8"/>
        <v>4638.5634733712113</v>
      </c>
      <c r="Z44" s="69" t="s">
        <v>77</v>
      </c>
      <c r="AB44" s="5"/>
      <c r="AC44" s="52"/>
    </row>
    <row r="45" spans="2:29" x14ac:dyDescent="0.2">
      <c r="B45" s="37">
        <v>26</v>
      </c>
      <c r="C45" s="46"/>
      <c r="D45" s="46"/>
      <c r="E45" s="46">
        <f t="shared" si="2"/>
        <v>2092.6658785764926</v>
      </c>
      <c r="F45" s="48">
        <f t="shared" si="5"/>
        <v>70577.619435904082</v>
      </c>
      <c r="G45" s="46">
        <f t="shared" si="0"/>
        <v>0.12</v>
      </c>
      <c r="H45" s="46">
        <f t="shared" si="3"/>
        <v>8673.045624271359</v>
      </c>
      <c r="I45" s="46">
        <f t="shared" si="4"/>
        <v>11520.449844835068</v>
      </c>
      <c r="J45" s="5"/>
      <c r="L45" s="5"/>
      <c r="M45" s="52"/>
      <c r="R45" s="37">
        <v>26</v>
      </c>
      <c r="S45" s="46"/>
      <c r="T45" s="46"/>
      <c r="U45" s="46">
        <f t="shared" si="6"/>
        <v>1964.9444869262857</v>
      </c>
      <c r="V45" s="48">
        <f t="shared" si="9"/>
        <v>70577.619435904082</v>
      </c>
      <c r="W45" s="46">
        <f t="shared" si="1"/>
        <v>0.12</v>
      </c>
      <c r="X45" s="46">
        <f t="shared" si="7"/>
        <v>8143.7048115224088</v>
      </c>
      <c r="Y45" s="46">
        <f t="shared" si="8"/>
        <v>11520.44984483521</v>
      </c>
      <c r="Z45" s="5"/>
      <c r="AB45" s="5"/>
      <c r="AC45" s="52"/>
    </row>
    <row r="46" spans="2:29" x14ac:dyDescent="0.2">
      <c r="B46" s="37">
        <v>27</v>
      </c>
      <c r="C46" s="46"/>
      <c r="D46" s="46"/>
      <c r="E46" s="46">
        <f t="shared" si="2"/>
        <v>2155.4458549337874</v>
      </c>
      <c r="F46" s="48">
        <f t="shared" si="5"/>
        <v>70224.731338724567</v>
      </c>
      <c r="G46" s="46">
        <f t="shared" si="0"/>
        <v>0.12</v>
      </c>
      <c r="H46" s="46">
        <f t="shared" si="3"/>
        <v>8629.6803961500045</v>
      </c>
      <c r="I46" s="46">
        <f t="shared" si="4"/>
        <v>18743.513625965563</v>
      </c>
      <c r="J46" s="5"/>
      <c r="L46" s="68">
        <v>1</v>
      </c>
      <c r="M46" s="52" t="s">
        <v>159</v>
      </c>
      <c r="R46" s="37">
        <v>27</v>
      </c>
      <c r="S46" s="46"/>
      <c r="T46" s="46"/>
      <c r="U46" s="46">
        <f t="shared" si="6"/>
        <v>2023.8928215340743</v>
      </c>
      <c r="V46" s="48">
        <f t="shared" si="9"/>
        <v>70224.731338724567</v>
      </c>
      <c r="W46" s="46">
        <f t="shared" si="1"/>
        <v>0.12</v>
      </c>
      <c r="X46" s="46">
        <f t="shared" si="7"/>
        <v>8102.9862874647988</v>
      </c>
      <c r="Y46" s="46">
        <f t="shared" si="8"/>
        <v>18743.513625965719</v>
      </c>
      <c r="Z46" s="5"/>
      <c r="AB46" s="68">
        <v>1</v>
      </c>
      <c r="AC46" s="52" t="s">
        <v>159</v>
      </c>
    </row>
    <row r="47" spans="2:29" x14ac:dyDescent="0.2">
      <c r="B47" s="37">
        <v>28</v>
      </c>
      <c r="C47" s="46"/>
      <c r="D47" s="46"/>
      <c r="E47" s="46">
        <f t="shared" si="2"/>
        <v>2220.1092305818011</v>
      </c>
      <c r="F47" s="48">
        <f t="shared" si="5"/>
        <v>69873.607682030939</v>
      </c>
      <c r="G47" s="46">
        <f t="shared" si="0"/>
        <v>0.12</v>
      </c>
      <c r="H47" s="46">
        <f t="shared" si="3"/>
        <v>8586.5319941692524</v>
      </c>
      <c r="I47" s="46">
        <f t="shared" si="4"/>
        <v>26328.264775240772</v>
      </c>
      <c r="J47" s="5"/>
      <c r="L47" s="68">
        <v>1</v>
      </c>
      <c r="M47" s="52" t="s">
        <v>160</v>
      </c>
      <c r="Q47" s="51"/>
      <c r="R47" s="37">
        <v>28</v>
      </c>
      <c r="S47" s="46"/>
      <c r="T47" s="46"/>
      <c r="U47" s="46">
        <f t="shared" si="6"/>
        <v>2084.6096061800968</v>
      </c>
      <c r="V47" s="48">
        <f t="shared" si="9"/>
        <v>69873.607682030939</v>
      </c>
      <c r="W47" s="46">
        <f t="shared" si="1"/>
        <v>0.12</v>
      </c>
      <c r="X47" s="46">
        <f t="shared" si="7"/>
        <v>8062.4713560274731</v>
      </c>
      <c r="Y47" s="46">
        <f t="shared" si="8"/>
        <v>26328.264775240947</v>
      </c>
      <c r="Z47" s="5"/>
      <c r="AA47" s="51"/>
      <c r="AB47" s="68">
        <v>1</v>
      </c>
      <c r="AC47" s="52" t="s">
        <v>160</v>
      </c>
    </row>
    <row r="48" spans="2:29" x14ac:dyDescent="0.2">
      <c r="B48" s="37">
        <v>29</v>
      </c>
      <c r="C48" s="46"/>
      <c r="D48" s="46"/>
      <c r="E48" s="46">
        <f t="shared" si="2"/>
        <v>2286.712507499255</v>
      </c>
      <c r="F48" s="48">
        <f t="shared" si="5"/>
        <v>69524.239643620778</v>
      </c>
      <c r="G48" s="46">
        <f t="shared" si="0"/>
        <v>0.12</v>
      </c>
      <c r="H48" s="46">
        <f t="shared" si="3"/>
        <v>8543.5993341984049</v>
      </c>
      <c r="I48" s="46">
        <f t="shared" si="4"/>
        <v>34296.488812330572</v>
      </c>
      <c r="J48" s="5"/>
      <c r="L48" s="68">
        <v>1</v>
      </c>
      <c r="M48" s="52" t="s">
        <v>78</v>
      </c>
      <c r="R48" s="37">
        <v>29</v>
      </c>
      <c r="S48" s="46"/>
      <c r="T48" s="46"/>
      <c r="U48" s="46">
        <f t="shared" si="6"/>
        <v>2147.1478943654993</v>
      </c>
      <c r="V48" s="48">
        <f t="shared" si="9"/>
        <v>69524.239643620778</v>
      </c>
      <c r="W48" s="46">
        <f t="shared" si="1"/>
        <v>0.12</v>
      </c>
      <c r="X48" s="46">
        <f t="shared" si="7"/>
        <v>8022.1589992473346</v>
      </c>
      <c r="Y48" s="46">
        <f t="shared" si="8"/>
        <v>34296.488812330761</v>
      </c>
      <c r="Z48" s="5"/>
      <c r="AB48" s="68">
        <v>1</v>
      </c>
      <c r="AC48" s="52" t="s">
        <v>78</v>
      </c>
    </row>
    <row r="49" spans="2:29" x14ac:dyDescent="0.2">
      <c r="B49" s="37">
        <v>30</v>
      </c>
      <c r="C49" s="46"/>
      <c r="D49" s="46"/>
      <c r="E49" s="46">
        <f t="shared" si="2"/>
        <v>2355.3138827242328</v>
      </c>
      <c r="F49" s="48">
        <f t="shared" si="5"/>
        <v>69176.618445402681</v>
      </c>
      <c r="G49" s="46">
        <f t="shared" si="0"/>
        <v>0.12</v>
      </c>
      <c r="H49" s="46">
        <f t="shared" si="3"/>
        <v>8500.8813375274149</v>
      </c>
      <c r="I49" s="46">
        <f t="shared" si="4"/>
        <v>42671.328039935237</v>
      </c>
      <c r="J49" s="5"/>
      <c r="L49" s="70">
        <v>1</v>
      </c>
      <c r="M49" s="52" t="s">
        <v>161</v>
      </c>
      <c r="R49" s="37">
        <v>30</v>
      </c>
      <c r="S49" s="46"/>
      <c r="T49" s="46"/>
      <c r="U49" s="46">
        <f t="shared" si="6"/>
        <v>2211.5623311964646</v>
      </c>
      <c r="V49" s="48">
        <f t="shared" si="9"/>
        <v>69176.618445402681</v>
      </c>
      <c r="W49" s="46">
        <f t="shared" si="1"/>
        <v>0.12</v>
      </c>
      <c r="X49" s="46">
        <f t="shared" si="7"/>
        <v>7982.0482042510994</v>
      </c>
      <c r="Y49" s="46">
        <f t="shared" si="8"/>
        <v>42671.328039935441</v>
      </c>
      <c r="Z49" s="5"/>
      <c r="AB49" s="70">
        <v>1</v>
      </c>
      <c r="AC49" s="52" t="s">
        <v>161</v>
      </c>
    </row>
    <row r="50" spans="2:29" x14ac:dyDescent="0.2">
      <c r="C50" s="5"/>
      <c r="D50" s="5"/>
      <c r="E50" s="5"/>
      <c r="F50" s="12"/>
      <c r="G50" s="5"/>
      <c r="H50" s="5"/>
      <c r="I50" s="5"/>
      <c r="J50" s="5"/>
      <c r="L50" s="70">
        <v>1</v>
      </c>
      <c r="M50" s="52" t="s">
        <v>162</v>
      </c>
      <c r="S50" s="5"/>
      <c r="T50" s="5"/>
      <c r="U50" s="5"/>
      <c r="V50" s="12"/>
      <c r="W50" s="5"/>
      <c r="X50" s="5"/>
      <c r="Y50" s="5"/>
      <c r="Z50" s="5"/>
      <c r="AB50" s="70">
        <v>1</v>
      </c>
      <c r="AC50" s="52" t="s">
        <v>162</v>
      </c>
    </row>
    <row r="51" spans="2:29" x14ac:dyDescent="0.2">
      <c r="C51" s="5"/>
      <c r="D51" s="5"/>
      <c r="E51" s="5"/>
      <c r="F51" s="12"/>
      <c r="G51" s="5"/>
      <c r="H51" s="13" t="s">
        <v>78</v>
      </c>
      <c r="I51" s="5">
        <f>I49</f>
        <v>42671.328039935237</v>
      </c>
      <c r="J51" s="5"/>
      <c r="K51" s="51" t="s">
        <v>302</v>
      </c>
      <c r="L51" s="138">
        <f>SUM(L46:L50)</f>
        <v>5</v>
      </c>
      <c r="S51" s="5"/>
      <c r="T51" s="5"/>
      <c r="U51" s="5"/>
      <c r="V51" s="12"/>
      <c r="W51" s="5"/>
      <c r="X51" s="13" t="s">
        <v>78</v>
      </c>
      <c r="Y51" s="5">
        <f>Y49</f>
        <v>42671.328039935441</v>
      </c>
      <c r="Z51" s="5"/>
      <c r="AA51" s="51" t="s">
        <v>302</v>
      </c>
      <c r="AB51" s="138">
        <f>SUM(AB46:AB50)</f>
        <v>5</v>
      </c>
    </row>
    <row r="52" spans="2:29" x14ac:dyDescent="0.2">
      <c r="C52" s="5"/>
      <c r="D52" s="5"/>
      <c r="E52" s="5"/>
      <c r="F52" s="12"/>
      <c r="G52" s="5"/>
      <c r="H52" s="5"/>
      <c r="I52" s="141" t="s">
        <v>101</v>
      </c>
      <c r="J52" s="5"/>
      <c r="L52" s="142"/>
      <c r="S52" s="5"/>
      <c r="T52" s="5"/>
      <c r="U52" s="5"/>
      <c r="V52" s="12"/>
      <c r="W52" s="5"/>
      <c r="X52" s="5"/>
      <c r="Y52" s="141" t="s">
        <v>101</v>
      </c>
      <c r="Z52" s="5"/>
      <c r="AB52" s="5"/>
    </row>
    <row r="53" spans="2:29" x14ac:dyDescent="0.2">
      <c r="C53" s="5"/>
      <c r="D53" s="5"/>
      <c r="E53" s="5"/>
      <c r="F53" s="12"/>
      <c r="G53" s="5"/>
      <c r="H53" s="5"/>
      <c r="I53" s="5"/>
      <c r="J53" s="5"/>
      <c r="L53" s="5"/>
      <c r="S53" s="5"/>
      <c r="T53" s="5"/>
      <c r="U53" s="5"/>
      <c r="V53" s="12"/>
      <c r="W53" s="5"/>
      <c r="X53" s="5"/>
      <c r="Y53" s="5"/>
      <c r="Z53" s="5"/>
      <c r="AB53" s="5"/>
    </row>
    <row r="54" spans="2:29" x14ac:dyDescent="0.2">
      <c r="C54" s="5"/>
      <c r="D54" s="5"/>
      <c r="E54" s="5"/>
      <c r="F54" s="12"/>
      <c r="G54" s="5"/>
      <c r="H54" s="5"/>
      <c r="I54" s="5"/>
      <c r="J54" s="5"/>
      <c r="L54" s="5"/>
      <c r="S54" s="5"/>
      <c r="T54" s="5"/>
      <c r="U54" s="5"/>
      <c r="V54" s="12"/>
      <c r="W54" s="5"/>
      <c r="X54" s="5"/>
      <c r="Y54" s="5"/>
      <c r="Z54" s="5"/>
      <c r="AB54" s="5"/>
    </row>
    <row r="55" spans="2:29" x14ac:dyDescent="0.2">
      <c r="C55" s="5"/>
      <c r="D55" s="5"/>
      <c r="E55" s="5"/>
      <c r="F55" s="12"/>
      <c r="G55" s="5"/>
      <c r="H55" s="5"/>
      <c r="I55" s="5"/>
      <c r="J55" s="5"/>
      <c r="L55" s="5"/>
      <c r="S55" s="5"/>
      <c r="T55" s="5"/>
      <c r="U55" s="5"/>
      <c r="V55" s="12"/>
      <c r="W55" s="5"/>
      <c r="X55" s="5"/>
      <c r="Y55" s="5"/>
      <c r="Z55" s="5"/>
      <c r="AB55" s="5"/>
    </row>
    <row r="56" spans="2:29" x14ac:dyDescent="0.2">
      <c r="C56" s="5"/>
      <c r="D56" s="5"/>
      <c r="E56" s="5"/>
      <c r="F56" s="12"/>
      <c r="G56" s="5"/>
      <c r="H56" s="5"/>
      <c r="I56" s="5"/>
      <c r="J56" s="5"/>
      <c r="L56" s="5"/>
      <c r="S56" s="5"/>
      <c r="T56" s="5"/>
      <c r="U56" s="5"/>
      <c r="V56" s="12"/>
      <c r="W56" s="5"/>
      <c r="X56" s="5"/>
      <c r="Y56" s="5"/>
      <c r="Z56" s="5"/>
      <c r="AB56" s="5"/>
    </row>
    <row r="57" spans="2:29" x14ac:dyDescent="0.2">
      <c r="C57" s="5"/>
      <c r="D57" s="5"/>
      <c r="E57" s="5"/>
      <c r="F57" s="12"/>
      <c r="G57" s="5"/>
      <c r="H57" s="5"/>
      <c r="I57" s="5"/>
      <c r="J57" s="5"/>
      <c r="L57" s="5"/>
      <c r="S57" s="5"/>
      <c r="T57" s="5"/>
      <c r="U57" s="5"/>
      <c r="V57" s="12"/>
      <c r="W57" s="5"/>
      <c r="X57" s="5"/>
      <c r="Y57" s="5"/>
      <c r="Z57" s="5"/>
      <c r="AB57" s="5"/>
    </row>
    <row r="58" spans="2:29" x14ac:dyDescent="0.2">
      <c r="C58" s="5"/>
      <c r="D58" s="5"/>
      <c r="E58" s="5"/>
      <c r="F58" s="12"/>
      <c r="G58" s="5"/>
      <c r="H58" s="5"/>
      <c r="I58" s="5"/>
      <c r="J58" s="5"/>
      <c r="L58" s="5"/>
      <c r="S58" s="5"/>
      <c r="T58" s="5"/>
      <c r="U58" s="5"/>
      <c r="V58" s="12"/>
      <c r="W58" s="5"/>
      <c r="X58" s="5"/>
      <c r="Y58" s="5"/>
      <c r="Z58" s="5"/>
      <c r="AB58" s="5"/>
    </row>
    <row r="59" spans="2:29" x14ac:dyDescent="0.2">
      <c r="C59" s="5"/>
      <c r="D59" s="5"/>
      <c r="E59" s="5"/>
      <c r="F59" s="12"/>
      <c r="G59" s="5"/>
      <c r="H59" s="5"/>
      <c r="I59" s="5"/>
      <c r="J59" s="5"/>
      <c r="L59" s="5"/>
      <c r="S59" s="5"/>
      <c r="T59" s="5"/>
      <c r="U59" s="5"/>
      <c r="V59" s="12"/>
      <c r="W59" s="5"/>
      <c r="X59" s="5"/>
      <c r="Y59" s="5"/>
      <c r="Z59" s="5"/>
      <c r="AB59" s="5"/>
    </row>
    <row r="60" spans="2:29" x14ac:dyDescent="0.2">
      <c r="C60" s="5"/>
      <c r="D60" s="5"/>
      <c r="E60" s="5"/>
      <c r="F60" s="12"/>
      <c r="G60" s="5"/>
      <c r="H60" s="5"/>
      <c r="I60" s="5"/>
      <c r="J60" s="5"/>
      <c r="L60" s="5"/>
      <c r="S60" s="5"/>
      <c r="T60" s="5"/>
      <c r="U60" s="5"/>
      <c r="V60" s="12"/>
      <c r="W60" s="5"/>
      <c r="X60" s="5"/>
      <c r="Y60" s="5"/>
      <c r="Z60" s="5"/>
      <c r="AB60" s="5"/>
    </row>
    <row r="61" spans="2:29" x14ac:dyDescent="0.2">
      <c r="C61" s="5"/>
      <c r="D61" s="5"/>
      <c r="E61" s="5"/>
      <c r="F61" s="12"/>
      <c r="G61" s="5"/>
      <c r="H61" s="5"/>
      <c r="I61" s="5"/>
      <c r="J61" s="5"/>
      <c r="L61" s="5"/>
      <c r="S61" s="5"/>
      <c r="T61" s="5"/>
      <c r="U61" s="5"/>
      <c r="V61" s="12"/>
      <c r="W61" s="5"/>
      <c r="X61" s="5"/>
      <c r="Y61" s="5"/>
      <c r="Z61" s="5"/>
      <c r="AB61" s="5"/>
    </row>
    <row r="62" spans="2:29" x14ac:dyDescent="0.2">
      <c r="C62" s="5"/>
      <c r="D62" s="5"/>
      <c r="E62" s="5"/>
      <c r="F62" s="12"/>
      <c r="G62" s="5"/>
      <c r="H62" s="5"/>
      <c r="I62" s="5"/>
      <c r="J62" s="5"/>
      <c r="L62" s="5"/>
      <c r="S62" s="5"/>
      <c r="T62" s="5"/>
      <c r="U62" s="5"/>
      <c r="V62" s="12"/>
      <c r="W62" s="5"/>
      <c r="X62" s="5"/>
      <c r="Y62" s="5"/>
      <c r="Z62" s="5"/>
      <c r="AB62" s="5"/>
    </row>
    <row r="63" spans="2:29" x14ac:dyDescent="0.2">
      <c r="C63" s="5"/>
      <c r="D63" s="5"/>
      <c r="E63" s="5"/>
      <c r="F63" s="12"/>
      <c r="G63" s="5"/>
      <c r="H63" s="5"/>
      <c r="I63" s="5"/>
      <c r="J63" s="5"/>
      <c r="L63" s="5"/>
      <c r="S63" s="5"/>
      <c r="T63" s="5"/>
      <c r="U63" s="5"/>
      <c r="V63" s="12"/>
      <c r="W63" s="5"/>
      <c r="X63" s="5"/>
      <c r="Y63" s="5"/>
      <c r="Z63" s="5"/>
      <c r="AB63" s="5"/>
    </row>
    <row r="64" spans="2:29" x14ac:dyDescent="0.2">
      <c r="C64" s="5"/>
      <c r="D64" s="5"/>
      <c r="E64" s="5"/>
      <c r="F64" s="12"/>
      <c r="G64" s="5"/>
      <c r="H64" s="5"/>
      <c r="I64" s="5"/>
      <c r="J64" s="5"/>
      <c r="L64" s="5"/>
      <c r="S64" s="5"/>
      <c r="T64" s="5"/>
      <c r="U64" s="5"/>
      <c r="V64" s="12"/>
      <c r="W64" s="5"/>
      <c r="X64" s="5"/>
      <c r="Y64" s="5"/>
      <c r="Z64" s="5"/>
      <c r="AB64" s="5"/>
    </row>
    <row r="65" spans="12:28" x14ac:dyDescent="0.2">
      <c r="L65" s="5"/>
      <c r="AB65" s="5"/>
    </row>
  </sheetData>
  <mergeCells count="1">
    <mergeCell ref="R4:AA4"/>
  </mergeCells>
  <printOptions gridLines="1" gridLinesSet="0"/>
  <pageMargins left="0.7" right="0.7" top="0.75" bottom="0.75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AK378"/>
  <sheetViews>
    <sheetView workbookViewId="0"/>
  </sheetViews>
  <sheetFormatPr defaultRowHeight="12.75" x14ac:dyDescent="0.2"/>
  <cols>
    <col min="1" max="1" width="4.140625" style="1" customWidth="1"/>
    <col min="2" max="2" width="9.140625" style="1"/>
    <col min="3" max="10" width="13.7109375" style="1" customWidth="1"/>
    <col min="11" max="11" width="19" style="1" customWidth="1"/>
    <col min="12" max="29" width="13.7109375" style="1" customWidth="1"/>
    <col min="30" max="30" width="41.140625" style="1" bestFit="1" customWidth="1"/>
    <col min="31" max="31" width="9.140625" style="1"/>
    <col min="32" max="32" width="11.5703125" style="1" bestFit="1" customWidth="1"/>
    <col min="33" max="37" width="9.140625" style="1"/>
    <col min="38" max="65" width="13.7109375" style="1" customWidth="1"/>
    <col min="66" max="16384" width="9.140625" style="1"/>
  </cols>
  <sheetData>
    <row r="1" spans="1:37" ht="13.5" thickBot="1" x14ac:dyDescent="0.25"/>
    <row r="2" spans="1:37" s="82" customFormat="1" ht="26.25" thickBot="1" x14ac:dyDescent="0.4">
      <c r="A2" s="81" t="s">
        <v>123</v>
      </c>
    </row>
    <row r="4" spans="1:37" x14ac:dyDescent="0.2">
      <c r="B4" s="6"/>
      <c r="D4" s="6"/>
      <c r="E4" s="6"/>
    </row>
    <row r="5" spans="1:37" x14ac:dyDescent="0.2">
      <c r="C5" s="1" t="s">
        <v>66</v>
      </c>
      <c r="J5" s="143" t="s">
        <v>266</v>
      </c>
    </row>
    <row r="6" spans="1:37" x14ac:dyDescent="0.2">
      <c r="C6" s="8">
        <v>6.5000000000000002E-2</v>
      </c>
      <c r="J6" s="143" t="s">
        <v>264</v>
      </c>
    </row>
    <row r="7" spans="1:37" x14ac:dyDescent="0.2">
      <c r="C7" s="2"/>
      <c r="J7" s="143" t="s">
        <v>265</v>
      </c>
    </row>
    <row r="8" spans="1:37" x14ac:dyDescent="0.2">
      <c r="D8" s="50" t="s">
        <v>104</v>
      </c>
    </row>
    <row r="9" spans="1:37" x14ac:dyDescent="0.2">
      <c r="L9" s="51" t="s">
        <v>295</v>
      </c>
      <c r="W9" s="51" t="s">
        <v>292</v>
      </c>
    </row>
    <row r="10" spans="1:37" ht="14.25" x14ac:dyDescent="0.2">
      <c r="C10" s="65" t="s">
        <v>109</v>
      </c>
      <c r="D10" s="1">
        <f>12*((1+C6)^(1/12)-1)</f>
        <v>6.3140331322173004E-2</v>
      </c>
      <c r="L10" s="51" t="s">
        <v>296</v>
      </c>
      <c r="W10" s="51" t="s">
        <v>293</v>
      </c>
    </row>
    <row r="11" spans="1:37" x14ac:dyDescent="0.2">
      <c r="L11" s="51" t="s">
        <v>297</v>
      </c>
      <c r="W11" s="51" t="s">
        <v>299</v>
      </c>
    </row>
    <row r="12" spans="1:37" s="138" customFormat="1" x14ac:dyDescent="0.2">
      <c r="D12" s="64" t="s">
        <v>104</v>
      </c>
      <c r="E12" s="56" t="s">
        <v>104</v>
      </c>
      <c r="F12" s="63" t="s">
        <v>105</v>
      </c>
      <c r="G12" s="57" t="s">
        <v>104</v>
      </c>
      <c r="H12" s="57" t="s">
        <v>101</v>
      </c>
      <c r="I12" s="66" t="s">
        <v>104</v>
      </c>
      <c r="J12" s="130" t="s">
        <v>104</v>
      </c>
      <c r="K12" s="131" t="s">
        <v>104</v>
      </c>
      <c r="L12" s="97" t="s">
        <v>102</v>
      </c>
      <c r="M12" s="97"/>
      <c r="N12" s="97"/>
      <c r="O12" s="166" t="s">
        <v>104</v>
      </c>
      <c r="P12" s="166"/>
      <c r="Q12" s="166"/>
      <c r="R12" s="139"/>
      <c r="S12" s="97"/>
      <c r="T12" s="97" t="s">
        <v>101</v>
      </c>
      <c r="W12" s="167" t="s">
        <v>104</v>
      </c>
      <c r="X12" s="167"/>
      <c r="Y12" s="167"/>
      <c r="Z12" s="100"/>
      <c r="AA12" s="100"/>
      <c r="AB12" s="100"/>
      <c r="AC12" s="130" t="s">
        <v>104</v>
      </c>
      <c r="AD12" s="131" t="s">
        <v>104</v>
      </c>
      <c r="AE12" s="128"/>
      <c r="AF12" s="128"/>
      <c r="AG12" s="128"/>
      <c r="AH12" s="128"/>
      <c r="AI12" s="128"/>
      <c r="AJ12" s="128"/>
      <c r="AK12" s="128"/>
    </row>
    <row r="13" spans="1:37" x14ac:dyDescent="0.2">
      <c r="F13" s="7">
        <v>1000</v>
      </c>
      <c r="G13" s="7">
        <v>80000</v>
      </c>
      <c r="H13" s="7"/>
    </row>
    <row r="14" spans="1:37" x14ac:dyDescent="0.2">
      <c r="F14" s="9">
        <v>0.03</v>
      </c>
      <c r="G14" s="10">
        <v>5.0000000000000001E-3</v>
      </c>
      <c r="H14" s="11">
        <v>0.12</v>
      </c>
      <c r="I14" s="7"/>
      <c r="J14" s="11"/>
    </row>
    <row r="15" spans="1:37" s="2" customFormat="1" ht="63.75" x14ac:dyDescent="0.2">
      <c r="B15" s="110" t="s">
        <v>69</v>
      </c>
      <c r="C15" s="110" t="s">
        <v>227</v>
      </c>
      <c r="D15" s="109" t="s">
        <v>226</v>
      </c>
      <c r="E15" s="111" t="s">
        <v>228</v>
      </c>
      <c r="F15" s="112" t="s">
        <v>229</v>
      </c>
      <c r="G15" s="58" t="s">
        <v>73</v>
      </c>
      <c r="H15" s="58" t="s">
        <v>74</v>
      </c>
      <c r="I15" s="113" t="s">
        <v>230</v>
      </c>
      <c r="J15" s="114" t="s">
        <v>231</v>
      </c>
      <c r="L15" s="134" t="s">
        <v>238</v>
      </c>
      <c r="M15" s="110" t="s">
        <v>69</v>
      </c>
      <c r="N15" s="110" t="s">
        <v>227</v>
      </c>
      <c r="O15" s="132" t="s">
        <v>70</v>
      </c>
      <c r="P15" s="132" t="s">
        <v>239</v>
      </c>
      <c r="Q15" s="132" t="s">
        <v>240</v>
      </c>
      <c r="R15" s="54" t="s">
        <v>73</v>
      </c>
      <c r="S15" s="54" t="s">
        <v>74</v>
      </c>
      <c r="T15" s="133" t="s">
        <v>241</v>
      </c>
      <c r="U15" s="1"/>
      <c r="V15" s="110" t="s">
        <v>69</v>
      </c>
      <c r="W15" s="136" t="s">
        <v>70</v>
      </c>
      <c r="X15" s="137" t="s">
        <v>242</v>
      </c>
      <c r="Y15" s="137" t="s">
        <v>243</v>
      </c>
      <c r="Z15" s="137" t="s">
        <v>244</v>
      </c>
      <c r="AA15" s="54" t="s">
        <v>74</v>
      </c>
      <c r="AB15" s="137" t="s">
        <v>245</v>
      </c>
      <c r="AC15" s="114" t="s">
        <v>224</v>
      </c>
      <c r="AD15" s="1"/>
      <c r="AE15" s="1"/>
      <c r="AF15" s="1"/>
      <c r="AG15" s="1"/>
      <c r="AH15" s="1"/>
      <c r="AI15" s="1"/>
      <c r="AJ15" s="1"/>
      <c r="AK15" s="1"/>
    </row>
    <row r="16" spans="1:37" x14ac:dyDescent="0.2">
      <c r="B16" s="37">
        <f>INT((C16-1)/12)+1</f>
        <v>1</v>
      </c>
      <c r="C16" s="37">
        <v>1</v>
      </c>
      <c r="D16" s="46">
        <f>10000*(1+$D$10/12)</f>
        <v>10052.616942768478</v>
      </c>
      <c r="E16" s="46">
        <f>85000/6*(1+$D$10/12)</f>
        <v>14241.207335588675</v>
      </c>
      <c r="F16" s="46"/>
      <c r="G16" s="48"/>
      <c r="H16" s="46">
        <f t="shared" ref="H16:H79" si="0">$H$14</f>
        <v>0.12</v>
      </c>
      <c r="I16" s="46">
        <f>IF(INT(C16/3)=C16/3,SUMPRODUCT(G14:G16,H14:H16),0)</f>
        <v>0</v>
      </c>
      <c r="J16" s="46">
        <f>-D16-E16-F16+I16</f>
        <v>-24293.824278357155</v>
      </c>
      <c r="L16" s="123">
        <f>(1+$D$10/12)^(12*($B16-$C16/12))</f>
        <v>1.0594256262456363</v>
      </c>
      <c r="M16" s="37">
        <f>INT((N16-1)/12)+1</f>
        <v>1</v>
      </c>
      <c r="N16" s="37">
        <v>1</v>
      </c>
      <c r="O16" s="46">
        <f>D16*$L16</f>
        <v>10649.999999999989</v>
      </c>
      <c r="P16" s="46">
        <f>E16*$L16</f>
        <v>15087.499999999982</v>
      </c>
      <c r="Q16" s="46">
        <f t="shared" ref="Q16:Q79" si="1">F16*$L16</f>
        <v>0</v>
      </c>
      <c r="R16" s="115">
        <f>G16</f>
        <v>0</v>
      </c>
      <c r="S16" s="46">
        <f>H16</f>
        <v>0.12</v>
      </c>
      <c r="T16" s="46">
        <f t="shared" ref="T16:T79" si="2">I16*$L16</f>
        <v>0</v>
      </c>
      <c r="U16" s="116"/>
      <c r="V16" s="37">
        <v>1</v>
      </c>
      <c r="W16" s="46">
        <f>SUMIF($M$16:$M$375,$V16,O$16:O$375)</f>
        <v>10649.999999999989</v>
      </c>
      <c r="X16" s="46">
        <f>SUMIF($M$16:$M$375,$V16,P$16:P$375)</f>
        <v>89348.680045911751</v>
      </c>
      <c r="Y16" s="46">
        <f>SUMIF($M$16:$M$375,$V16,Q$16:Q$375)</f>
        <v>0</v>
      </c>
      <c r="Z16" s="46">
        <f>SUMIF($M$16:$M$375,$V16,R$16:R$375)</f>
        <v>40000</v>
      </c>
      <c r="AA16" s="46">
        <f>H16</f>
        <v>0.12</v>
      </c>
      <c r="AB16" s="46">
        <f>SUMIF($M$16:$M$375,$V16,T$16:T$375)</f>
        <v>4838.08388347868</v>
      </c>
      <c r="AC16" s="46">
        <f>-W16-X16-Y16+AB16</f>
        <v>-95160.596162433052</v>
      </c>
      <c r="AD16" s="5"/>
      <c r="AE16" s="129"/>
      <c r="AF16" s="129"/>
      <c r="AG16" s="129"/>
      <c r="AH16" s="129"/>
      <c r="AI16" s="129"/>
      <c r="AJ16" s="129"/>
      <c r="AK16" s="129"/>
    </row>
    <row r="17" spans="2:36" x14ac:dyDescent="0.2">
      <c r="B17" s="37">
        <f t="shared" ref="B17:B80" si="3">INT((C17-1)/12)+1</f>
        <v>1</v>
      </c>
      <c r="C17" s="37">
        <v>2</v>
      </c>
      <c r="D17" s="46"/>
      <c r="E17" s="46">
        <f t="shared" ref="E17:E21" si="4">85000/6*(1+$D$10/12)</f>
        <v>14241.207335588675</v>
      </c>
      <c r="F17" s="46"/>
      <c r="G17" s="48"/>
      <c r="H17" s="46">
        <f t="shared" si="0"/>
        <v>0.12</v>
      </c>
      <c r="I17" s="46">
        <f t="shared" ref="I17:I80" si="5">IF(INT(C17/3)=C17/3,SUMPRODUCT(G15:G17,H15:H17),0)</f>
        <v>0</v>
      </c>
      <c r="J17" s="46">
        <f>J16*(1+$D$10/12)-D17-E17-F17+I17</f>
        <v>-38662.858290114003</v>
      </c>
      <c r="K17" s="12"/>
      <c r="L17" s="123">
        <f t="shared" ref="L17:L80" si="6">(1+$D$10/12)^(12*($B17-$C17/12))</f>
        <v>1.0538804296206195</v>
      </c>
      <c r="M17" s="37">
        <f t="shared" ref="M17:M80" si="7">INT((N17-1)/12)+1</f>
        <v>1</v>
      </c>
      <c r="N17" s="37">
        <v>2</v>
      </c>
      <c r="O17" s="46">
        <f t="shared" ref="O17:O79" si="8">D17*$L17</f>
        <v>0</v>
      </c>
      <c r="P17" s="46">
        <f>E17*$L17</f>
        <v>15008.52970514651</v>
      </c>
      <c r="Q17" s="46">
        <f t="shared" si="1"/>
        <v>0</v>
      </c>
      <c r="R17" s="115">
        <f t="shared" ref="R17:R80" si="9">G17</f>
        <v>0</v>
      </c>
      <c r="S17" s="46">
        <f t="shared" ref="S17:S80" si="10">H17</f>
        <v>0.12</v>
      </c>
      <c r="T17" s="46">
        <f t="shared" si="2"/>
        <v>0</v>
      </c>
      <c r="U17" s="116"/>
      <c r="V17" s="117">
        <v>2</v>
      </c>
      <c r="W17" s="46">
        <f t="shared" ref="W17:W45" si="11">SUMIF($M$16:$M$375,$V17,O$16:O$375)</f>
        <v>0</v>
      </c>
      <c r="X17" s="46">
        <f t="shared" ref="X17:X45" si="12">SUMIF($M$16:$M$375,$V17,P$16:P$375)</f>
        <v>0</v>
      </c>
      <c r="Y17" s="46">
        <f t="shared" ref="Y17:Y45" si="13">SUMIF($M$16:$M$375,$V17,Q$16:Q$375)</f>
        <v>1029.4529445583198</v>
      </c>
      <c r="Z17" s="46">
        <f t="shared" ref="Z17:Z45" si="14">SUMIF($M$16:$M$375,$V17,R$16:R$375)</f>
        <v>79600</v>
      </c>
      <c r="AA17" s="46">
        <f t="shared" ref="AA17:AA45" si="15">H17</f>
        <v>0.12</v>
      </c>
      <c r="AB17" s="46">
        <f t="shared" ref="AB17:AB45" si="16">SUMIF($M$16:$M$375,$V17,T$16:T$375)</f>
        <v>9781.7755431517835</v>
      </c>
      <c r="AC17" s="46">
        <f>AC16*(1+$C$6)-W17-X17-Y17+AB17</f>
        <v>-92593.712314397722</v>
      </c>
      <c r="AD17" s="12"/>
    </row>
    <row r="18" spans="2:36" x14ac:dyDescent="0.2">
      <c r="B18" s="37">
        <f t="shared" si="3"/>
        <v>1</v>
      </c>
      <c r="C18" s="37">
        <v>3</v>
      </c>
      <c r="D18" s="46"/>
      <c r="E18" s="46">
        <f t="shared" si="4"/>
        <v>14241.207335588675</v>
      </c>
      <c r="F18" s="46"/>
      <c r="G18" s="48"/>
      <c r="H18" s="46">
        <f t="shared" si="0"/>
        <v>0.12</v>
      </c>
      <c r="I18" s="46">
        <f t="shared" si="5"/>
        <v>0</v>
      </c>
      <c r="J18" s="46">
        <f t="shared" ref="J18:J81" si="17">J17*(1+$D$10/12)-D18-E18-F18+I18</f>
        <v>-53107.497765894346</v>
      </c>
      <c r="K18" s="12"/>
      <c r="L18" s="123">
        <f t="shared" si="6"/>
        <v>1.0483642574073675</v>
      </c>
      <c r="M18" s="37">
        <f t="shared" si="7"/>
        <v>1</v>
      </c>
      <c r="N18" s="37">
        <v>3</v>
      </c>
      <c r="O18" s="46">
        <f t="shared" si="8"/>
        <v>0</v>
      </c>
      <c r="P18" s="46">
        <f t="shared" ref="P18:P79" si="18">E18*$L18</f>
        <v>14929.972752958776</v>
      </c>
      <c r="Q18" s="46">
        <f t="shared" si="1"/>
        <v>0</v>
      </c>
      <c r="R18" s="115">
        <f t="shared" si="9"/>
        <v>0</v>
      </c>
      <c r="S18" s="46">
        <f t="shared" si="10"/>
        <v>0.12</v>
      </c>
      <c r="T18" s="46">
        <f t="shared" si="2"/>
        <v>0</v>
      </c>
      <c r="U18" s="116"/>
      <c r="V18" s="37">
        <v>3</v>
      </c>
      <c r="W18" s="46">
        <f t="shared" si="11"/>
        <v>0</v>
      </c>
      <c r="X18" s="46">
        <f t="shared" si="12"/>
        <v>0</v>
      </c>
      <c r="Y18" s="46">
        <f t="shared" si="13"/>
        <v>1060.3365328950697</v>
      </c>
      <c r="Z18" s="46">
        <f t="shared" si="14"/>
        <v>79202</v>
      </c>
      <c r="AA18" s="46">
        <f t="shared" si="15"/>
        <v>0.12</v>
      </c>
      <c r="AB18" s="46">
        <f t="shared" si="16"/>
        <v>9732.866665436024</v>
      </c>
      <c r="AC18" s="46">
        <f>AC17*(1+$C$6)-W18-X18-Y18+AB18</f>
        <v>-89939.773482292614</v>
      </c>
      <c r="AD18" s="12"/>
    </row>
    <row r="19" spans="2:36" x14ac:dyDescent="0.2">
      <c r="B19" s="37">
        <f t="shared" si="3"/>
        <v>1</v>
      </c>
      <c r="C19" s="37">
        <v>4</v>
      </c>
      <c r="D19" s="46"/>
      <c r="E19" s="46">
        <f t="shared" si="4"/>
        <v>14241.207335588675</v>
      </c>
      <c r="F19" s="46"/>
      <c r="G19" s="48"/>
      <c r="H19" s="46">
        <f t="shared" si="0"/>
        <v>0.12</v>
      </c>
      <c r="I19" s="46">
        <f t="shared" si="5"/>
        <v>0</v>
      </c>
      <c r="J19" s="46">
        <f t="shared" si="17"/>
        <v>-67628.14051853554</v>
      </c>
      <c r="K19" s="12"/>
      <c r="L19" s="123">
        <f t="shared" si="6"/>
        <v>1.042876957687646</v>
      </c>
      <c r="M19" s="37">
        <f t="shared" si="7"/>
        <v>1</v>
      </c>
      <c r="N19" s="37">
        <v>4</v>
      </c>
      <c r="O19" s="46">
        <f t="shared" si="8"/>
        <v>0</v>
      </c>
      <c r="P19" s="46">
        <f t="shared" si="18"/>
        <v>14851.826979937705</v>
      </c>
      <c r="Q19" s="46">
        <f t="shared" si="1"/>
        <v>0</v>
      </c>
      <c r="R19" s="115">
        <f t="shared" si="9"/>
        <v>0</v>
      </c>
      <c r="S19" s="46">
        <f t="shared" si="10"/>
        <v>0.12</v>
      </c>
      <c r="T19" s="46">
        <f t="shared" si="2"/>
        <v>0</v>
      </c>
      <c r="U19" s="116"/>
      <c r="V19" s="117">
        <v>4</v>
      </c>
      <c r="W19" s="46">
        <f t="shared" si="11"/>
        <v>0</v>
      </c>
      <c r="X19" s="46">
        <f t="shared" si="12"/>
        <v>0</v>
      </c>
      <c r="Y19" s="46">
        <f t="shared" si="13"/>
        <v>1092.1466288819217</v>
      </c>
      <c r="Z19" s="46">
        <f t="shared" si="14"/>
        <v>78805.990000000005</v>
      </c>
      <c r="AA19" s="46">
        <f t="shared" si="15"/>
        <v>0.12</v>
      </c>
      <c r="AB19" s="46">
        <f t="shared" si="16"/>
        <v>9684.2023321088454</v>
      </c>
      <c r="AC19" s="46">
        <f t="shared" ref="AC19:AC45" si="19">AC18*(1+$C$6)-W19-X19-Y19+AB19</f>
        <v>-87193.803055414697</v>
      </c>
      <c r="AD19" s="12"/>
      <c r="AF19" s="51" t="s">
        <v>127</v>
      </c>
      <c r="AG19" s="52"/>
      <c r="AH19" s="2"/>
      <c r="AI19" s="2"/>
      <c r="AJ19" s="2"/>
    </row>
    <row r="20" spans="2:36" ht="14.25" x14ac:dyDescent="0.2">
      <c r="B20" s="37">
        <f t="shared" si="3"/>
        <v>1</v>
      </c>
      <c r="C20" s="37">
        <v>5</v>
      </c>
      <c r="D20" s="46"/>
      <c r="E20" s="46">
        <f t="shared" si="4"/>
        <v>14241.207335588675</v>
      </c>
      <c r="F20" s="46"/>
      <c r="G20" s="48"/>
      <c r="H20" s="46">
        <f t="shared" si="0"/>
        <v>0.12</v>
      </c>
      <c r="I20" s="46">
        <f t="shared" si="5"/>
        <v>0</v>
      </c>
      <c r="J20" s="46">
        <f t="shared" si="17"/>
        <v>-82225.186454044451</v>
      </c>
      <c r="K20" s="12"/>
      <c r="L20" s="123">
        <f t="shared" si="6"/>
        <v>1.0374183793383847</v>
      </c>
      <c r="M20" s="37">
        <f t="shared" si="7"/>
        <v>1</v>
      </c>
      <c r="N20" s="37">
        <v>5</v>
      </c>
      <c r="O20" s="46">
        <f t="shared" si="8"/>
        <v>0</v>
      </c>
      <c r="P20" s="46">
        <f t="shared" si="18"/>
        <v>14774.090233908319</v>
      </c>
      <c r="Q20" s="46">
        <f t="shared" si="1"/>
        <v>0</v>
      </c>
      <c r="R20" s="115">
        <f t="shared" si="9"/>
        <v>0</v>
      </c>
      <c r="S20" s="46">
        <f t="shared" si="10"/>
        <v>0.12</v>
      </c>
      <c r="T20" s="46">
        <f t="shared" si="2"/>
        <v>0</v>
      </c>
      <c r="U20" s="116"/>
      <c r="V20" s="37">
        <v>5</v>
      </c>
      <c r="W20" s="46">
        <f t="shared" si="11"/>
        <v>0</v>
      </c>
      <c r="X20" s="46">
        <f t="shared" si="12"/>
        <v>0</v>
      </c>
      <c r="Y20" s="46">
        <f t="shared" si="13"/>
        <v>1124.9110277483794</v>
      </c>
      <c r="Z20" s="46">
        <f t="shared" si="14"/>
        <v>78411.960050000009</v>
      </c>
      <c r="AA20" s="46">
        <f t="shared" si="15"/>
        <v>0.12</v>
      </c>
      <c r="AB20" s="46">
        <f t="shared" si="16"/>
        <v>9635.7813204483009</v>
      </c>
      <c r="AC20" s="46">
        <f t="shared" si="19"/>
        <v>-84350.529961316744</v>
      </c>
      <c r="AD20" s="12"/>
      <c r="AF20" s="50">
        <v>2</v>
      </c>
      <c r="AG20" s="52" t="s">
        <v>269</v>
      </c>
    </row>
    <row r="21" spans="2:36" x14ac:dyDescent="0.2">
      <c r="B21" s="37">
        <f t="shared" si="3"/>
        <v>1</v>
      </c>
      <c r="C21" s="37">
        <v>6</v>
      </c>
      <c r="D21" s="46"/>
      <c r="E21" s="46">
        <f t="shared" si="4"/>
        <v>14241.207335588675</v>
      </c>
      <c r="F21" s="46"/>
      <c r="G21" s="48"/>
      <c r="H21" s="46">
        <f t="shared" si="0"/>
        <v>0.12</v>
      </c>
      <c r="I21" s="46">
        <f t="shared" si="5"/>
        <v>0</v>
      </c>
      <c r="J21" s="46">
        <f t="shared" si="17"/>
        <v>-96899.037582611112</v>
      </c>
      <c r="K21" s="12"/>
      <c r="L21" s="123">
        <f t="shared" si="6"/>
        <v>1.031988372027514</v>
      </c>
      <c r="M21" s="37">
        <f t="shared" si="7"/>
        <v>1</v>
      </c>
      <c r="N21" s="37">
        <v>6</v>
      </c>
      <c r="O21" s="46">
        <f t="shared" si="8"/>
        <v>0</v>
      </c>
      <c r="P21" s="46">
        <f t="shared" si="18"/>
        <v>14696.760373960447</v>
      </c>
      <c r="Q21" s="46">
        <f t="shared" si="1"/>
        <v>0</v>
      </c>
      <c r="R21" s="115">
        <f t="shared" si="9"/>
        <v>0</v>
      </c>
      <c r="S21" s="46">
        <f t="shared" si="10"/>
        <v>0.12</v>
      </c>
      <c r="T21" s="46">
        <f t="shared" si="2"/>
        <v>0</v>
      </c>
      <c r="U21" s="116"/>
      <c r="V21" s="117">
        <v>6</v>
      </c>
      <c r="W21" s="46">
        <f t="shared" si="11"/>
        <v>0</v>
      </c>
      <c r="X21" s="46">
        <f t="shared" si="12"/>
        <v>0</v>
      </c>
      <c r="Y21" s="46">
        <f t="shared" si="13"/>
        <v>1158.6583585808307</v>
      </c>
      <c r="Z21" s="46">
        <f t="shared" si="14"/>
        <v>78019.900249750004</v>
      </c>
      <c r="AA21" s="46">
        <f t="shared" si="15"/>
        <v>0.12</v>
      </c>
      <c r="AB21" s="46">
        <f t="shared" si="16"/>
        <v>9587.6024138460598</v>
      </c>
      <c r="AC21" s="46">
        <f t="shared" si="19"/>
        <v>-81404.370353537088</v>
      </c>
      <c r="AD21" s="12"/>
      <c r="AF21" s="64">
        <v>1</v>
      </c>
      <c r="AG21" s="52" t="s">
        <v>143</v>
      </c>
    </row>
    <row r="22" spans="2:36" x14ac:dyDescent="0.2">
      <c r="B22" s="37">
        <f t="shared" si="3"/>
        <v>1</v>
      </c>
      <c r="C22" s="37">
        <v>7</v>
      </c>
      <c r="D22" s="46"/>
      <c r="E22" s="46"/>
      <c r="F22" s="46"/>
      <c r="G22" s="48">
        <f>$G$13/12*(1-$G$14)^(INT((C22-1)/12))</f>
        <v>6666.666666666667</v>
      </c>
      <c r="H22" s="46">
        <f t="shared" si="0"/>
        <v>0.12</v>
      </c>
      <c r="I22" s="46">
        <f t="shared" si="5"/>
        <v>0</v>
      </c>
      <c r="J22" s="46">
        <f t="shared" si="17"/>
        <v>-97408.890694091591</v>
      </c>
      <c r="K22" s="12"/>
      <c r="L22" s="123">
        <f t="shared" si="6"/>
        <v>1.0265867862098264</v>
      </c>
      <c r="M22" s="37">
        <f t="shared" si="7"/>
        <v>1</v>
      </c>
      <c r="N22" s="37">
        <v>7</v>
      </c>
      <c r="O22" s="46">
        <f t="shared" si="8"/>
        <v>0</v>
      </c>
      <c r="P22" s="46">
        <f t="shared" si="18"/>
        <v>0</v>
      </c>
      <c r="Q22" s="46">
        <f t="shared" si="1"/>
        <v>0</v>
      </c>
      <c r="R22" s="115">
        <f t="shared" si="9"/>
        <v>6666.666666666667</v>
      </c>
      <c r="S22" s="46">
        <f t="shared" si="10"/>
        <v>0.12</v>
      </c>
      <c r="T22" s="46">
        <f t="shared" si="2"/>
        <v>0</v>
      </c>
      <c r="U22" s="116"/>
      <c r="V22" s="37">
        <v>7</v>
      </c>
      <c r="W22" s="46">
        <f t="shared" si="11"/>
        <v>0</v>
      </c>
      <c r="X22" s="46">
        <f t="shared" si="12"/>
        <v>0</v>
      </c>
      <c r="Y22" s="46">
        <f t="shared" si="13"/>
        <v>1193.4181093382554</v>
      </c>
      <c r="Z22" s="46">
        <f t="shared" si="14"/>
        <v>77629.800748501264</v>
      </c>
      <c r="AA22" s="46">
        <f t="shared" si="15"/>
        <v>0.12</v>
      </c>
      <c r="AB22" s="46">
        <f t="shared" si="16"/>
        <v>9539.6644017768303</v>
      </c>
      <c r="AC22" s="46">
        <f t="shared" si="19"/>
        <v>-78349.408134078418</v>
      </c>
      <c r="AD22" s="12"/>
      <c r="AF22" s="64">
        <v>1</v>
      </c>
      <c r="AG22" s="52" t="s">
        <v>278</v>
      </c>
    </row>
    <row r="23" spans="2:36" x14ac:dyDescent="0.2">
      <c r="B23" s="37">
        <f t="shared" si="3"/>
        <v>1</v>
      </c>
      <c r="C23" s="37">
        <v>8</v>
      </c>
      <c r="D23" s="46"/>
      <c r="E23" s="46"/>
      <c r="F23" s="46"/>
      <c r="G23" s="48">
        <f t="shared" ref="G23:G86" si="20">$G$13/12*(1-$G$14)^(INT((C23-1)/12))</f>
        <v>6666.666666666667</v>
      </c>
      <c r="H23" s="46">
        <f t="shared" si="0"/>
        <v>0.12</v>
      </c>
      <c r="I23" s="46">
        <f t="shared" si="5"/>
        <v>0</v>
      </c>
      <c r="J23" s="46">
        <f t="shared" si="17"/>
        <v>-97921.426496770786</v>
      </c>
      <c r="K23" s="12"/>
      <c r="L23" s="123">
        <f t="shared" si="6"/>
        <v>1.0212134731228559</v>
      </c>
      <c r="M23" s="37">
        <f t="shared" si="7"/>
        <v>1</v>
      </c>
      <c r="N23" s="37">
        <v>8</v>
      </c>
      <c r="O23" s="46">
        <f t="shared" si="8"/>
        <v>0</v>
      </c>
      <c r="P23" s="46">
        <f t="shared" si="18"/>
        <v>0</v>
      </c>
      <c r="Q23" s="46">
        <f t="shared" si="1"/>
        <v>0</v>
      </c>
      <c r="R23" s="115">
        <f t="shared" si="9"/>
        <v>6666.666666666667</v>
      </c>
      <c r="S23" s="46">
        <f t="shared" si="10"/>
        <v>0.12</v>
      </c>
      <c r="T23" s="46">
        <f t="shared" si="2"/>
        <v>0</v>
      </c>
      <c r="U23" s="116"/>
      <c r="V23" s="117">
        <v>8</v>
      </c>
      <c r="W23" s="46">
        <f t="shared" si="11"/>
        <v>0</v>
      </c>
      <c r="X23" s="46">
        <f t="shared" si="12"/>
        <v>0</v>
      </c>
      <c r="Y23" s="46">
        <f t="shared" si="13"/>
        <v>1229.2206526184032</v>
      </c>
      <c r="Z23" s="46">
        <f t="shared" si="14"/>
        <v>77241.651744758754</v>
      </c>
      <c r="AA23" s="46">
        <f t="shared" si="15"/>
        <v>0.12</v>
      </c>
      <c r="AB23" s="46">
        <f t="shared" si="16"/>
        <v>9491.9660797679444</v>
      </c>
      <c r="AC23" s="46">
        <f t="shared" si="19"/>
        <v>-75179.374235643976</v>
      </c>
      <c r="AD23" s="12"/>
      <c r="AF23" s="56">
        <v>1</v>
      </c>
      <c r="AG23" s="52" t="s">
        <v>149</v>
      </c>
    </row>
    <row r="24" spans="2:36" x14ac:dyDescent="0.2">
      <c r="B24" s="37">
        <f t="shared" si="3"/>
        <v>1</v>
      </c>
      <c r="C24" s="37">
        <v>9</v>
      </c>
      <c r="D24" s="46"/>
      <c r="E24" s="46"/>
      <c r="F24" s="46"/>
      <c r="G24" s="48">
        <f t="shared" si="20"/>
        <v>6666.666666666667</v>
      </c>
      <c r="H24" s="46">
        <f t="shared" si="0"/>
        <v>0.12</v>
      </c>
      <c r="I24" s="46">
        <f t="shared" si="5"/>
        <v>2400</v>
      </c>
      <c r="J24" s="46">
        <f t="shared" si="17"/>
        <v>-96036.659106149615</v>
      </c>
      <c r="K24" s="12"/>
      <c r="L24" s="123">
        <f>(1+$D$10/12)^(12*($B24-$C24/12))</f>
        <v>1.0158682847827833</v>
      </c>
      <c r="M24" s="37">
        <f t="shared" si="7"/>
        <v>1</v>
      </c>
      <c r="N24" s="37">
        <v>9</v>
      </c>
      <c r="O24" s="46">
        <f t="shared" si="8"/>
        <v>0</v>
      </c>
      <c r="P24" s="46">
        <f t="shared" si="18"/>
        <v>0</v>
      </c>
      <c r="Q24" s="46">
        <f t="shared" si="1"/>
        <v>0</v>
      </c>
      <c r="R24" s="115">
        <f t="shared" si="9"/>
        <v>6666.666666666667</v>
      </c>
      <c r="S24" s="46">
        <f t="shared" si="10"/>
        <v>0.12</v>
      </c>
      <c r="T24" s="46">
        <f t="shared" si="2"/>
        <v>2438.08388347868</v>
      </c>
      <c r="U24" s="116"/>
      <c r="V24" s="37">
        <v>9</v>
      </c>
      <c r="W24" s="46">
        <f t="shared" si="11"/>
        <v>0</v>
      </c>
      <c r="X24" s="46">
        <f t="shared" si="12"/>
        <v>0</v>
      </c>
      <c r="Y24" s="46">
        <f t="shared" si="13"/>
        <v>1266.0972721969556</v>
      </c>
      <c r="Z24" s="46">
        <f t="shared" si="14"/>
        <v>76855.443486034957</v>
      </c>
      <c r="AA24" s="46">
        <f t="shared" si="15"/>
        <v>0.12</v>
      </c>
      <c r="AB24" s="46">
        <f t="shared" si="16"/>
        <v>9444.5062493691057</v>
      </c>
      <c r="AC24" s="46">
        <f t="shared" si="19"/>
        <v>-71887.624583788682</v>
      </c>
      <c r="AD24" s="12"/>
      <c r="AF24" s="56">
        <v>1</v>
      </c>
      <c r="AG24" s="52" t="s">
        <v>279</v>
      </c>
    </row>
    <row r="25" spans="2:36" x14ac:dyDescent="0.2">
      <c r="B25" s="37">
        <f t="shared" si="3"/>
        <v>1</v>
      </c>
      <c r="C25" s="37">
        <v>10</v>
      </c>
      <c r="D25" s="46"/>
      <c r="E25" s="46"/>
      <c r="F25" s="46"/>
      <c r="G25" s="48">
        <f t="shared" si="20"/>
        <v>6666.666666666667</v>
      </c>
      <c r="H25" s="46">
        <f t="shared" si="0"/>
        <v>0.12</v>
      </c>
      <c r="I25" s="46">
        <f t="shared" si="5"/>
        <v>0</v>
      </c>
      <c r="J25" s="46">
        <f t="shared" si="17"/>
        <v>-96541.974645736016</v>
      </c>
      <c r="K25" s="5"/>
      <c r="L25" s="123">
        <f t="shared" si="6"/>
        <v>1.0105510739803585</v>
      </c>
      <c r="M25" s="37">
        <f t="shared" si="7"/>
        <v>1</v>
      </c>
      <c r="N25" s="37">
        <v>10</v>
      </c>
      <c r="O25" s="46">
        <f t="shared" si="8"/>
        <v>0</v>
      </c>
      <c r="P25" s="46">
        <f t="shared" si="18"/>
        <v>0</v>
      </c>
      <c r="Q25" s="46">
        <f t="shared" si="1"/>
        <v>0</v>
      </c>
      <c r="R25" s="115">
        <f t="shared" si="9"/>
        <v>6666.666666666667</v>
      </c>
      <c r="S25" s="46">
        <f t="shared" si="10"/>
        <v>0.12</v>
      </c>
      <c r="T25" s="46">
        <f t="shared" si="2"/>
        <v>0</v>
      </c>
      <c r="U25" s="116"/>
      <c r="V25" s="117">
        <v>10</v>
      </c>
      <c r="W25" s="46">
        <f t="shared" si="11"/>
        <v>0</v>
      </c>
      <c r="X25" s="46">
        <f t="shared" si="12"/>
        <v>0</v>
      </c>
      <c r="Y25" s="46">
        <f t="shared" si="13"/>
        <v>1304.0801903628637</v>
      </c>
      <c r="Z25" s="46">
        <f t="shared" si="14"/>
        <v>76471.166268604793</v>
      </c>
      <c r="AA25" s="46">
        <f t="shared" si="15"/>
        <v>0.12</v>
      </c>
      <c r="AB25" s="46">
        <f t="shared" si="16"/>
        <v>9397.2837181222603</v>
      </c>
      <c r="AC25" s="46">
        <f t="shared" si="19"/>
        <v>-68467.11665397555</v>
      </c>
      <c r="AD25" s="5"/>
      <c r="AF25" s="63">
        <v>1</v>
      </c>
      <c r="AG25" s="52" t="s">
        <v>150</v>
      </c>
    </row>
    <row r="26" spans="2:36" x14ac:dyDescent="0.2">
      <c r="B26" s="37">
        <f t="shared" si="3"/>
        <v>1</v>
      </c>
      <c r="C26" s="37">
        <v>11</v>
      </c>
      <c r="D26" s="46"/>
      <c r="E26" s="46"/>
      <c r="F26" s="46"/>
      <c r="G26" s="48">
        <f t="shared" si="20"/>
        <v>6666.666666666667</v>
      </c>
      <c r="H26" s="46">
        <f t="shared" si="0"/>
        <v>0.12</v>
      </c>
      <c r="I26" s="46">
        <f t="shared" si="5"/>
        <v>0</v>
      </c>
      <c r="J26" s="46">
        <f t="shared" si="17"/>
        <v>-97049.949001205066</v>
      </c>
      <c r="K26" s="5"/>
      <c r="L26" s="123">
        <f t="shared" si="6"/>
        <v>1.0052616942768478</v>
      </c>
      <c r="M26" s="37">
        <f t="shared" si="7"/>
        <v>1</v>
      </c>
      <c r="N26" s="37">
        <v>11</v>
      </c>
      <c r="O26" s="46">
        <f t="shared" si="8"/>
        <v>0</v>
      </c>
      <c r="P26" s="46">
        <f t="shared" si="18"/>
        <v>0</v>
      </c>
      <c r="Q26" s="46">
        <f t="shared" si="1"/>
        <v>0</v>
      </c>
      <c r="R26" s="115">
        <f t="shared" si="9"/>
        <v>6666.666666666667</v>
      </c>
      <c r="S26" s="46">
        <f t="shared" si="10"/>
        <v>0.12</v>
      </c>
      <c r="T26" s="46">
        <f t="shared" si="2"/>
        <v>0</v>
      </c>
      <c r="U26" s="116"/>
      <c r="V26" s="37">
        <v>11</v>
      </c>
      <c r="W26" s="46">
        <f t="shared" si="11"/>
        <v>0</v>
      </c>
      <c r="X26" s="46">
        <f t="shared" si="12"/>
        <v>0</v>
      </c>
      <c r="Y26" s="46">
        <f t="shared" si="13"/>
        <v>1343.2025960737496</v>
      </c>
      <c r="Z26" s="46">
        <f t="shared" si="14"/>
        <v>76088.810437261753</v>
      </c>
      <c r="AA26" s="46">
        <f t="shared" si="15"/>
        <v>0.12</v>
      </c>
      <c r="AB26" s="46">
        <f t="shared" si="16"/>
        <v>9350.2972995316486</v>
      </c>
      <c r="AC26" s="46">
        <f t="shared" si="19"/>
        <v>-64910.384533026052</v>
      </c>
      <c r="AD26" s="5"/>
      <c r="AF26" s="63">
        <v>1</v>
      </c>
      <c r="AG26" s="52" t="s">
        <v>151</v>
      </c>
    </row>
    <row r="27" spans="2:36" x14ac:dyDescent="0.2">
      <c r="B27" s="37">
        <f t="shared" si="3"/>
        <v>1</v>
      </c>
      <c r="C27" s="37">
        <v>12</v>
      </c>
      <c r="D27" s="46"/>
      <c r="E27" s="46"/>
      <c r="F27" s="46"/>
      <c r="G27" s="48">
        <f t="shared" si="20"/>
        <v>6666.666666666667</v>
      </c>
      <c r="H27" s="46">
        <f t="shared" si="0"/>
        <v>0.12</v>
      </c>
      <c r="I27" s="46">
        <f t="shared" si="5"/>
        <v>2400</v>
      </c>
      <c r="J27" s="46">
        <f t="shared" si="17"/>
        <v>-95160.596162433067</v>
      </c>
      <c r="K27" s="5"/>
      <c r="L27" s="123">
        <f t="shared" si="6"/>
        <v>1</v>
      </c>
      <c r="M27" s="37">
        <f t="shared" si="7"/>
        <v>1</v>
      </c>
      <c r="N27" s="37">
        <v>12</v>
      </c>
      <c r="O27" s="46">
        <f t="shared" si="8"/>
        <v>0</v>
      </c>
      <c r="P27" s="46">
        <f t="shared" si="18"/>
        <v>0</v>
      </c>
      <c r="Q27" s="46">
        <f t="shared" si="1"/>
        <v>0</v>
      </c>
      <c r="R27" s="115">
        <f t="shared" si="9"/>
        <v>6666.666666666667</v>
      </c>
      <c r="S27" s="46">
        <f t="shared" si="10"/>
        <v>0.12</v>
      </c>
      <c r="T27" s="46">
        <f t="shared" si="2"/>
        <v>2400</v>
      </c>
      <c r="U27" s="116"/>
      <c r="V27" s="117">
        <v>12</v>
      </c>
      <c r="W27" s="46">
        <f t="shared" si="11"/>
        <v>0</v>
      </c>
      <c r="X27" s="46">
        <f t="shared" si="12"/>
        <v>0</v>
      </c>
      <c r="Y27" s="46">
        <f t="shared" si="13"/>
        <v>1383.4986739559624</v>
      </c>
      <c r="Z27" s="46">
        <f t="shared" si="14"/>
        <v>75708.366385075453</v>
      </c>
      <c r="AA27" s="46">
        <f t="shared" si="15"/>
        <v>0.12</v>
      </c>
      <c r="AB27" s="46">
        <f t="shared" si="16"/>
        <v>9303.5458130339903</v>
      </c>
      <c r="AC27" s="46">
        <f t="shared" si="19"/>
        <v>-61209.512388594718</v>
      </c>
      <c r="AD27" s="5"/>
      <c r="AF27" s="63">
        <v>1</v>
      </c>
      <c r="AG27" s="52" t="s">
        <v>148</v>
      </c>
    </row>
    <row r="28" spans="2:36" x14ac:dyDescent="0.2">
      <c r="B28" s="37">
        <f t="shared" si="3"/>
        <v>2</v>
      </c>
      <c r="C28" s="37">
        <v>13</v>
      </c>
      <c r="D28" s="46"/>
      <c r="E28" s="46"/>
      <c r="F28" s="46">
        <f>$F$13/12*(1+$F$14)^(INT((C28-1)/12)-1)</f>
        <v>83.333333333333329</v>
      </c>
      <c r="G28" s="48">
        <f t="shared" si="20"/>
        <v>6633.3333333333339</v>
      </c>
      <c r="H28" s="46">
        <f t="shared" si="0"/>
        <v>0.12</v>
      </c>
      <c r="I28" s="46">
        <f t="shared" si="5"/>
        <v>0</v>
      </c>
      <c r="J28" s="46">
        <f t="shared" si="17"/>
        <v>-95744.635459975689</v>
      </c>
      <c r="K28" s="5"/>
      <c r="L28" s="123">
        <f t="shared" si="6"/>
        <v>1.0594256262456363</v>
      </c>
      <c r="M28" s="37">
        <f t="shared" si="7"/>
        <v>2</v>
      </c>
      <c r="N28" s="37">
        <v>13</v>
      </c>
      <c r="O28" s="46">
        <f t="shared" si="8"/>
        <v>0</v>
      </c>
      <c r="P28" s="46">
        <f t="shared" si="18"/>
        <v>0</v>
      </c>
      <c r="Q28" s="46">
        <f t="shared" si="1"/>
        <v>88.285468853803025</v>
      </c>
      <c r="R28" s="115">
        <f t="shared" si="9"/>
        <v>6633.3333333333339</v>
      </c>
      <c r="S28" s="46">
        <f t="shared" si="10"/>
        <v>0.12</v>
      </c>
      <c r="T28" s="46">
        <f t="shared" si="2"/>
        <v>0</v>
      </c>
      <c r="U28" s="116"/>
      <c r="V28" s="37">
        <v>13</v>
      </c>
      <c r="W28" s="46">
        <f t="shared" si="11"/>
        <v>0</v>
      </c>
      <c r="X28" s="46">
        <f t="shared" si="12"/>
        <v>0</v>
      </c>
      <c r="Y28" s="46">
        <f t="shared" si="13"/>
        <v>1425.0036341746413</v>
      </c>
      <c r="Z28" s="46">
        <f t="shared" si="14"/>
        <v>75329.824553150058</v>
      </c>
      <c r="AA28" s="46">
        <f t="shared" si="15"/>
        <v>0.12</v>
      </c>
      <c r="AB28" s="46">
        <f t="shared" si="16"/>
        <v>9257.0280839688203</v>
      </c>
      <c r="AC28" s="46">
        <f t="shared" si="19"/>
        <v>-57356.106244059192</v>
      </c>
      <c r="AD28" s="5"/>
      <c r="AF28" s="57">
        <v>1</v>
      </c>
      <c r="AG28" s="52" t="s">
        <v>280</v>
      </c>
    </row>
    <row r="29" spans="2:36" x14ac:dyDescent="0.2">
      <c r="B29" s="37">
        <f t="shared" si="3"/>
        <v>2</v>
      </c>
      <c r="C29" s="37">
        <v>14</v>
      </c>
      <c r="D29" s="46"/>
      <c r="E29" s="46"/>
      <c r="F29" s="46">
        <f t="shared" ref="F29:F92" si="21">$F$13/12*(1+$F$14)^(INT((C29-1)/12)-1)</f>
        <v>83.333333333333329</v>
      </c>
      <c r="G29" s="48">
        <f t="shared" si="20"/>
        <v>6633.3333333333339</v>
      </c>
      <c r="H29" s="46">
        <f t="shared" si="0"/>
        <v>0.12</v>
      </c>
      <c r="I29" s="46">
        <f t="shared" si="5"/>
        <v>0</v>
      </c>
      <c r="J29" s="46">
        <f t="shared" si="17"/>
        <v>-96331.747793747651</v>
      </c>
      <c r="K29" s="5"/>
      <c r="L29" s="123">
        <f t="shared" si="6"/>
        <v>1.0538804296206195</v>
      </c>
      <c r="M29" s="37">
        <f t="shared" si="7"/>
        <v>2</v>
      </c>
      <c r="N29" s="37">
        <v>14</v>
      </c>
      <c r="O29" s="46">
        <f t="shared" si="8"/>
        <v>0</v>
      </c>
      <c r="P29" s="46">
        <f t="shared" si="18"/>
        <v>0</v>
      </c>
      <c r="Q29" s="46">
        <f t="shared" si="1"/>
        <v>87.823369135051621</v>
      </c>
      <c r="R29" s="115">
        <f t="shared" si="9"/>
        <v>6633.3333333333339</v>
      </c>
      <c r="S29" s="46">
        <f t="shared" si="10"/>
        <v>0.12</v>
      </c>
      <c r="T29" s="46">
        <f t="shared" si="2"/>
        <v>0</v>
      </c>
      <c r="U29" s="116"/>
      <c r="V29" s="117">
        <v>14</v>
      </c>
      <c r="W29" s="46">
        <f t="shared" si="11"/>
        <v>0</v>
      </c>
      <c r="X29" s="46">
        <f t="shared" si="12"/>
        <v>0</v>
      </c>
      <c r="Y29" s="46">
        <f t="shared" si="13"/>
        <v>1467.7537431998805</v>
      </c>
      <c r="Z29" s="46">
        <f t="shared" si="14"/>
        <v>74953.175430384334</v>
      </c>
      <c r="AA29" s="46">
        <f t="shared" si="15"/>
        <v>0.12</v>
      </c>
      <c r="AB29" s="46">
        <f t="shared" si="16"/>
        <v>9210.7429435489776</v>
      </c>
      <c r="AC29" s="46">
        <f t="shared" si="19"/>
        <v>-53341.263949573942</v>
      </c>
      <c r="AD29" s="5"/>
      <c r="AF29" s="57">
        <v>1</v>
      </c>
      <c r="AG29" s="52" t="s">
        <v>154</v>
      </c>
    </row>
    <row r="30" spans="2:36" x14ac:dyDescent="0.2">
      <c r="B30" s="37">
        <f t="shared" si="3"/>
        <v>2</v>
      </c>
      <c r="C30" s="37">
        <v>15</v>
      </c>
      <c r="D30" s="46"/>
      <c r="E30" s="46"/>
      <c r="F30" s="46">
        <f t="shared" si="21"/>
        <v>83.333333333333329</v>
      </c>
      <c r="G30" s="48">
        <f t="shared" si="20"/>
        <v>6633.3333333333339</v>
      </c>
      <c r="H30" s="46">
        <f t="shared" si="0"/>
        <v>0.12</v>
      </c>
      <c r="I30" s="46">
        <f t="shared" si="5"/>
        <v>2388</v>
      </c>
      <c r="J30" s="46">
        <f t="shared" si="17"/>
        <v>-94533.949333126089</v>
      </c>
      <c r="K30" s="5"/>
      <c r="L30" s="123">
        <f t="shared" si="6"/>
        <v>1.0483642574073675</v>
      </c>
      <c r="M30" s="37">
        <f t="shared" si="7"/>
        <v>2</v>
      </c>
      <c r="N30" s="37">
        <v>15</v>
      </c>
      <c r="O30" s="46">
        <f t="shared" si="8"/>
        <v>0</v>
      </c>
      <c r="P30" s="46">
        <f t="shared" si="18"/>
        <v>0</v>
      </c>
      <c r="Q30" s="46">
        <f t="shared" si="1"/>
        <v>87.363688117280617</v>
      </c>
      <c r="R30" s="115">
        <f t="shared" si="9"/>
        <v>6633.3333333333339</v>
      </c>
      <c r="S30" s="46">
        <f t="shared" si="10"/>
        <v>0.12</v>
      </c>
      <c r="T30" s="46">
        <f t="shared" si="2"/>
        <v>2503.4938466887934</v>
      </c>
      <c r="U30" s="116"/>
      <c r="V30" s="37">
        <v>15</v>
      </c>
      <c r="W30" s="46">
        <f t="shared" si="11"/>
        <v>0</v>
      </c>
      <c r="X30" s="46">
        <f t="shared" si="12"/>
        <v>0</v>
      </c>
      <c r="Y30" s="46">
        <f t="shared" si="13"/>
        <v>1511.7863554958763</v>
      </c>
      <c r="Z30" s="46">
        <f t="shared" si="14"/>
        <v>74578.409553232414</v>
      </c>
      <c r="AA30" s="46">
        <f t="shared" si="15"/>
        <v>0.12</v>
      </c>
      <c r="AB30" s="46">
        <f t="shared" si="16"/>
        <v>9164.6892288312338</v>
      </c>
      <c r="AC30" s="46">
        <f t="shared" si="19"/>
        <v>-49155.543232960888</v>
      </c>
      <c r="AD30" s="5"/>
      <c r="AF30" s="57">
        <v>1</v>
      </c>
      <c r="AG30" s="52" t="s">
        <v>155</v>
      </c>
    </row>
    <row r="31" spans="2:36" x14ac:dyDescent="0.2">
      <c r="B31" s="37">
        <f t="shared" si="3"/>
        <v>2</v>
      </c>
      <c r="C31" s="37">
        <v>16</v>
      </c>
      <c r="D31" s="46"/>
      <c r="E31" s="46"/>
      <c r="F31" s="46">
        <f t="shared" si="21"/>
        <v>83.333333333333329</v>
      </c>
      <c r="G31" s="48">
        <f t="shared" si="20"/>
        <v>6633.3333333333339</v>
      </c>
      <c r="H31" s="46">
        <f t="shared" si="0"/>
        <v>0.12</v>
      </c>
      <c r="I31" s="46">
        <f t="shared" si="5"/>
        <v>0</v>
      </c>
      <c r="J31" s="46">
        <f t="shared" si="17"/>
        <v>-95114.691406633341</v>
      </c>
      <c r="K31" s="5"/>
      <c r="L31" s="123">
        <f t="shared" si="6"/>
        <v>1.042876957687646</v>
      </c>
      <c r="M31" s="37">
        <f t="shared" si="7"/>
        <v>2</v>
      </c>
      <c r="N31" s="37">
        <v>16</v>
      </c>
      <c r="O31" s="46">
        <f t="shared" si="8"/>
        <v>0</v>
      </c>
      <c r="P31" s="46">
        <f t="shared" si="18"/>
        <v>0</v>
      </c>
      <c r="Q31" s="46">
        <f t="shared" si="1"/>
        <v>86.906413140637156</v>
      </c>
      <c r="R31" s="115">
        <f t="shared" si="9"/>
        <v>6633.3333333333339</v>
      </c>
      <c r="S31" s="46">
        <f t="shared" si="10"/>
        <v>0.12</v>
      </c>
      <c r="T31" s="46">
        <f t="shared" si="2"/>
        <v>0</v>
      </c>
      <c r="U31" s="116"/>
      <c r="V31" s="117">
        <v>16</v>
      </c>
      <c r="W31" s="46">
        <f t="shared" si="11"/>
        <v>0</v>
      </c>
      <c r="X31" s="46">
        <f t="shared" si="12"/>
        <v>0</v>
      </c>
      <c r="Y31" s="46">
        <f t="shared" si="13"/>
        <v>1557.1399461607534</v>
      </c>
      <c r="Z31" s="46">
        <f t="shared" si="14"/>
        <v>74205.517505466254</v>
      </c>
      <c r="AA31" s="46">
        <f t="shared" si="15"/>
        <v>0.12</v>
      </c>
      <c r="AB31" s="46">
        <f t="shared" si="16"/>
        <v>9118.8657826870767</v>
      </c>
      <c r="AC31" s="46">
        <f t="shared" si="19"/>
        <v>-44788.927706577015</v>
      </c>
      <c r="AD31" s="5"/>
      <c r="AF31" s="66">
        <v>1</v>
      </c>
      <c r="AG31" s="52" t="s">
        <v>156</v>
      </c>
    </row>
    <row r="32" spans="2:36" x14ac:dyDescent="0.2">
      <c r="B32" s="37">
        <f t="shared" si="3"/>
        <v>2</v>
      </c>
      <c r="C32" s="37">
        <v>17</v>
      </c>
      <c r="D32" s="46"/>
      <c r="E32" s="46"/>
      <c r="F32" s="46">
        <f t="shared" si="21"/>
        <v>83.333333333333329</v>
      </c>
      <c r="G32" s="48">
        <f t="shared" si="20"/>
        <v>6633.3333333333339</v>
      </c>
      <c r="H32" s="46">
        <f t="shared" si="0"/>
        <v>0.12</v>
      </c>
      <c r="I32" s="46">
        <f t="shared" si="5"/>
        <v>0</v>
      </c>
      <c r="J32" s="46">
        <f t="shared" si="17"/>
        <v>-95698.489167385094</v>
      </c>
      <c r="K32" s="5"/>
      <c r="L32" s="123">
        <f t="shared" si="6"/>
        <v>1.0374183793383847</v>
      </c>
      <c r="M32" s="37">
        <f t="shared" si="7"/>
        <v>2</v>
      </c>
      <c r="N32" s="37">
        <v>17</v>
      </c>
      <c r="O32" s="46">
        <f t="shared" si="8"/>
        <v>0</v>
      </c>
      <c r="P32" s="46">
        <f t="shared" si="18"/>
        <v>0</v>
      </c>
      <c r="Q32" s="46">
        <f t="shared" si="1"/>
        <v>86.451531611532047</v>
      </c>
      <c r="R32" s="115">
        <f t="shared" si="9"/>
        <v>6633.3333333333339</v>
      </c>
      <c r="S32" s="46">
        <f t="shared" si="10"/>
        <v>0.12</v>
      </c>
      <c r="T32" s="46">
        <f t="shared" si="2"/>
        <v>0</v>
      </c>
      <c r="U32" s="116"/>
      <c r="V32" s="37">
        <v>17</v>
      </c>
      <c r="W32" s="46">
        <f t="shared" si="11"/>
        <v>0</v>
      </c>
      <c r="X32" s="46">
        <f t="shared" si="12"/>
        <v>0</v>
      </c>
      <c r="Y32" s="46">
        <f t="shared" si="13"/>
        <v>1603.8541445455758</v>
      </c>
      <c r="Z32" s="46">
        <f t="shared" si="14"/>
        <v>73834.489917938918</v>
      </c>
      <c r="AA32" s="46">
        <f t="shared" si="15"/>
        <v>0.12</v>
      </c>
      <c r="AB32" s="46">
        <f t="shared" si="16"/>
        <v>9073.2714537736392</v>
      </c>
      <c r="AC32" s="46">
        <f t="shared" si="19"/>
        <v>-40230.790698276454</v>
      </c>
      <c r="AD32" s="5"/>
      <c r="AF32" s="66">
        <v>1</v>
      </c>
      <c r="AG32" s="52" t="s">
        <v>281</v>
      </c>
    </row>
    <row r="33" spans="2:37" x14ac:dyDescent="0.2">
      <c r="B33" s="37">
        <f t="shared" si="3"/>
        <v>2</v>
      </c>
      <c r="C33" s="37">
        <v>18</v>
      </c>
      <c r="D33" s="46"/>
      <c r="E33" s="46"/>
      <c r="F33" s="46">
        <f t="shared" si="21"/>
        <v>83.333333333333329</v>
      </c>
      <c r="G33" s="48">
        <f t="shared" si="20"/>
        <v>6633.3333333333339</v>
      </c>
      <c r="H33" s="46">
        <f t="shared" si="0"/>
        <v>0.12</v>
      </c>
      <c r="I33" s="46">
        <f t="shared" si="5"/>
        <v>2388</v>
      </c>
      <c r="J33" s="46">
        <f t="shared" si="17"/>
        <v>-93897.358693473434</v>
      </c>
      <c r="K33" s="5"/>
      <c r="L33" s="123">
        <f t="shared" si="6"/>
        <v>1.031988372027514</v>
      </c>
      <c r="M33" s="37">
        <f t="shared" si="7"/>
        <v>2</v>
      </c>
      <c r="N33" s="37">
        <v>18</v>
      </c>
      <c r="O33" s="46">
        <f t="shared" si="8"/>
        <v>0</v>
      </c>
      <c r="P33" s="46">
        <f t="shared" si="18"/>
        <v>0</v>
      </c>
      <c r="Q33" s="46">
        <f t="shared" si="1"/>
        <v>85.999031002292824</v>
      </c>
      <c r="R33" s="115">
        <f t="shared" si="9"/>
        <v>6633.3333333333339</v>
      </c>
      <c r="S33" s="46">
        <f t="shared" si="10"/>
        <v>0.12</v>
      </c>
      <c r="T33" s="46">
        <f t="shared" si="2"/>
        <v>2464.3882324017036</v>
      </c>
      <c r="U33" s="116"/>
      <c r="V33" s="117">
        <v>18</v>
      </c>
      <c r="W33" s="46">
        <f t="shared" si="11"/>
        <v>0</v>
      </c>
      <c r="X33" s="46">
        <f t="shared" si="12"/>
        <v>0</v>
      </c>
      <c r="Y33" s="46">
        <f t="shared" si="13"/>
        <v>1651.9697688819424</v>
      </c>
      <c r="Z33" s="46">
        <f t="shared" si="14"/>
        <v>73465.317468349196</v>
      </c>
      <c r="AA33" s="46">
        <f t="shared" si="15"/>
        <v>0.12</v>
      </c>
      <c r="AB33" s="46">
        <f t="shared" si="16"/>
        <v>9027.9050965047718</v>
      </c>
      <c r="AC33" s="46">
        <f t="shared" si="19"/>
        <v>-35469.856766041594</v>
      </c>
      <c r="AD33" s="5"/>
      <c r="AF33" s="135">
        <v>4</v>
      </c>
      <c r="AG33" s="52" t="s">
        <v>282</v>
      </c>
    </row>
    <row r="34" spans="2:37" x14ac:dyDescent="0.2">
      <c r="B34" s="37">
        <f t="shared" si="3"/>
        <v>2</v>
      </c>
      <c r="C34" s="37">
        <v>19</v>
      </c>
      <c r="D34" s="46"/>
      <c r="E34" s="46"/>
      <c r="F34" s="46">
        <f t="shared" si="21"/>
        <v>83.333333333333329</v>
      </c>
      <c r="G34" s="48">
        <f t="shared" si="20"/>
        <v>6633.3333333333339</v>
      </c>
      <c r="H34" s="46">
        <f t="shared" si="0"/>
        <v>0.12</v>
      </c>
      <c r="I34" s="46">
        <f t="shared" si="5"/>
        <v>0</v>
      </c>
      <c r="J34" s="46">
        <f t="shared" si="17"/>
        <v>-94474.75122165533</v>
      </c>
      <c r="K34" s="5"/>
      <c r="L34" s="123">
        <f t="shared" si="6"/>
        <v>1.0265867862098264</v>
      </c>
      <c r="M34" s="37">
        <f t="shared" si="7"/>
        <v>2</v>
      </c>
      <c r="N34" s="37">
        <v>19</v>
      </c>
      <c r="O34" s="46">
        <f t="shared" si="8"/>
        <v>0</v>
      </c>
      <c r="P34" s="46">
        <f t="shared" si="18"/>
        <v>0</v>
      </c>
      <c r="Q34" s="46">
        <f t="shared" si="1"/>
        <v>85.548898850818858</v>
      </c>
      <c r="R34" s="115">
        <f t="shared" si="9"/>
        <v>6633.3333333333339</v>
      </c>
      <c r="S34" s="46">
        <f t="shared" si="10"/>
        <v>0.12</v>
      </c>
      <c r="T34" s="46">
        <f t="shared" si="2"/>
        <v>0</v>
      </c>
      <c r="U34" s="116"/>
      <c r="V34" s="37">
        <v>19</v>
      </c>
      <c r="W34" s="46">
        <f t="shared" si="11"/>
        <v>0</v>
      </c>
      <c r="X34" s="46">
        <f t="shared" si="12"/>
        <v>0</v>
      </c>
      <c r="Y34" s="46">
        <f t="shared" si="13"/>
        <v>1701.5288619484008</v>
      </c>
      <c r="Z34" s="46">
        <f t="shared" si="14"/>
        <v>73097.99088100747</v>
      </c>
      <c r="AA34" s="46">
        <f t="shared" si="15"/>
        <v>0.12</v>
      </c>
      <c r="AB34" s="46">
        <f t="shared" si="16"/>
        <v>8982.7655710222498</v>
      </c>
      <c r="AC34" s="46">
        <f t="shared" si="19"/>
        <v>-30494.160746760444</v>
      </c>
      <c r="AD34" s="5"/>
      <c r="AF34" s="97">
        <v>2</v>
      </c>
      <c r="AG34" s="52" t="s">
        <v>284</v>
      </c>
    </row>
    <row r="35" spans="2:37" x14ac:dyDescent="0.2">
      <c r="B35" s="37">
        <f t="shared" si="3"/>
        <v>2</v>
      </c>
      <c r="C35" s="37">
        <v>20</v>
      </c>
      <c r="D35" s="46"/>
      <c r="E35" s="46"/>
      <c r="F35" s="46">
        <f t="shared" si="21"/>
        <v>83.333333333333329</v>
      </c>
      <c r="G35" s="48">
        <f t="shared" si="20"/>
        <v>6633.3333333333339</v>
      </c>
      <c r="H35" s="46">
        <f t="shared" si="0"/>
        <v>0.12</v>
      </c>
      <c r="I35" s="46">
        <f t="shared" si="5"/>
        <v>0</v>
      </c>
      <c r="J35" s="46">
        <f t="shared" si="17"/>
        <v>-95055.181812798255</v>
      </c>
      <c r="K35" s="5"/>
      <c r="L35" s="123">
        <f t="shared" si="6"/>
        <v>1.0212134731228559</v>
      </c>
      <c r="M35" s="37">
        <f t="shared" si="7"/>
        <v>2</v>
      </c>
      <c r="N35" s="37">
        <v>20</v>
      </c>
      <c r="O35" s="46">
        <f t="shared" si="8"/>
        <v>0</v>
      </c>
      <c r="P35" s="46">
        <f t="shared" si="18"/>
        <v>0</v>
      </c>
      <c r="Q35" s="46">
        <f t="shared" si="1"/>
        <v>85.101122760237985</v>
      </c>
      <c r="R35" s="115">
        <f t="shared" si="9"/>
        <v>6633.3333333333339</v>
      </c>
      <c r="S35" s="46">
        <f t="shared" si="10"/>
        <v>0.12</v>
      </c>
      <c r="T35" s="46">
        <f t="shared" si="2"/>
        <v>0</v>
      </c>
      <c r="U35" s="116"/>
      <c r="V35" s="117">
        <v>20</v>
      </c>
      <c r="W35" s="46">
        <f t="shared" si="11"/>
        <v>0</v>
      </c>
      <c r="X35" s="46">
        <f t="shared" si="12"/>
        <v>0</v>
      </c>
      <c r="Y35" s="46">
        <f t="shared" si="13"/>
        <v>1752.5747278068532</v>
      </c>
      <c r="Z35" s="46">
        <f t="shared" si="14"/>
        <v>72732.500926602443</v>
      </c>
      <c r="AA35" s="46">
        <f t="shared" si="15"/>
        <v>0.12</v>
      </c>
      <c r="AB35" s="46">
        <f t="shared" si="16"/>
        <v>8937.8517431671371</v>
      </c>
      <c r="AC35" s="46">
        <f t="shared" si="19"/>
        <v>-25291.004179939591</v>
      </c>
      <c r="AD35" s="5"/>
      <c r="AF35" s="50">
        <v>1</v>
      </c>
      <c r="AG35" s="52" t="s">
        <v>283</v>
      </c>
    </row>
    <row r="36" spans="2:37" x14ac:dyDescent="0.2">
      <c r="B36" s="37">
        <f t="shared" si="3"/>
        <v>2</v>
      </c>
      <c r="C36" s="37">
        <v>21</v>
      </c>
      <c r="D36" s="46"/>
      <c r="E36" s="46"/>
      <c r="F36" s="46">
        <f t="shared" si="21"/>
        <v>83.333333333333329</v>
      </c>
      <c r="G36" s="48">
        <f t="shared" si="20"/>
        <v>6633.3333333333339</v>
      </c>
      <c r="H36" s="46">
        <f t="shared" si="0"/>
        <v>0.12</v>
      </c>
      <c r="I36" s="46">
        <f t="shared" si="5"/>
        <v>2388</v>
      </c>
      <c r="J36" s="46">
        <f t="shared" si="17"/>
        <v>-93250.666452260702</v>
      </c>
      <c r="K36" s="5"/>
      <c r="L36" s="123">
        <f t="shared" si="6"/>
        <v>1.0158682847827833</v>
      </c>
      <c r="M36" s="37">
        <f t="shared" si="7"/>
        <v>2</v>
      </c>
      <c r="N36" s="37">
        <v>21</v>
      </c>
      <c r="O36" s="46">
        <f t="shared" si="8"/>
        <v>0</v>
      </c>
      <c r="P36" s="46">
        <f t="shared" si="18"/>
        <v>0</v>
      </c>
      <c r="Q36" s="46">
        <f t="shared" si="1"/>
        <v>84.65569039856527</v>
      </c>
      <c r="R36" s="115">
        <f t="shared" si="9"/>
        <v>6633.3333333333339</v>
      </c>
      <c r="S36" s="46">
        <f t="shared" si="10"/>
        <v>0.12</v>
      </c>
      <c r="T36" s="46">
        <f t="shared" si="2"/>
        <v>2425.8934640612865</v>
      </c>
      <c r="U36" s="116"/>
      <c r="V36" s="37">
        <v>21</v>
      </c>
      <c r="W36" s="46">
        <f t="shared" si="11"/>
        <v>0</v>
      </c>
      <c r="X36" s="46">
        <f t="shared" si="12"/>
        <v>0</v>
      </c>
      <c r="Y36" s="46">
        <f t="shared" si="13"/>
        <v>1805.1519696410587</v>
      </c>
      <c r="Z36" s="46">
        <f t="shared" si="14"/>
        <v>72368.838421969427</v>
      </c>
      <c r="AA36" s="46">
        <f t="shared" si="15"/>
        <v>0.12</v>
      </c>
      <c r="AB36" s="46">
        <f t="shared" si="16"/>
        <v>8893.1624844513026</v>
      </c>
      <c r="AC36" s="46">
        <f t="shared" si="19"/>
        <v>-19846.908936825417</v>
      </c>
      <c r="AD36" s="5"/>
      <c r="AF36" s="100">
        <v>2</v>
      </c>
      <c r="AG36" s="52" t="s">
        <v>298</v>
      </c>
    </row>
    <row r="37" spans="2:37" x14ac:dyDescent="0.2">
      <c r="B37" s="37">
        <f t="shared" si="3"/>
        <v>2</v>
      </c>
      <c r="C37" s="37">
        <v>22</v>
      </c>
      <c r="D37" s="46"/>
      <c r="E37" s="46"/>
      <c r="F37" s="46">
        <f t="shared" si="21"/>
        <v>83.333333333333329</v>
      </c>
      <c r="G37" s="48">
        <f t="shared" si="20"/>
        <v>6633.3333333333339</v>
      </c>
      <c r="H37" s="46">
        <f t="shared" si="0"/>
        <v>0.12</v>
      </c>
      <c r="I37" s="46">
        <f t="shared" si="5"/>
        <v>0</v>
      </c>
      <c r="J37" s="46">
        <f t="shared" si="17"/>
        <v>-93824.656283578122</v>
      </c>
      <c r="K37" s="5"/>
      <c r="L37" s="123">
        <f t="shared" si="6"/>
        <v>1.0105510739803585</v>
      </c>
      <c r="M37" s="37">
        <f t="shared" si="7"/>
        <v>2</v>
      </c>
      <c r="N37" s="37">
        <v>22</v>
      </c>
      <c r="O37" s="46">
        <f t="shared" si="8"/>
        <v>0</v>
      </c>
      <c r="P37" s="46">
        <f t="shared" si="18"/>
        <v>0</v>
      </c>
      <c r="Q37" s="46">
        <f t="shared" si="1"/>
        <v>84.212589498363201</v>
      </c>
      <c r="R37" s="115">
        <f t="shared" si="9"/>
        <v>6633.3333333333339</v>
      </c>
      <c r="S37" s="46">
        <f t="shared" si="10"/>
        <v>0.12</v>
      </c>
      <c r="T37" s="46">
        <f t="shared" si="2"/>
        <v>0</v>
      </c>
      <c r="U37" s="116"/>
      <c r="V37" s="117">
        <v>22</v>
      </c>
      <c r="W37" s="46">
        <f t="shared" si="11"/>
        <v>0</v>
      </c>
      <c r="X37" s="46">
        <f t="shared" si="12"/>
        <v>0</v>
      </c>
      <c r="Y37" s="46">
        <f t="shared" si="13"/>
        <v>1859.3065287302907</v>
      </c>
      <c r="Z37" s="46">
        <f t="shared" si="14"/>
        <v>72006.994229859571</v>
      </c>
      <c r="AA37" s="46">
        <f t="shared" si="15"/>
        <v>0.12</v>
      </c>
      <c r="AB37" s="46">
        <f t="shared" si="16"/>
        <v>8848.6966720290438</v>
      </c>
      <c r="AC37" s="46">
        <f t="shared" si="19"/>
        <v>-14147.567874420318</v>
      </c>
      <c r="AD37" s="5"/>
      <c r="AE37" s="51" t="s">
        <v>301</v>
      </c>
      <c r="AF37" s="138">
        <f>SUM(AF20:AF36)</f>
        <v>23</v>
      </c>
      <c r="AG37" s="52"/>
    </row>
    <row r="38" spans="2:37" x14ac:dyDescent="0.2">
      <c r="B38" s="37">
        <f t="shared" si="3"/>
        <v>2</v>
      </c>
      <c r="C38" s="37">
        <v>23</v>
      </c>
      <c r="D38" s="46"/>
      <c r="E38" s="46"/>
      <c r="F38" s="46">
        <f t="shared" si="21"/>
        <v>83.333333333333329</v>
      </c>
      <c r="G38" s="48">
        <f t="shared" si="20"/>
        <v>6633.3333333333339</v>
      </c>
      <c r="H38" s="46">
        <f t="shared" si="0"/>
        <v>0.12</v>
      </c>
      <c r="I38" s="46">
        <f t="shared" si="5"/>
        <v>0</v>
      </c>
      <c r="J38" s="46">
        <f t="shared" si="17"/>
        <v>-94401.666273905968</v>
      </c>
      <c r="K38" s="5"/>
      <c r="L38" s="123">
        <f t="shared" si="6"/>
        <v>1.0052616942768478</v>
      </c>
      <c r="M38" s="37">
        <f t="shared" si="7"/>
        <v>2</v>
      </c>
      <c r="N38" s="37">
        <v>23</v>
      </c>
      <c r="O38" s="46">
        <f t="shared" si="8"/>
        <v>0</v>
      </c>
      <c r="P38" s="46">
        <f t="shared" si="18"/>
        <v>0</v>
      </c>
      <c r="Q38" s="46">
        <f t="shared" si="1"/>
        <v>83.771807856403981</v>
      </c>
      <c r="R38" s="115">
        <f t="shared" si="9"/>
        <v>6633.3333333333339</v>
      </c>
      <c r="S38" s="46">
        <f t="shared" si="10"/>
        <v>0.12</v>
      </c>
      <c r="T38" s="46">
        <f t="shared" si="2"/>
        <v>0</v>
      </c>
      <c r="U38" s="116"/>
      <c r="V38" s="37">
        <v>23</v>
      </c>
      <c r="W38" s="46">
        <f t="shared" si="11"/>
        <v>0</v>
      </c>
      <c r="X38" s="46">
        <f t="shared" si="12"/>
        <v>0</v>
      </c>
      <c r="Y38" s="46">
        <f t="shared" si="13"/>
        <v>1915.0857245921989</v>
      </c>
      <c r="Z38" s="46">
        <f t="shared" si="14"/>
        <v>71646.959258710282</v>
      </c>
      <c r="AA38" s="46">
        <f t="shared" si="15"/>
        <v>0.12</v>
      </c>
      <c r="AB38" s="46">
        <f t="shared" si="16"/>
        <v>8804.4531886688983</v>
      </c>
      <c r="AC38" s="46">
        <f t="shared" si="19"/>
        <v>-8177.7923221809378</v>
      </c>
      <c r="AD38" s="5"/>
      <c r="AG38" s="52"/>
    </row>
    <row r="39" spans="2:37" x14ac:dyDescent="0.2">
      <c r="B39" s="37">
        <f t="shared" si="3"/>
        <v>2</v>
      </c>
      <c r="C39" s="37">
        <v>24</v>
      </c>
      <c r="D39" s="46"/>
      <c r="E39" s="46"/>
      <c r="F39" s="46">
        <f t="shared" si="21"/>
        <v>83.333333333333329</v>
      </c>
      <c r="G39" s="48">
        <f t="shared" si="20"/>
        <v>6633.3333333333339</v>
      </c>
      <c r="H39" s="46">
        <f t="shared" si="0"/>
        <v>0.12</v>
      </c>
      <c r="I39" s="46">
        <f t="shared" si="5"/>
        <v>2388</v>
      </c>
      <c r="J39" s="46">
        <f t="shared" si="17"/>
        <v>-92593.712314397606</v>
      </c>
      <c r="K39" s="5"/>
      <c r="L39" s="123">
        <f t="shared" si="6"/>
        <v>1</v>
      </c>
      <c r="M39" s="37">
        <f t="shared" si="7"/>
        <v>2</v>
      </c>
      <c r="N39" s="37">
        <v>24</v>
      </c>
      <c r="O39" s="46">
        <f t="shared" si="8"/>
        <v>0</v>
      </c>
      <c r="P39" s="46">
        <f t="shared" si="18"/>
        <v>0</v>
      </c>
      <c r="Q39" s="46">
        <f t="shared" si="1"/>
        <v>83.333333333333329</v>
      </c>
      <c r="R39" s="115">
        <f t="shared" si="9"/>
        <v>6633.3333333333339</v>
      </c>
      <c r="S39" s="46">
        <f t="shared" si="10"/>
        <v>0.12</v>
      </c>
      <c r="T39" s="46">
        <f t="shared" si="2"/>
        <v>2388</v>
      </c>
      <c r="U39" s="116"/>
      <c r="V39" s="117">
        <v>24</v>
      </c>
      <c r="W39" s="46">
        <f t="shared" si="11"/>
        <v>0</v>
      </c>
      <c r="X39" s="46">
        <f t="shared" si="12"/>
        <v>0</v>
      </c>
      <c r="Y39" s="46">
        <f t="shared" si="13"/>
        <v>1972.5382963299649</v>
      </c>
      <c r="Z39" s="46">
        <f t="shared" si="14"/>
        <v>71288.724462416736</v>
      </c>
      <c r="AA39" s="46">
        <f t="shared" si="15"/>
        <v>0.12</v>
      </c>
      <c r="AB39" s="46">
        <f t="shared" si="16"/>
        <v>8760.4309227255544</v>
      </c>
      <c r="AC39" s="46">
        <f t="shared" si="19"/>
        <v>-1921.4561967271093</v>
      </c>
      <c r="AD39" s="5"/>
      <c r="AG39" s="52"/>
    </row>
    <row r="40" spans="2:37" x14ac:dyDescent="0.2">
      <c r="B40" s="37">
        <f t="shared" si="3"/>
        <v>3</v>
      </c>
      <c r="C40" s="37">
        <v>25</v>
      </c>
      <c r="D40" s="46"/>
      <c r="E40" s="46"/>
      <c r="F40" s="46">
        <f t="shared" si="21"/>
        <v>85.833333333333329</v>
      </c>
      <c r="G40" s="48">
        <f t="shared" si="20"/>
        <v>6600.166666666667</v>
      </c>
      <c r="H40" s="46">
        <f t="shared" si="0"/>
        <v>0.12</v>
      </c>
      <c r="I40" s="46">
        <f t="shared" si="5"/>
        <v>0</v>
      </c>
      <c r="J40" s="46">
        <f t="shared" si="17"/>
        <v>-93166.745453887692</v>
      </c>
      <c r="L40" s="123">
        <f t="shared" si="6"/>
        <v>1.0594256262456363</v>
      </c>
      <c r="M40" s="37">
        <f t="shared" si="7"/>
        <v>3</v>
      </c>
      <c r="N40" s="37">
        <v>25</v>
      </c>
      <c r="O40" s="46">
        <f t="shared" si="8"/>
        <v>0</v>
      </c>
      <c r="P40" s="46">
        <f t="shared" si="18"/>
        <v>0</v>
      </c>
      <c r="Q40" s="46">
        <f t="shared" si="1"/>
        <v>90.934032919417106</v>
      </c>
      <c r="R40" s="115">
        <f t="shared" si="9"/>
        <v>6600.166666666667</v>
      </c>
      <c r="S40" s="46">
        <f t="shared" si="10"/>
        <v>0.12</v>
      </c>
      <c r="T40" s="46">
        <f t="shared" si="2"/>
        <v>0</v>
      </c>
      <c r="U40" s="116"/>
      <c r="V40" s="37">
        <v>25</v>
      </c>
      <c r="W40" s="46">
        <f t="shared" si="11"/>
        <v>0</v>
      </c>
      <c r="X40" s="46">
        <f t="shared" si="12"/>
        <v>0</v>
      </c>
      <c r="Y40" s="46">
        <f t="shared" si="13"/>
        <v>2031.714445219864</v>
      </c>
      <c r="Z40" s="46">
        <f t="shared" si="14"/>
        <v>70932.280840104664</v>
      </c>
      <c r="AA40" s="46">
        <f t="shared" si="15"/>
        <v>0.12</v>
      </c>
      <c r="AB40" s="46">
        <f t="shared" si="16"/>
        <v>8716.6287681119284</v>
      </c>
      <c r="AC40" s="46">
        <f t="shared" si="19"/>
        <v>4638.5634733776933</v>
      </c>
      <c r="AD40" s="69" t="s">
        <v>77</v>
      </c>
      <c r="AG40" s="52"/>
    </row>
    <row r="41" spans="2:37" x14ac:dyDescent="0.2">
      <c r="B41" s="37">
        <f t="shared" si="3"/>
        <v>3</v>
      </c>
      <c r="C41" s="37">
        <v>26</v>
      </c>
      <c r="D41" s="46"/>
      <c r="E41" s="46"/>
      <c r="F41" s="46">
        <f t="shared" si="21"/>
        <v>85.833333333333329</v>
      </c>
      <c r="G41" s="48">
        <f t="shared" si="20"/>
        <v>6600.166666666667</v>
      </c>
      <c r="H41" s="46">
        <f t="shared" si="0"/>
        <v>0.12</v>
      </c>
      <c r="I41" s="46">
        <f t="shared" si="5"/>
        <v>0</v>
      </c>
      <c r="J41" s="46">
        <f t="shared" si="17"/>
        <v>-93742.793718568268</v>
      </c>
      <c r="K41" s="5"/>
      <c r="L41" s="123">
        <f t="shared" si="6"/>
        <v>1.0538804296206197</v>
      </c>
      <c r="M41" s="37">
        <f t="shared" si="7"/>
        <v>3</v>
      </c>
      <c r="N41" s="37">
        <v>26</v>
      </c>
      <c r="O41" s="46">
        <f t="shared" si="8"/>
        <v>0</v>
      </c>
      <c r="P41" s="46">
        <f t="shared" si="18"/>
        <v>0</v>
      </c>
      <c r="Q41" s="46">
        <f t="shared" si="1"/>
        <v>90.458070209103184</v>
      </c>
      <c r="R41" s="115">
        <f t="shared" si="9"/>
        <v>6600.166666666667</v>
      </c>
      <c r="S41" s="46">
        <f t="shared" si="10"/>
        <v>0.12</v>
      </c>
      <c r="T41" s="46">
        <f t="shared" si="2"/>
        <v>0</v>
      </c>
      <c r="U41" s="116"/>
      <c r="V41" s="117">
        <v>26</v>
      </c>
      <c r="W41" s="46">
        <f t="shared" si="11"/>
        <v>0</v>
      </c>
      <c r="X41" s="46">
        <f t="shared" si="12"/>
        <v>0</v>
      </c>
      <c r="Y41" s="46">
        <f t="shared" si="13"/>
        <v>2092.6658785764594</v>
      </c>
      <c r="Z41" s="46">
        <f t="shared" si="14"/>
        <v>70577.619435904111</v>
      </c>
      <c r="AA41" s="46">
        <f t="shared" si="15"/>
        <v>0.12</v>
      </c>
      <c r="AB41" s="46">
        <f t="shared" si="16"/>
        <v>8673.0456242713699</v>
      </c>
      <c r="AC41" s="46">
        <f t="shared" si="19"/>
        <v>11520.449844842155</v>
      </c>
      <c r="AD41" s="5"/>
      <c r="AF41" s="130">
        <v>1</v>
      </c>
      <c r="AG41" s="7" t="s">
        <v>159</v>
      </c>
    </row>
    <row r="42" spans="2:37" x14ac:dyDescent="0.2">
      <c r="B42" s="37">
        <f t="shared" si="3"/>
        <v>3</v>
      </c>
      <c r="C42" s="37">
        <v>27</v>
      </c>
      <c r="D42" s="46"/>
      <c r="E42" s="46"/>
      <c r="F42" s="46">
        <f t="shared" si="21"/>
        <v>85.833333333333329</v>
      </c>
      <c r="G42" s="48">
        <f t="shared" si="20"/>
        <v>6600.166666666667</v>
      </c>
      <c r="H42" s="46">
        <f t="shared" si="0"/>
        <v>0.12</v>
      </c>
      <c r="I42" s="46">
        <f t="shared" si="5"/>
        <v>2376.06</v>
      </c>
      <c r="J42" s="46">
        <f t="shared" si="17"/>
        <v>-91945.812973106309</v>
      </c>
      <c r="K42" s="5"/>
      <c r="L42" s="123">
        <f t="shared" si="6"/>
        <v>1.0483642574073675</v>
      </c>
      <c r="M42" s="37">
        <f t="shared" si="7"/>
        <v>3</v>
      </c>
      <c r="N42" s="37">
        <v>27</v>
      </c>
      <c r="O42" s="46">
        <f t="shared" si="8"/>
        <v>0</v>
      </c>
      <c r="P42" s="46">
        <f t="shared" si="18"/>
        <v>0</v>
      </c>
      <c r="Q42" s="46">
        <f t="shared" si="1"/>
        <v>89.984598760799045</v>
      </c>
      <c r="R42" s="115">
        <f t="shared" si="9"/>
        <v>6600.166666666667</v>
      </c>
      <c r="S42" s="46">
        <f t="shared" si="10"/>
        <v>0.12</v>
      </c>
      <c r="T42" s="46">
        <f t="shared" si="2"/>
        <v>2490.9763774553494</v>
      </c>
      <c r="U42" s="116"/>
      <c r="V42" s="37">
        <v>27</v>
      </c>
      <c r="W42" s="46">
        <f t="shared" si="11"/>
        <v>0</v>
      </c>
      <c r="X42" s="46">
        <f t="shared" si="12"/>
        <v>0</v>
      </c>
      <c r="Y42" s="46">
        <f t="shared" si="13"/>
        <v>2155.4458549337537</v>
      </c>
      <c r="Z42" s="46">
        <f t="shared" si="14"/>
        <v>70224.73133872461</v>
      </c>
      <c r="AA42" s="46">
        <f t="shared" si="15"/>
        <v>0.12</v>
      </c>
      <c r="AB42" s="46">
        <f t="shared" si="16"/>
        <v>8629.6803961500118</v>
      </c>
      <c r="AC42" s="46">
        <f t="shared" si="19"/>
        <v>18743.513625973152</v>
      </c>
      <c r="AD42" s="5"/>
      <c r="AE42" s="51"/>
      <c r="AF42" s="130">
        <v>1</v>
      </c>
      <c r="AG42" s="7" t="s">
        <v>160</v>
      </c>
      <c r="AK42" s="51"/>
    </row>
    <row r="43" spans="2:37" x14ac:dyDescent="0.2">
      <c r="B43" s="37">
        <f t="shared" si="3"/>
        <v>3</v>
      </c>
      <c r="C43" s="37">
        <v>28</v>
      </c>
      <c r="D43" s="46"/>
      <c r="E43" s="46"/>
      <c r="F43" s="46">
        <f t="shared" si="21"/>
        <v>85.833333333333329</v>
      </c>
      <c r="G43" s="48">
        <f t="shared" si="20"/>
        <v>6600.166666666667</v>
      </c>
      <c r="H43" s="46">
        <f t="shared" si="0"/>
        <v>0.12</v>
      </c>
      <c r="I43" s="46">
        <f t="shared" si="5"/>
        <v>0</v>
      </c>
      <c r="J43" s="46">
        <f t="shared" si="17"/>
        <v>-92515.437064340338</v>
      </c>
      <c r="K43" s="5"/>
      <c r="L43" s="123">
        <f t="shared" si="6"/>
        <v>1.0428769576876462</v>
      </c>
      <c r="M43" s="37">
        <f t="shared" si="7"/>
        <v>3</v>
      </c>
      <c r="N43" s="37">
        <v>28</v>
      </c>
      <c r="O43" s="46">
        <f t="shared" si="8"/>
        <v>0</v>
      </c>
      <c r="P43" s="46">
        <f t="shared" si="18"/>
        <v>0</v>
      </c>
      <c r="Q43" s="46">
        <f t="shared" si="1"/>
        <v>89.513605534856296</v>
      </c>
      <c r="R43" s="115">
        <f t="shared" si="9"/>
        <v>6600.166666666667</v>
      </c>
      <c r="S43" s="46">
        <f t="shared" si="10"/>
        <v>0.12</v>
      </c>
      <c r="T43" s="46">
        <f t="shared" si="2"/>
        <v>0</v>
      </c>
      <c r="U43" s="116"/>
      <c r="V43" s="117">
        <v>28</v>
      </c>
      <c r="W43" s="46">
        <f t="shared" si="11"/>
        <v>0</v>
      </c>
      <c r="X43" s="46">
        <f t="shared" si="12"/>
        <v>0</v>
      </c>
      <c r="Y43" s="46">
        <f t="shared" si="13"/>
        <v>2220.1092305817665</v>
      </c>
      <c r="Z43" s="46">
        <f t="shared" si="14"/>
        <v>69873.607682030983</v>
      </c>
      <c r="AA43" s="46">
        <f t="shared" si="15"/>
        <v>0.12</v>
      </c>
      <c r="AB43" s="46">
        <f t="shared" si="16"/>
        <v>8586.5319941692615</v>
      </c>
      <c r="AC43" s="46">
        <f t="shared" si="19"/>
        <v>26328.264775248903</v>
      </c>
      <c r="AD43" s="5"/>
      <c r="AF43" s="130">
        <v>1</v>
      </c>
      <c r="AG43" s="7" t="s">
        <v>78</v>
      </c>
    </row>
    <row r="44" spans="2:37" x14ac:dyDescent="0.2">
      <c r="B44" s="37">
        <f t="shared" si="3"/>
        <v>3</v>
      </c>
      <c r="C44" s="37">
        <v>29</v>
      </c>
      <c r="D44" s="46"/>
      <c r="E44" s="46"/>
      <c r="F44" s="46">
        <f t="shared" si="21"/>
        <v>85.833333333333329</v>
      </c>
      <c r="G44" s="48">
        <f t="shared" si="20"/>
        <v>6600.166666666667</v>
      </c>
      <c r="H44" s="46">
        <f t="shared" si="0"/>
        <v>0.12</v>
      </c>
      <c r="I44" s="46">
        <f t="shared" si="5"/>
        <v>0</v>
      </c>
      <c r="J44" s="46">
        <f t="shared" si="17"/>
        <v>-93088.058343395169</v>
      </c>
      <c r="K44" s="5"/>
      <c r="L44" s="123">
        <f t="shared" si="6"/>
        <v>1.0374183793383847</v>
      </c>
      <c r="M44" s="37">
        <f t="shared" si="7"/>
        <v>3</v>
      </c>
      <c r="N44" s="37">
        <v>29</v>
      </c>
      <c r="O44" s="46">
        <f t="shared" si="8"/>
        <v>0</v>
      </c>
      <c r="P44" s="46">
        <f t="shared" si="18"/>
        <v>0</v>
      </c>
      <c r="Q44" s="46">
        <f t="shared" si="1"/>
        <v>89.04507755987801</v>
      </c>
      <c r="R44" s="115">
        <f t="shared" si="9"/>
        <v>6600.166666666667</v>
      </c>
      <c r="S44" s="46">
        <f t="shared" si="10"/>
        <v>0.12</v>
      </c>
      <c r="T44" s="46">
        <f t="shared" si="2"/>
        <v>0</v>
      </c>
      <c r="U44" s="116"/>
      <c r="V44" s="37">
        <v>29</v>
      </c>
      <c r="W44" s="46">
        <f t="shared" si="11"/>
        <v>0</v>
      </c>
      <c r="X44" s="46">
        <f t="shared" si="12"/>
        <v>0</v>
      </c>
      <c r="Y44" s="46">
        <f t="shared" si="13"/>
        <v>2286.7125074992191</v>
      </c>
      <c r="Z44" s="46">
        <f t="shared" si="14"/>
        <v>69524.239643620822</v>
      </c>
      <c r="AA44" s="46">
        <f t="shared" si="15"/>
        <v>0.12</v>
      </c>
      <c r="AB44" s="46">
        <f t="shared" si="16"/>
        <v>8543.5993341984158</v>
      </c>
      <c r="AC44" s="46">
        <f t="shared" si="19"/>
        <v>34296.488812339281</v>
      </c>
      <c r="AD44" s="5"/>
      <c r="AF44" s="131">
        <v>1</v>
      </c>
      <c r="AG44" s="7" t="s">
        <v>161</v>
      </c>
    </row>
    <row r="45" spans="2:37" x14ac:dyDescent="0.2">
      <c r="B45" s="37">
        <f t="shared" si="3"/>
        <v>3</v>
      </c>
      <c r="C45" s="37">
        <v>30</v>
      </c>
      <c r="D45" s="46"/>
      <c r="E45" s="46"/>
      <c r="F45" s="46">
        <f t="shared" si="21"/>
        <v>85.833333333333329</v>
      </c>
      <c r="G45" s="48">
        <f t="shared" si="20"/>
        <v>6600.166666666667</v>
      </c>
      <c r="H45" s="46">
        <f t="shared" si="0"/>
        <v>0.12</v>
      </c>
      <c r="I45" s="46">
        <f t="shared" si="5"/>
        <v>2376.06</v>
      </c>
      <c r="J45" s="46">
        <f t="shared" si="17"/>
        <v>-91287.632580556805</v>
      </c>
      <c r="K45" s="5"/>
      <c r="L45" s="123">
        <f t="shared" si="6"/>
        <v>1.031988372027514</v>
      </c>
      <c r="M45" s="37">
        <f t="shared" si="7"/>
        <v>3</v>
      </c>
      <c r="N45" s="37">
        <v>30</v>
      </c>
      <c r="O45" s="46">
        <f t="shared" si="8"/>
        <v>0</v>
      </c>
      <c r="P45" s="46">
        <f t="shared" si="18"/>
        <v>0</v>
      </c>
      <c r="Q45" s="46">
        <f t="shared" si="1"/>
        <v>88.579001932361621</v>
      </c>
      <c r="R45" s="115">
        <f t="shared" si="9"/>
        <v>6600.166666666667</v>
      </c>
      <c r="S45" s="46">
        <f t="shared" si="10"/>
        <v>0.12</v>
      </c>
      <c r="T45" s="46">
        <f t="shared" si="2"/>
        <v>2452.0662912396951</v>
      </c>
      <c r="U45" s="116"/>
      <c r="V45" s="117">
        <v>30</v>
      </c>
      <c r="W45" s="46">
        <f t="shared" si="11"/>
        <v>0</v>
      </c>
      <c r="X45" s="46">
        <f t="shared" si="12"/>
        <v>0</v>
      </c>
      <c r="Y45" s="46">
        <f t="shared" si="13"/>
        <v>2355.3138827241955</v>
      </c>
      <c r="Z45" s="46">
        <f t="shared" si="14"/>
        <v>69176.618445402724</v>
      </c>
      <c r="AA45" s="46">
        <f t="shared" si="15"/>
        <v>0.12</v>
      </c>
      <c r="AB45" s="46">
        <f t="shared" si="16"/>
        <v>8500.8813375274258</v>
      </c>
      <c r="AC45" s="46">
        <f t="shared" si="19"/>
        <v>42671.328039944565</v>
      </c>
      <c r="AD45" s="5"/>
      <c r="AF45" s="131">
        <v>1</v>
      </c>
      <c r="AG45" s="7" t="s">
        <v>162</v>
      </c>
    </row>
    <row r="46" spans="2:37" x14ac:dyDescent="0.2">
      <c r="B46" s="37">
        <f t="shared" si="3"/>
        <v>3</v>
      </c>
      <c r="C46" s="37">
        <v>31</v>
      </c>
      <c r="D46" s="46"/>
      <c r="E46" s="46"/>
      <c r="F46" s="46">
        <f t="shared" si="21"/>
        <v>85.833333333333329</v>
      </c>
      <c r="G46" s="48">
        <f t="shared" si="20"/>
        <v>6600.166666666667</v>
      </c>
      <c r="H46" s="46">
        <f t="shared" si="0"/>
        <v>0.12</v>
      </c>
      <c r="I46" s="46">
        <f t="shared" si="5"/>
        <v>0</v>
      </c>
      <c r="J46" s="46">
        <f t="shared" si="17"/>
        <v>-91853.793527786227</v>
      </c>
      <c r="K46" s="5"/>
      <c r="L46" s="123">
        <f t="shared" si="6"/>
        <v>1.0265867862098264</v>
      </c>
      <c r="M46" s="37">
        <f t="shared" si="7"/>
        <v>3</v>
      </c>
      <c r="N46" s="37">
        <v>31</v>
      </c>
      <c r="O46" s="46">
        <f t="shared" si="8"/>
        <v>0</v>
      </c>
      <c r="P46" s="46">
        <f t="shared" si="18"/>
        <v>0</v>
      </c>
      <c r="Q46" s="46">
        <f t="shared" si="1"/>
        <v>88.115365816343427</v>
      </c>
      <c r="R46" s="115">
        <f t="shared" si="9"/>
        <v>6600.166666666667</v>
      </c>
      <c r="S46" s="46">
        <f t="shared" si="10"/>
        <v>0.12</v>
      </c>
      <c r="T46" s="46">
        <f t="shared" si="2"/>
        <v>0</v>
      </c>
      <c r="U46" s="116"/>
      <c r="V46" s="5"/>
      <c r="W46" s="5"/>
      <c r="X46" s="5"/>
      <c r="Y46" s="5"/>
      <c r="Z46" s="5"/>
      <c r="AA46" s="5"/>
      <c r="AB46" s="5"/>
      <c r="AC46" s="5"/>
      <c r="AD46" s="5"/>
      <c r="AE46" s="51" t="s">
        <v>302</v>
      </c>
      <c r="AF46" s="138">
        <f>SUM(AF41:AF45)</f>
        <v>5</v>
      </c>
    </row>
    <row r="47" spans="2:37" x14ac:dyDescent="0.2">
      <c r="B47" s="37">
        <f t="shared" si="3"/>
        <v>3</v>
      </c>
      <c r="C47" s="37">
        <v>32</v>
      </c>
      <c r="D47" s="46"/>
      <c r="E47" s="46"/>
      <c r="F47" s="46">
        <f t="shared" si="21"/>
        <v>85.833333333333329</v>
      </c>
      <c r="G47" s="48">
        <f t="shared" si="20"/>
        <v>6600.166666666667</v>
      </c>
      <c r="H47" s="46">
        <f t="shared" si="0"/>
        <v>0.12</v>
      </c>
      <c r="I47" s="46">
        <f t="shared" si="5"/>
        <v>0</v>
      </c>
      <c r="J47" s="46">
        <f t="shared" si="17"/>
        <v>-92422.933440831461</v>
      </c>
      <c r="K47" s="5"/>
      <c r="L47" s="123">
        <f t="shared" si="6"/>
        <v>1.0212134731228559</v>
      </c>
      <c r="M47" s="37">
        <f t="shared" si="7"/>
        <v>3</v>
      </c>
      <c r="N47" s="37">
        <v>32</v>
      </c>
      <c r="O47" s="46">
        <f t="shared" si="8"/>
        <v>0</v>
      </c>
      <c r="P47" s="46">
        <f t="shared" si="18"/>
        <v>0</v>
      </c>
      <c r="Q47" s="46">
        <f t="shared" si="1"/>
        <v>87.654156443045125</v>
      </c>
      <c r="R47" s="115">
        <f t="shared" si="9"/>
        <v>6600.166666666667</v>
      </c>
      <c r="S47" s="46">
        <f t="shared" si="10"/>
        <v>0.12</v>
      </c>
      <c r="T47" s="46">
        <f t="shared" si="2"/>
        <v>0</v>
      </c>
      <c r="U47" s="116"/>
      <c r="V47" s="5"/>
      <c r="W47" s="5"/>
      <c r="X47" s="5"/>
      <c r="Y47" s="5"/>
      <c r="Z47" s="5"/>
      <c r="AA47" s="5"/>
      <c r="AB47" s="13" t="s">
        <v>78</v>
      </c>
      <c r="AC47" s="5">
        <f>AC45</f>
        <v>42671.328039944565</v>
      </c>
      <c r="AD47" s="5"/>
      <c r="AF47" s="5"/>
    </row>
    <row r="48" spans="2:37" x14ac:dyDescent="0.2">
      <c r="B48" s="37">
        <f t="shared" si="3"/>
        <v>3</v>
      </c>
      <c r="C48" s="37">
        <v>33</v>
      </c>
      <c r="D48" s="46"/>
      <c r="E48" s="46"/>
      <c r="F48" s="46">
        <f t="shared" si="21"/>
        <v>85.833333333333329</v>
      </c>
      <c r="G48" s="48">
        <f t="shared" si="20"/>
        <v>6600.166666666667</v>
      </c>
      <c r="H48" s="46">
        <f t="shared" si="0"/>
        <v>0.12</v>
      </c>
      <c r="I48" s="46">
        <f t="shared" si="5"/>
        <v>2376.06</v>
      </c>
      <c r="J48" s="46">
        <f t="shared" si="17"/>
        <v>-90619.007994099898</v>
      </c>
      <c r="K48" s="5"/>
      <c r="L48" s="123">
        <f t="shared" si="6"/>
        <v>1.0158682847827833</v>
      </c>
      <c r="M48" s="37">
        <f t="shared" si="7"/>
        <v>3</v>
      </c>
      <c r="N48" s="37">
        <v>33</v>
      </c>
      <c r="O48" s="46">
        <f t="shared" si="8"/>
        <v>0</v>
      </c>
      <c r="P48" s="46">
        <f t="shared" si="18"/>
        <v>0</v>
      </c>
      <c r="Q48" s="46">
        <f t="shared" si="1"/>
        <v>87.195361110522228</v>
      </c>
      <c r="R48" s="115">
        <f t="shared" si="9"/>
        <v>6600.166666666667</v>
      </c>
      <c r="S48" s="46">
        <f t="shared" si="10"/>
        <v>0.12</v>
      </c>
      <c r="T48" s="46">
        <f t="shared" si="2"/>
        <v>2413.76399674098</v>
      </c>
      <c r="U48" s="116"/>
      <c r="V48" s="5"/>
      <c r="W48" s="5"/>
      <c r="X48" s="5"/>
      <c r="Y48" s="5"/>
      <c r="Z48" s="5"/>
      <c r="AA48" s="5"/>
      <c r="AC48" s="140" t="s">
        <v>101</v>
      </c>
      <c r="AD48" s="5"/>
      <c r="AF48" s="5"/>
    </row>
    <row r="49" spans="2:32" x14ac:dyDescent="0.2">
      <c r="B49" s="37">
        <f t="shared" si="3"/>
        <v>3</v>
      </c>
      <c r="C49" s="37">
        <v>34</v>
      </c>
      <c r="D49" s="46"/>
      <c r="E49" s="46"/>
      <c r="F49" s="46">
        <f t="shared" si="21"/>
        <v>85.833333333333329</v>
      </c>
      <c r="G49" s="48">
        <f t="shared" si="20"/>
        <v>6600.166666666667</v>
      </c>
      <c r="H49" s="46">
        <f t="shared" si="0"/>
        <v>0.12</v>
      </c>
      <c r="I49" s="46">
        <f t="shared" si="5"/>
        <v>0</v>
      </c>
      <c r="J49" s="46">
        <f t="shared" si="17"/>
        <v>-91181.650843169409</v>
      </c>
      <c r="K49" s="5"/>
      <c r="L49" s="123">
        <f t="shared" si="6"/>
        <v>1.0105510739803585</v>
      </c>
      <c r="M49" s="37">
        <f t="shared" si="7"/>
        <v>3</v>
      </c>
      <c r="N49" s="37">
        <v>34</v>
      </c>
      <c r="O49" s="46">
        <f t="shared" si="8"/>
        <v>0</v>
      </c>
      <c r="P49" s="46">
        <f t="shared" si="18"/>
        <v>0</v>
      </c>
      <c r="Q49" s="46">
        <f t="shared" si="1"/>
        <v>86.738967183314102</v>
      </c>
      <c r="R49" s="115">
        <f t="shared" si="9"/>
        <v>6600.166666666667</v>
      </c>
      <c r="S49" s="46">
        <f t="shared" si="10"/>
        <v>0.12</v>
      </c>
      <c r="T49" s="46">
        <f t="shared" si="2"/>
        <v>0</v>
      </c>
      <c r="U49" s="116"/>
      <c r="V49" s="5"/>
      <c r="W49" s="5"/>
      <c r="X49" s="5"/>
      <c r="Y49" s="5"/>
      <c r="Z49" s="5"/>
      <c r="AA49" s="5"/>
      <c r="AB49" s="5"/>
      <c r="AC49" s="5"/>
      <c r="AD49" s="5"/>
      <c r="AF49" s="5"/>
    </row>
    <row r="50" spans="2:32" x14ac:dyDescent="0.2">
      <c r="B50" s="37">
        <f t="shared" si="3"/>
        <v>3</v>
      </c>
      <c r="C50" s="37">
        <v>35</v>
      </c>
      <c r="D50" s="46"/>
      <c r="E50" s="46"/>
      <c r="F50" s="46">
        <f t="shared" si="21"/>
        <v>85.833333333333329</v>
      </c>
      <c r="G50" s="48">
        <f t="shared" si="20"/>
        <v>6600.166666666667</v>
      </c>
      <c r="H50" s="46">
        <f t="shared" si="0"/>
        <v>0.12</v>
      </c>
      <c r="I50" s="46">
        <f t="shared" si="5"/>
        <v>0</v>
      </c>
      <c r="J50" s="46">
        <f t="shared" si="17"/>
        <v>-91747.254146897772</v>
      </c>
      <c r="K50" s="5"/>
      <c r="L50" s="123">
        <f t="shared" si="6"/>
        <v>1.0052616942768478</v>
      </c>
      <c r="M50" s="37">
        <f t="shared" si="7"/>
        <v>3</v>
      </c>
      <c r="N50" s="37">
        <v>35</v>
      </c>
      <c r="O50" s="46">
        <f t="shared" si="8"/>
        <v>0</v>
      </c>
      <c r="P50" s="46">
        <f t="shared" si="18"/>
        <v>0</v>
      </c>
      <c r="Q50" s="46">
        <f t="shared" si="1"/>
        <v>86.284962092096094</v>
      </c>
      <c r="R50" s="115">
        <f t="shared" si="9"/>
        <v>6600.166666666667</v>
      </c>
      <c r="S50" s="46">
        <f t="shared" si="10"/>
        <v>0.12</v>
      </c>
      <c r="T50" s="46">
        <f t="shared" si="2"/>
        <v>0</v>
      </c>
      <c r="U50" s="116"/>
      <c r="V50" s="5"/>
      <c r="W50" s="5"/>
      <c r="X50" s="5"/>
      <c r="Y50" s="5"/>
      <c r="Z50" s="5"/>
      <c r="AA50" s="5"/>
      <c r="AB50" s="5"/>
      <c r="AC50" s="5"/>
      <c r="AD50" s="5"/>
      <c r="AF50" s="5"/>
    </row>
    <row r="51" spans="2:32" x14ac:dyDescent="0.2">
      <c r="B51" s="37">
        <f t="shared" si="3"/>
        <v>3</v>
      </c>
      <c r="C51" s="37">
        <v>36</v>
      </c>
      <c r="D51" s="46"/>
      <c r="E51" s="46"/>
      <c r="F51" s="46">
        <f t="shared" si="21"/>
        <v>85.833333333333329</v>
      </c>
      <c r="G51" s="48">
        <f t="shared" si="20"/>
        <v>6600.166666666667</v>
      </c>
      <c r="H51" s="46">
        <f t="shared" si="0"/>
        <v>0.12</v>
      </c>
      <c r="I51" s="46">
        <f t="shared" si="5"/>
        <v>2376.06</v>
      </c>
      <c r="J51" s="46">
        <f t="shared" si="17"/>
        <v>-89939.773482292338</v>
      </c>
      <c r="K51" s="5"/>
      <c r="L51" s="123">
        <f t="shared" si="6"/>
        <v>1</v>
      </c>
      <c r="M51" s="37">
        <f t="shared" si="7"/>
        <v>3</v>
      </c>
      <c r="N51" s="37">
        <v>36</v>
      </c>
      <c r="O51" s="46">
        <f t="shared" si="8"/>
        <v>0</v>
      </c>
      <c r="P51" s="46">
        <f t="shared" si="18"/>
        <v>0</v>
      </c>
      <c r="Q51" s="46">
        <f t="shared" si="1"/>
        <v>85.833333333333329</v>
      </c>
      <c r="R51" s="115">
        <f t="shared" si="9"/>
        <v>6600.166666666667</v>
      </c>
      <c r="S51" s="46">
        <f t="shared" si="10"/>
        <v>0.12</v>
      </c>
      <c r="T51" s="46">
        <f t="shared" si="2"/>
        <v>2376.06</v>
      </c>
      <c r="U51" s="116"/>
      <c r="V51" s="5"/>
      <c r="W51" s="5"/>
      <c r="X51" s="5"/>
      <c r="Y51" s="5"/>
      <c r="Z51" s="5"/>
      <c r="AA51" s="5"/>
      <c r="AB51" s="5"/>
      <c r="AC51" s="5"/>
      <c r="AD51" s="5"/>
      <c r="AF51" s="5"/>
    </row>
    <row r="52" spans="2:32" x14ac:dyDescent="0.2">
      <c r="B52" s="37">
        <f t="shared" si="3"/>
        <v>4</v>
      </c>
      <c r="C52" s="37">
        <v>37</v>
      </c>
      <c r="D52" s="46"/>
      <c r="E52" s="46"/>
      <c r="F52" s="46">
        <f t="shared" si="21"/>
        <v>88.408333333333331</v>
      </c>
      <c r="G52" s="48">
        <f t="shared" si="20"/>
        <v>6567.1658333333335</v>
      </c>
      <c r="H52" s="46">
        <f t="shared" si="0"/>
        <v>0.12</v>
      </c>
      <c r="I52" s="46">
        <f t="shared" si="5"/>
        <v>0</v>
      </c>
      <c r="J52" s="46">
        <f t="shared" si="17"/>
        <v>-90501.417407018438</v>
      </c>
      <c r="K52" s="5"/>
      <c r="L52" s="123">
        <f t="shared" si="6"/>
        <v>1.0594256262456363</v>
      </c>
      <c r="M52" s="37">
        <f t="shared" si="7"/>
        <v>4</v>
      </c>
      <c r="N52" s="37">
        <v>37</v>
      </c>
      <c r="O52" s="46">
        <f t="shared" si="8"/>
        <v>0</v>
      </c>
      <c r="P52" s="46">
        <f t="shared" si="18"/>
        <v>0</v>
      </c>
      <c r="Q52" s="46">
        <f t="shared" si="1"/>
        <v>93.662053906999631</v>
      </c>
      <c r="R52" s="115">
        <f t="shared" si="9"/>
        <v>6567.1658333333335</v>
      </c>
      <c r="S52" s="46">
        <f t="shared" si="10"/>
        <v>0.12</v>
      </c>
      <c r="T52" s="46">
        <f t="shared" si="2"/>
        <v>0</v>
      </c>
      <c r="U52" s="116"/>
      <c r="V52" s="5"/>
      <c r="W52" s="5"/>
      <c r="X52" s="5"/>
      <c r="Y52" s="5"/>
      <c r="Z52" s="5"/>
      <c r="AA52" s="5"/>
      <c r="AB52" s="5"/>
      <c r="AC52" s="5"/>
      <c r="AD52" s="5"/>
      <c r="AF52" s="5"/>
    </row>
    <row r="53" spans="2:32" x14ac:dyDescent="0.2">
      <c r="B53" s="37">
        <f t="shared" si="3"/>
        <v>4</v>
      </c>
      <c r="C53" s="37">
        <v>38</v>
      </c>
      <c r="D53" s="46"/>
      <c r="E53" s="46"/>
      <c r="F53" s="46">
        <f t="shared" si="21"/>
        <v>88.408333333333331</v>
      </c>
      <c r="G53" s="48">
        <f t="shared" si="20"/>
        <v>6567.1658333333335</v>
      </c>
      <c r="H53" s="46">
        <f t="shared" si="0"/>
        <v>0.12</v>
      </c>
      <c r="I53" s="46">
        <f t="shared" si="5"/>
        <v>0</v>
      </c>
      <c r="J53" s="46">
        <f t="shared" si="17"/>
        <v>-91066.016530368899</v>
      </c>
      <c r="K53" s="5"/>
      <c r="L53" s="123">
        <f t="shared" si="6"/>
        <v>1.0538804296206197</v>
      </c>
      <c r="M53" s="37">
        <f t="shared" si="7"/>
        <v>4</v>
      </c>
      <c r="N53" s="37">
        <v>38</v>
      </c>
      <c r="O53" s="46">
        <f t="shared" si="8"/>
        <v>0</v>
      </c>
      <c r="P53" s="46">
        <f t="shared" si="18"/>
        <v>0</v>
      </c>
      <c r="Q53" s="46">
        <f t="shared" si="1"/>
        <v>93.171812315376286</v>
      </c>
      <c r="R53" s="115">
        <f t="shared" si="9"/>
        <v>6567.1658333333335</v>
      </c>
      <c r="S53" s="46">
        <f t="shared" si="10"/>
        <v>0.12</v>
      </c>
      <c r="T53" s="46">
        <f t="shared" si="2"/>
        <v>0</v>
      </c>
      <c r="U53" s="116"/>
      <c r="V53" s="5"/>
      <c r="W53" s="5"/>
      <c r="X53" s="5"/>
      <c r="Y53" s="5"/>
      <c r="Z53" s="5"/>
      <c r="AA53" s="5"/>
      <c r="AB53" s="5"/>
      <c r="AC53" s="5"/>
      <c r="AD53" s="5"/>
      <c r="AF53" s="5"/>
    </row>
    <row r="54" spans="2:32" x14ac:dyDescent="0.2">
      <c r="B54" s="37">
        <f t="shared" si="3"/>
        <v>4</v>
      </c>
      <c r="C54" s="37">
        <v>39</v>
      </c>
      <c r="D54" s="46"/>
      <c r="E54" s="46"/>
      <c r="F54" s="46">
        <f t="shared" si="21"/>
        <v>88.408333333333331</v>
      </c>
      <c r="G54" s="48">
        <f t="shared" si="20"/>
        <v>6567.1658333333335</v>
      </c>
      <c r="H54" s="46">
        <f t="shared" si="0"/>
        <v>0.12</v>
      </c>
      <c r="I54" s="46">
        <f t="shared" si="5"/>
        <v>2364.1796999999997</v>
      </c>
      <c r="J54" s="46">
        <f t="shared" si="17"/>
        <v>-89269.406701695407</v>
      </c>
      <c r="K54" s="5"/>
      <c r="L54" s="123">
        <f t="shared" si="6"/>
        <v>1.0483642574073675</v>
      </c>
      <c r="M54" s="37">
        <f t="shared" si="7"/>
        <v>4</v>
      </c>
      <c r="N54" s="37">
        <v>39</v>
      </c>
      <c r="O54" s="46">
        <f t="shared" si="8"/>
        <v>0</v>
      </c>
      <c r="P54" s="46">
        <f t="shared" si="18"/>
        <v>0</v>
      </c>
      <c r="Q54" s="46">
        <f t="shared" si="1"/>
        <v>92.684136723623013</v>
      </c>
      <c r="R54" s="115">
        <f t="shared" si="9"/>
        <v>6567.1658333333335</v>
      </c>
      <c r="S54" s="46">
        <f t="shared" si="10"/>
        <v>0.12</v>
      </c>
      <c r="T54" s="46">
        <f t="shared" si="2"/>
        <v>2478.5214955680726</v>
      </c>
      <c r="U54" s="116"/>
      <c r="V54" s="5"/>
      <c r="W54" s="5"/>
      <c r="X54" s="5"/>
      <c r="Y54" s="5"/>
      <c r="Z54" s="5"/>
      <c r="AA54" s="5"/>
      <c r="AB54" s="5"/>
      <c r="AC54" s="5"/>
      <c r="AD54" s="5"/>
      <c r="AF54" s="5"/>
    </row>
    <row r="55" spans="2:32" x14ac:dyDescent="0.2">
      <c r="B55" s="37">
        <f t="shared" si="3"/>
        <v>4</v>
      </c>
      <c r="C55" s="37">
        <v>40</v>
      </c>
      <c r="D55" s="46"/>
      <c r="E55" s="46"/>
      <c r="F55" s="46">
        <f t="shared" si="21"/>
        <v>88.408333333333331</v>
      </c>
      <c r="G55" s="48">
        <f t="shared" si="20"/>
        <v>6567.1658333333335</v>
      </c>
      <c r="H55" s="46">
        <f t="shared" si="0"/>
        <v>0.12</v>
      </c>
      <c r="I55" s="46">
        <f t="shared" si="5"/>
        <v>0</v>
      </c>
      <c r="J55" s="46">
        <f t="shared" si="17"/>
        <v>-89827.523361368658</v>
      </c>
      <c r="K55" s="5"/>
      <c r="L55" s="123">
        <f t="shared" si="6"/>
        <v>1.0428769576876462</v>
      </c>
      <c r="M55" s="37">
        <f t="shared" si="7"/>
        <v>4</v>
      </c>
      <c r="N55" s="37">
        <v>40</v>
      </c>
      <c r="O55" s="46">
        <f t="shared" si="8"/>
        <v>0</v>
      </c>
      <c r="P55" s="46">
        <f t="shared" si="18"/>
        <v>0</v>
      </c>
      <c r="Q55" s="46">
        <f t="shared" si="1"/>
        <v>92.199013700901986</v>
      </c>
      <c r="R55" s="115">
        <f t="shared" si="9"/>
        <v>6567.1658333333335</v>
      </c>
      <c r="S55" s="46">
        <f t="shared" si="10"/>
        <v>0.12</v>
      </c>
      <c r="T55" s="46">
        <f t="shared" si="2"/>
        <v>0</v>
      </c>
      <c r="U55" s="116"/>
      <c r="V55" s="5"/>
      <c r="W55" s="5"/>
      <c r="X55" s="5"/>
      <c r="Y55" s="5"/>
      <c r="Z55" s="5"/>
      <c r="AA55" s="5"/>
      <c r="AB55" s="5"/>
      <c r="AC55" s="5"/>
      <c r="AD55" s="5"/>
      <c r="AF55" s="5"/>
    </row>
    <row r="56" spans="2:32" x14ac:dyDescent="0.2">
      <c r="B56" s="37">
        <f t="shared" si="3"/>
        <v>4</v>
      </c>
      <c r="C56" s="37">
        <v>41</v>
      </c>
      <c r="D56" s="46"/>
      <c r="E56" s="46"/>
      <c r="F56" s="46">
        <f t="shared" si="21"/>
        <v>88.408333333333331</v>
      </c>
      <c r="G56" s="48">
        <f t="shared" si="20"/>
        <v>6567.1658333333335</v>
      </c>
      <c r="H56" s="46">
        <f t="shared" si="0"/>
        <v>0.12</v>
      </c>
      <c r="I56" s="46">
        <f t="shared" si="5"/>
        <v>0</v>
      </c>
      <c r="J56" s="46">
        <f t="shared" si="17"/>
        <v>-90388.576660275925</v>
      </c>
      <c r="K56" s="5"/>
      <c r="L56" s="123">
        <f t="shared" si="6"/>
        <v>1.0374183793383847</v>
      </c>
      <c r="M56" s="37">
        <f t="shared" si="7"/>
        <v>4</v>
      </c>
      <c r="N56" s="37">
        <v>41</v>
      </c>
      <c r="O56" s="46">
        <f t="shared" si="8"/>
        <v>0</v>
      </c>
      <c r="P56" s="46">
        <f t="shared" si="18"/>
        <v>0</v>
      </c>
      <c r="Q56" s="46">
        <f t="shared" si="1"/>
        <v>91.716429886674348</v>
      </c>
      <c r="R56" s="115">
        <f t="shared" si="9"/>
        <v>6567.1658333333335</v>
      </c>
      <c r="S56" s="46">
        <f t="shared" si="10"/>
        <v>0.12</v>
      </c>
      <c r="T56" s="46">
        <f t="shared" si="2"/>
        <v>0</v>
      </c>
      <c r="U56" s="116"/>
      <c r="V56" s="5"/>
      <c r="W56" s="5"/>
      <c r="X56" s="5"/>
      <c r="Y56" s="5"/>
      <c r="Z56" s="5"/>
      <c r="AA56" s="5"/>
      <c r="AB56" s="5"/>
      <c r="AC56" s="5"/>
      <c r="AD56" s="5"/>
      <c r="AF56" s="5"/>
    </row>
    <row r="57" spans="2:32" x14ac:dyDescent="0.2">
      <c r="B57" s="37">
        <f t="shared" si="3"/>
        <v>4</v>
      </c>
      <c r="C57" s="37">
        <v>42</v>
      </c>
      <c r="D57" s="46"/>
      <c r="E57" s="46"/>
      <c r="F57" s="46">
        <f t="shared" si="21"/>
        <v>88.408333333333331</v>
      </c>
      <c r="G57" s="48">
        <f t="shared" si="20"/>
        <v>6567.1658333333335</v>
      </c>
      <c r="H57" s="46">
        <f t="shared" si="0"/>
        <v>0.12</v>
      </c>
      <c r="I57" s="46">
        <f t="shared" si="5"/>
        <v>2364.1796999999997</v>
      </c>
      <c r="J57" s="46">
        <f t="shared" si="17"/>
        <v>-88588.402350115066</v>
      </c>
      <c r="K57" s="5"/>
      <c r="L57" s="123">
        <f t="shared" si="6"/>
        <v>1.031988372027514</v>
      </c>
      <c r="M57" s="37">
        <f t="shared" si="7"/>
        <v>4</v>
      </c>
      <c r="N57" s="37">
        <v>42</v>
      </c>
      <c r="O57" s="46">
        <f t="shared" si="8"/>
        <v>0</v>
      </c>
      <c r="P57" s="46">
        <f t="shared" si="18"/>
        <v>0</v>
      </c>
      <c r="Q57" s="46">
        <f t="shared" si="1"/>
        <v>91.236371990332472</v>
      </c>
      <c r="R57" s="115">
        <f t="shared" si="9"/>
        <v>6567.1658333333335</v>
      </c>
      <c r="S57" s="46">
        <f t="shared" si="10"/>
        <v>0.12</v>
      </c>
      <c r="T57" s="46">
        <f t="shared" si="2"/>
        <v>2439.8059597834963</v>
      </c>
      <c r="U57" s="116"/>
      <c r="V57" s="5"/>
      <c r="W57" s="5"/>
      <c r="X57" s="5"/>
      <c r="Y57" s="5"/>
      <c r="Z57" s="5"/>
      <c r="AA57" s="5"/>
      <c r="AB57" s="5"/>
      <c r="AC57" s="5"/>
      <c r="AD57" s="5"/>
      <c r="AF57" s="5"/>
    </row>
    <row r="58" spans="2:32" x14ac:dyDescent="0.2">
      <c r="B58" s="37">
        <f t="shared" si="3"/>
        <v>4</v>
      </c>
      <c r="C58" s="37">
        <v>43</v>
      </c>
      <c r="D58" s="46"/>
      <c r="E58" s="46"/>
      <c r="F58" s="46">
        <f t="shared" si="21"/>
        <v>88.408333333333331</v>
      </c>
      <c r="G58" s="48">
        <f t="shared" si="20"/>
        <v>6567.1658333333335</v>
      </c>
      <c r="H58" s="46">
        <f t="shared" si="0"/>
        <v>0.12</v>
      </c>
      <c r="I58" s="46">
        <f t="shared" si="5"/>
        <v>0</v>
      </c>
      <c r="J58" s="46">
        <f t="shared" si="17"/>
        <v>-89142.935773089092</v>
      </c>
      <c r="K58" s="5"/>
      <c r="L58" s="123">
        <f t="shared" si="6"/>
        <v>1.0265867862098264</v>
      </c>
      <c r="M58" s="37">
        <f t="shared" si="7"/>
        <v>4</v>
      </c>
      <c r="N58" s="37">
        <v>43</v>
      </c>
      <c r="O58" s="46">
        <f t="shared" si="8"/>
        <v>0</v>
      </c>
      <c r="P58" s="46">
        <f t="shared" si="18"/>
        <v>0</v>
      </c>
      <c r="Q58" s="46">
        <f t="shared" si="1"/>
        <v>90.758826790833723</v>
      </c>
      <c r="R58" s="115">
        <f t="shared" si="9"/>
        <v>6567.1658333333335</v>
      </c>
      <c r="S58" s="46">
        <f t="shared" si="10"/>
        <v>0.12</v>
      </c>
      <c r="T58" s="46">
        <f t="shared" si="2"/>
        <v>0</v>
      </c>
      <c r="U58" s="116"/>
      <c r="V58" s="5"/>
      <c r="W58" s="5"/>
      <c r="X58" s="5"/>
      <c r="Y58" s="5"/>
      <c r="Z58" s="5"/>
      <c r="AA58" s="5"/>
      <c r="AB58" s="5"/>
      <c r="AC58" s="5"/>
      <c r="AD58" s="5"/>
      <c r="AF58" s="5"/>
    </row>
    <row r="59" spans="2:32" x14ac:dyDescent="0.2">
      <c r="B59" s="37">
        <f t="shared" si="3"/>
        <v>4</v>
      </c>
      <c r="C59" s="37">
        <v>44</v>
      </c>
      <c r="D59" s="46"/>
      <c r="E59" s="46"/>
      <c r="F59" s="46">
        <f t="shared" si="21"/>
        <v>88.408333333333331</v>
      </c>
      <c r="G59" s="48">
        <f t="shared" si="20"/>
        <v>6567.1658333333335</v>
      </c>
      <c r="H59" s="46">
        <f t="shared" si="0"/>
        <v>0.12</v>
      </c>
      <c r="I59" s="46">
        <f t="shared" si="5"/>
        <v>0</v>
      </c>
      <c r="J59" s="46">
        <f t="shared" si="17"/>
        <v>-89700.386981401098</v>
      </c>
      <c r="K59" s="5"/>
      <c r="L59" s="123">
        <f t="shared" si="6"/>
        <v>1.0212134731228559</v>
      </c>
      <c r="M59" s="37">
        <f t="shared" si="7"/>
        <v>4</v>
      </c>
      <c r="N59" s="37">
        <v>44</v>
      </c>
      <c r="O59" s="46">
        <f t="shared" si="8"/>
        <v>0</v>
      </c>
      <c r="P59" s="46">
        <f t="shared" si="18"/>
        <v>0</v>
      </c>
      <c r="Q59" s="46">
        <f t="shared" si="1"/>
        <v>90.283781136336486</v>
      </c>
      <c r="R59" s="115">
        <f t="shared" si="9"/>
        <v>6567.1658333333335</v>
      </c>
      <c r="S59" s="46">
        <f t="shared" si="10"/>
        <v>0.12</v>
      </c>
      <c r="T59" s="46">
        <f t="shared" si="2"/>
        <v>0</v>
      </c>
      <c r="U59" s="116"/>
      <c r="V59" s="5"/>
      <c r="W59" s="5"/>
      <c r="X59" s="5"/>
      <c r="Y59" s="5"/>
      <c r="Z59" s="5"/>
      <c r="AA59" s="5"/>
      <c r="AB59" s="5"/>
      <c r="AC59" s="5"/>
      <c r="AD59" s="5"/>
      <c r="AF59" s="5"/>
    </row>
    <row r="60" spans="2:32" x14ac:dyDescent="0.2">
      <c r="B60" s="37">
        <f t="shared" si="3"/>
        <v>4</v>
      </c>
      <c r="C60" s="37">
        <v>45</v>
      </c>
      <c r="D60" s="46"/>
      <c r="E60" s="46"/>
      <c r="F60" s="46">
        <f t="shared" si="21"/>
        <v>88.408333333333331</v>
      </c>
      <c r="G60" s="48">
        <f t="shared" si="20"/>
        <v>6567.1658333333335</v>
      </c>
      <c r="H60" s="46">
        <f t="shared" si="0"/>
        <v>0.12</v>
      </c>
      <c r="I60" s="46">
        <f t="shared" si="5"/>
        <v>2364.1796999999997</v>
      </c>
      <c r="J60" s="46">
        <f t="shared" si="17"/>
        <v>-87896.591627545509</v>
      </c>
      <c r="K60" s="5"/>
      <c r="L60" s="123">
        <f t="shared" si="6"/>
        <v>1.0158682847827833</v>
      </c>
      <c r="M60" s="37">
        <f t="shared" si="7"/>
        <v>4</v>
      </c>
      <c r="N60" s="37">
        <v>45</v>
      </c>
      <c r="O60" s="46">
        <f t="shared" si="8"/>
        <v>0</v>
      </c>
      <c r="P60" s="46">
        <f t="shared" si="18"/>
        <v>0</v>
      </c>
      <c r="Q60" s="46">
        <f t="shared" si="1"/>
        <v>89.811221943837907</v>
      </c>
      <c r="R60" s="115">
        <f t="shared" si="9"/>
        <v>6567.1658333333335</v>
      </c>
      <c r="S60" s="46">
        <f t="shared" si="10"/>
        <v>0.12</v>
      </c>
      <c r="T60" s="46">
        <f t="shared" si="2"/>
        <v>2401.695176757275</v>
      </c>
      <c r="U60" s="116"/>
      <c r="V60" s="5"/>
      <c r="W60" s="5"/>
      <c r="X60" s="5"/>
      <c r="Y60" s="5"/>
      <c r="Z60" s="5"/>
      <c r="AA60" s="5"/>
      <c r="AB60" s="5"/>
      <c r="AC60" s="5"/>
      <c r="AD60" s="5"/>
      <c r="AF60" s="5"/>
    </row>
    <row r="61" spans="2:32" x14ac:dyDescent="0.2">
      <c r="B61" s="37">
        <f t="shared" si="3"/>
        <v>4</v>
      </c>
      <c r="C61" s="37">
        <v>46</v>
      </c>
      <c r="D61" s="46"/>
      <c r="E61" s="46"/>
      <c r="F61" s="46">
        <f t="shared" si="21"/>
        <v>88.408333333333331</v>
      </c>
      <c r="G61" s="48">
        <f t="shared" si="20"/>
        <v>6567.1658333333335</v>
      </c>
      <c r="H61" s="46">
        <f t="shared" si="0"/>
        <v>0.12</v>
      </c>
      <c r="I61" s="46">
        <f t="shared" si="5"/>
        <v>0</v>
      </c>
      <c r="J61" s="46">
        <f t="shared" si="17"/>
        <v>-88447.484953999927</v>
      </c>
      <c r="L61" s="123">
        <f t="shared" si="6"/>
        <v>1.0105510739803585</v>
      </c>
      <c r="M61" s="37">
        <f t="shared" si="7"/>
        <v>4</v>
      </c>
      <c r="N61" s="37">
        <v>46</v>
      </c>
      <c r="O61" s="46">
        <f t="shared" si="8"/>
        <v>0</v>
      </c>
      <c r="P61" s="46">
        <f t="shared" si="18"/>
        <v>0</v>
      </c>
      <c r="Q61" s="46">
        <f t="shared" si="1"/>
        <v>89.34113619881353</v>
      </c>
      <c r="R61" s="115">
        <f t="shared" si="9"/>
        <v>6567.1658333333335</v>
      </c>
      <c r="S61" s="46">
        <f t="shared" si="10"/>
        <v>0.12</v>
      </c>
      <c r="T61" s="46">
        <f t="shared" si="2"/>
        <v>0</v>
      </c>
      <c r="U61" s="116"/>
      <c r="W61" s="5"/>
      <c r="X61" s="5"/>
      <c r="Y61" s="5"/>
      <c r="Z61" s="5"/>
      <c r="AA61" s="5"/>
      <c r="AB61" s="5"/>
      <c r="AC61" s="5"/>
    </row>
    <row r="62" spans="2:32" x14ac:dyDescent="0.2">
      <c r="B62" s="37">
        <f t="shared" si="3"/>
        <v>4</v>
      </c>
      <c r="C62" s="37">
        <v>47</v>
      </c>
      <c r="D62" s="46"/>
      <c r="E62" s="46"/>
      <c r="F62" s="46">
        <f t="shared" si="21"/>
        <v>88.408333333333331</v>
      </c>
      <c r="G62" s="48">
        <f t="shared" si="20"/>
        <v>6567.1658333333335</v>
      </c>
      <c r="H62" s="46">
        <f t="shared" si="0"/>
        <v>0.12</v>
      </c>
      <c r="I62" s="46">
        <f t="shared" si="5"/>
        <v>0</v>
      </c>
      <c r="J62" s="46">
        <f t="shared" si="17"/>
        <v>-89001.276912717309</v>
      </c>
      <c r="L62" s="123">
        <f t="shared" si="6"/>
        <v>1.0052616942768478</v>
      </c>
      <c r="M62" s="37">
        <f t="shared" si="7"/>
        <v>4</v>
      </c>
      <c r="N62" s="37">
        <v>47</v>
      </c>
      <c r="O62" s="46">
        <f t="shared" si="8"/>
        <v>0</v>
      </c>
      <c r="P62" s="46">
        <f t="shared" si="18"/>
        <v>0</v>
      </c>
      <c r="Q62" s="46">
        <f t="shared" si="1"/>
        <v>88.873510954858986</v>
      </c>
      <c r="R62" s="115">
        <f t="shared" si="9"/>
        <v>6567.1658333333335</v>
      </c>
      <c r="S62" s="46">
        <f t="shared" si="10"/>
        <v>0.12</v>
      </c>
      <c r="T62" s="46">
        <f t="shared" si="2"/>
        <v>0</v>
      </c>
      <c r="U62" s="116"/>
      <c r="W62" s="5"/>
      <c r="X62" s="5"/>
      <c r="Y62" s="5"/>
      <c r="Z62" s="5"/>
      <c r="AA62" s="5"/>
      <c r="AB62" s="5"/>
      <c r="AC62" s="5"/>
    </row>
    <row r="63" spans="2:32" x14ac:dyDescent="0.2">
      <c r="B63" s="37">
        <f t="shared" si="3"/>
        <v>4</v>
      </c>
      <c r="C63" s="37">
        <v>48</v>
      </c>
      <c r="D63" s="46"/>
      <c r="E63" s="46"/>
      <c r="F63" s="46">
        <f t="shared" si="21"/>
        <v>88.408333333333331</v>
      </c>
      <c r="G63" s="48">
        <f t="shared" si="20"/>
        <v>6567.1658333333335</v>
      </c>
      <c r="H63" s="46">
        <f t="shared" si="0"/>
        <v>0.12</v>
      </c>
      <c r="I63" s="46">
        <f t="shared" si="5"/>
        <v>2364.1796999999997</v>
      </c>
      <c r="J63" s="46">
        <f t="shared" si="17"/>
        <v>-87193.803055414435</v>
      </c>
      <c r="L63" s="123">
        <f t="shared" si="6"/>
        <v>1</v>
      </c>
      <c r="M63" s="37">
        <f t="shared" si="7"/>
        <v>4</v>
      </c>
      <c r="N63" s="37">
        <v>48</v>
      </c>
      <c r="O63" s="46">
        <f t="shared" si="8"/>
        <v>0</v>
      </c>
      <c r="P63" s="46">
        <f t="shared" si="18"/>
        <v>0</v>
      </c>
      <c r="Q63" s="46">
        <f t="shared" si="1"/>
        <v>88.408333333333331</v>
      </c>
      <c r="R63" s="115">
        <f t="shared" si="9"/>
        <v>6567.1658333333335</v>
      </c>
      <c r="S63" s="46">
        <f t="shared" si="10"/>
        <v>0.12</v>
      </c>
      <c r="T63" s="46">
        <f t="shared" si="2"/>
        <v>2364.1796999999997</v>
      </c>
      <c r="U63" s="116"/>
      <c r="W63" s="5"/>
      <c r="X63" s="5"/>
      <c r="Y63" s="5"/>
      <c r="Z63" s="5"/>
      <c r="AA63" s="5"/>
      <c r="AB63" s="5"/>
      <c r="AC63" s="5"/>
    </row>
    <row r="64" spans="2:32" x14ac:dyDescent="0.2">
      <c r="B64" s="37">
        <f t="shared" si="3"/>
        <v>5</v>
      </c>
      <c r="C64" s="37">
        <v>49</v>
      </c>
      <c r="D64" s="46"/>
      <c r="E64" s="46"/>
      <c r="F64" s="46">
        <f t="shared" si="21"/>
        <v>91.060583333333327</v>
      </c>
      <c r="G64" s="48">
        <f t="shared" si="20"/>
        <v>6534.3300041666671</v>
      </c>
      <c r="H64" s="46">
        <f t="shared" si="0"/>
        <v>0.12</v>
      </c>
      <c r="I64" s="46">
        <f t="shared" si="5"/>
        <v>0</v>
      </c>
      <c r="J64" s="46">
        <f t="shared" si="17"/>
        <v>-87743.650773261033</v>
      </c>
      <c r="L64" s="123">
        <f t="shared" si="6"/>
        <v>1.0594256262456365</v>
      </c>
      <c r="M64" s="37">
        <f t="shared" si="7"/>
        <v>5</v>
      </c>
      <c r="N64" s="37">
        <v>49</v>
      </c>
      <c r="O64" s="46">
        <f t="shared" si="8"/>
        <v>0</v>
      </c>
      <c r="P64" s="46">
        <f t="shared" si="18"/>
        <v>0</v>
      </c>
      <c r="Q64" s="46">
        <f t="shared" si="1"/>
        <v>96.471915524209635</v>
      </c>
      <c r="R64" s="115">
        <f t="shared" si="9"/>
        <v>6534.3300041666671</v>
      </c>
      <c r="S64" s="46">
        <f t="shared" si="10"/>
        <v>0.12</v>
      </c>
      <c r="T64" s="46">
        <f t="shared" si="2"/>
        <v>0</v>
      </c>
      <c r="U64" s="116"/>
      <c r="W64" s="5"/>
      <c r="X64" s="5"/>
      <c r="Y64" s="5"/>
      <c r="Z64" s="5"/>
      <c r="AA64" s="5"/>
      <c r="AB64" s="5"/>
      <c r="AC64" s="5"/>
    </row>
    <row r="65" spans="2:29" x14ac:dyDescent="0.2">
      <c r="B65" s="37">
        <f t="shared" si="3"/>
        <v>5</v>
      </c>
      <c r="C65" s="37">
        <v>50</v>
      </c>
      <c r="D65" s="46"/>
      <c r="E65" s="46"/>
      <c r="F65" s="46">
        <f t="shared" si="21"/>
        <v>91.060583333333327</v>
      </c>
      <c r="G65" s="48">
        <f t="shared" si="20"/>
        <v>6534.3300041666671</v>
      </c>
      <c r="H65" s="46">
        <f t="shared" si="0"/>
        <v>0.12</v>
      </c>
      <c r="I65" s="46">
        <f t="shared" si="5"/>
        <v>0</v>
      </c>
      <c r="J65" s="46">
        <f t="shared" si="17"/>
        <v>-88296.391621697767</v>
      </c>
      <c r="L65" s="123">
        <f t="shared" si="6"/>
        <v>1.0538804296206197</v>
      </c>
      <c r="M65" s="37">
        <f t="shared" si="7"/>
        <v>5</v>
      </c>
      <c r="N65" s="37">
        <v>50</v>
      </c>
      <c r="O65" s="46">
        <f t="shared" si="8"/>
        <v>0</v>
      </c>
      <c r="P65" s="46">
        <f t="shared" si="18"/>
        <v>0</v>
      </c>
      <c r="Q65" s="46">
        <f t="shared" si="1"/>
        <v>95.966966684837573</v>
      </c>
      <c r="R65" s="115">
        <f t="shared" si="9"/>
        <v>6534.3300041666671</v>
      </c>
      <c r="S65" s="46">
        <f t="shared" si="10"/>
        <v>0.12</v>
      </c>
      <c r="T65" s="46">
        <f t="shared" si="2"/>
        <v>0</v>
      </c>
      <c r="U65" s="116"/>
      <c r="W65" s="5"/>
      <c r="X65" s="5"/>
      <c r="Y65" s="5"/>
      <c r="Z65" s="5"/>
      <c r="AA65" s="5"/>
      <c r="AB65" s="5"/>
      <c r="AC65" s="5"/>
    </row>
    <row r="66" spans="2:29" x14ac:dyDescent="0.2">
      <c r="B66" s="37">
        <f t="shared" si="3"/>
        <v>5</v>
      </c>
      <c r="C66" s="37">
        <v>51</v>
      </c>
      <c r="D66" s="46"/>
      <c r="E66" s="46"/>
      <c r="F66" s="46">
        <f t="shared" si="21"/>
        <v>91.060583333333327</v>
      </c>
      <c r="G66" s="48">
        <f t="shared" si="20"/>
        <v>6534.3300041666671</v>
      </c>
      <c r="H66" s="46">
        <f t="shared" si="0"/>
        <v>0.12</v>
      </c>
      <c r="I66" s="46">
        <f t="shared" si="5"/>
        <v>2352.3588015</v>
      </c>
      <c r="J66" s="46">
        <f t="shared" si="17"/>
        <v>-86499.6820219933</v>
      </c>
      <c r="L66" s="123">
        <f t="shared" si="6"/>
        <v>1.0483642574073675</v>
      </c>
      <c r="M66" s="37">
        <f t="shared" si="7"/>
        <v>5</v>
      </c>
      <c r="N66" s="37">
        <v>51</v>
      </c>
      <c r="O66" s="46">
        <f t="shared" si="8"/>
        <v>0</v>
      </c>
      <c r="P66" s="46">
        <f t="shared" si="18"/>
        <v>0</v>
      </c>
      <c r="Q66" s="46">
        <f t="shared" si="1"/>
        <v>95.464660825331691</v>
      </c>
      <c r="R66" s="115">
        <f t="shared" si="9"/>
        <v>6534.3300041666671</v>
      </c>
      <c r="S66" s="46">
        <f t="shared" si="10"/>
        <v>0.12</v>
      </c>
      <c r="T66" s="46">
        <f t="shared" si="2"/>
        <v>2466.1288880902325</v>
      </c>
      <c r="U66" s="116"/>
      <c r="W66" s="5"/>
      <c r="X66" s="5"/>
      <c r="Y66" s="5"/>
      <c r="Z66" s="5"/>
      <c r="AA66" s="5"/>
      <c r="AB66" s="5"/>
      <c r="AC66" s="5"/>
    </row>
    <row r="67" spans="2:29" x14ac:dyDescent="0.2">
      <c r="B67" s="37">
        <f t="shared" si="3"/>
        <v>5</v>
      </c>
      <c r="C67" s="37">
        <v>52</v>
      </c>
      <c r="D67" s="46"/>
      <c r="E67" s="46"/>
      <c r="F67" s="46">
        <f t="shared" si="21"/>
        <v>91.060583333333327</v>
      </c>
      <c r="G67" s="48">
        <f t="shared" si="20"/>
        <v>6534.3300041666671</v>
      </c>
      <c r="H67" s="46">
        <f t="shared" si="0"/>
        <v>0.12</v>
      </c>
      <c r="I67" s="46">
        <f t="shared" si="5"/>
        <v>0</v>
      </c>
      <c r="J67" s="46">
        <f t="shared" si="17"/>
        <v>-87045.877487170917</v>
      </c>
      <c r="L67" s="123">
        <f t="shared" si="6"/>
        <v>1.0428769576876462</v>
      </c>
      <c r="M67" s="37">
        <f t="shared" si="7"/>
        <v>5</v>
      </c>
      <c r="N67" s="37">
        <v>52</v>
      </c>
      <c r="O67" s="46">
        <f t="shared" si="8"/>
        <v>0</v>
      </c>
      <c r="P67" s="46">
        <f t="shared" si="18"/>
        <v>0</v>
      </c>
      <c r="Q67" s="46">
        <f t="shared" si="1"/>
        <v>94.964984111929041</v>
      </c>
      <c r="R67" s="115">
        <f t="shared" si="9"/>
        <v>6534.3300041666671</v>
      </c>
      <c r="S67" s="46">
        <f t="shared" si="10"/>
        <v>0.12</v>
      </c>
      <c r="T67" s="46">
        <f t="shared" si="2"/>
        <v>0</v>
      </c>
      <c r="U67" s="116"/>
      <c r="W67" s="5"/>
      <c r="X67" s="5"/>
      <c r="Y67" s="5"/>
      <c r="Z67" s="5"/>
      <c r="AA67" s="5"/>
      <c r="AB67" s="5"/>
      <c r="AC67" s="5"/>
    </row>
    <row r="68" spans="2:29" x14ac:dyDescent="0.2">
      <c r="B68" s="37">
        <f t="shared" si="3"/>
        <v>5</v>
      </c>
      <c r="C68" s="37">
        <v>53</v>
      </c>
      <c r="D68" s="46"/>
      <c r="E68" s="46"/>
      <c r="F68" s="46">
        <f t="shared" si="21"/>
        <v>91.060583333333327</v>
      </c>
      <c r="G68" s="48">
        <f t="shared" si="20"/>
        <v>6534.3300041666671</v>
      </c>
      <c r="H68" s="46">
        <f t="shared" si="0"/>
        <v>0.12</v>
      </c>
      <c r="I68" s="46">
        <f t="shared" si="5"/>
        <v>0</v>
      </c>
      <c r="J68" s="46">
        <f t="shared" si="17"/>
        <v>-87594.9468659017</v>
      </c>
      <c r="L68" s="123">
        <f t="shared" si="6"/>
        <v>1.0374183793383847</v>
      </c>
      <c r="M68" s="37">
        <f t="shared" si="7"/>
        <v>5</v>
      </c>
      <c r="N68" s="37">
        <v>53</v>
      </c>
      <c r="O68" s="46">
        <f t="shared" si="8"/>
        <v>0</v>
      </c>
      <c r="P68" s="46">
        <f t="shared" si="18"/>
        <v>0</v>
      </c>
      <c r="Q68" s="46">
        <f t="shared" si="1"/>
        <v>94.467922783274574</v>
      </c>
      <c r="R68" s="115">
        <f t="shared" si="9"/>
        <v>6534.3300041666671</v>
      </c>
      <c r="S68" s="46">
        <f t="shared" si="10"/>
        <v>0.12</v>
      </c>
      <c r="T68" s="46">
        <f t="shared" si="2"/>
        <v>0</v>
      </c>
      <c r="U68" s="116"/>
      <c r="W68" s="5"/>
      <c r="X68" s="5"/>
      <c r="Y68" s="5"/>
      <c r="Z68" s="5"/>
      <c r="AA68" s="5"/>
      <c r="AB68" s="5"/>
      <c r="AC68" s="5"/>
    </row>
    <row r="69" spans="2:29" x14ac:dyDescent="0.2">
      <c r="B69" s="37">
        <f t="shared" si="3"/>
        <v>5</v>
      </c>
      <c r="C69" s="37">
        <v>54</v>
      </c>
      <c r="D69" s="46"/>
      <c r="E69" s="46"/>
      <c r="F69" s="46">
        <f t="shared" si="21"/>
        <v>91.060583333333327</v>
      </c>
      <c r="G69" s="48">
        <f t="shared" si="20"/>
        <v>6534.3300041666671</v>
      </c>
      <c r="H69" s="46">
        <f t="shared" si="0"/>
        <v>0.12</v>
      </c>
      <c r="I69" s="46">
        <f t="shared" si="5"/>
        <v>2352.3588015</v>
      </c>
      <c r="J69" s="46">
        <f t="shared" si="17"/>
        <v>-85794.54647834014</v>
      </c>
      <c r="L69" s="123">
        <f t="shared" si="6"/>
        <v>1.031988372027514</v>
      </c>
      <c r="M69" s="37">
        <f t="shared" si="7"/>
        <v>5</v>
      </c>
      <c r="N69" s="37">
        <v>54</v>
      </c>
      <c r="O69" s="46">
        <f t="shared" si="8"/>
        <v>0</v>
      </c>
      <c r="P69" s="46">
        <f t="shared" si="18"/>
        <v>0</v>
      </c>
      <c r="Q69" s="46">
        <f t="shared" si="1"/>
        <v>93.973463150042434</v>
      </c>
      <c r="R69" s="115">
        <f t="shared" si="9"/>
        <v>6534.3300041666671</v>
      </c>
      <c r="S69" s="46">
        <f t="shared" si="10"/>
        <v>0.12</v>
      </c>
      <c r="T69" s="46">
        <f t="shared" si="2"/>
        <v>2427.606929984579</v>
      </c>
      <c r="U69" s="116"/>
      <c r="W69" s="5"/>
      <c r="X69" s="5"/>
      <c r="Y69" s="5"/>
      <c r="Z69" s="5"/>
      <c r="AA69" s="5"/>
      <c r="AB69" s="5"/>
      <c r="AC69" s="5"/>
    </row>
    <row r="70" spans="2:29" x14ac:dyDescent="0.2">
      <c r="B70" s="37">
        <f t="shared" si="3"/>
        <v>5</v>
      </c>
      <c r="C70" s="37">
        <v>55</v>
      </c>
      <c r="D70" s="46"/>
      <c r="E70" s="46"/>
      <c r="F70" s="46">
        <f t="shared" si="21"/>
        <v>91.060583333333327</v>
      </c>
      <c r="G70" s="48">
        <f t="shared" si="20"/>
        <v>6534.3300041666671</v>
      </c>
      <c r="H70" s="46">
        <f t="shared" si="0"/>
        <v>0.12</v>
      </c>
      <c r="I70" s="46">
        <f t="shared" si="5"/>
        <v>0</v>
      </c>
      <c r="J70" s="46">
        <f t="shared" si="17"/>
        <v>-86337.031735863304</v>
      </c>
      <c r="L70" s="123">
        <f t="shared" si="6"/>
        <v>1.0265867862098264</v>
      </c>
      <c r="M70" s="37">
        <f t="shared" si="7"/>
        <v>5</v>
      </c>
      <c r="N70" s="37">
        <v>55</v>
      </c>
      <c r="O70" s="46">
        <f t="shared" si="8"/>
        <v>0</v>
      </c>
      <c r="P70" s="46">
        <f t="shared" si="18"/>
        <v>0</v>
      </c>
      <c r="Q70" s="46">
        <f t="shared" si="1"/>
        <v>93.481591594558736</v>
      </c>
      <c r="R70" s="115">
        <f t="shared" si="9"/>
        <v>6534.3300041666671</v>
      </c>
      <c r="S70" s="46">
        <f t="shared" si="10"/>
        <v>0.12</v>
      </c>
      <c r="T70" s="46">
        <f t="shared" si="2"/>
        <v>0</v>
      </c>
      <c r="U70" s="116"/>
      <c r="W70" s="5"/>
      <c r="X70" s="5"/>
      <c r="Y70" s="5"/>
      <c r="Z70" s="5"/>
      <c r="AA70" s="5"/>
      <c r="AB70" s="5"/>
      <c r="AC70" s="5"/>
    </row>
    <row r="71" spans="2:29" x14ac:dyDescent="0.2">
      <c r="B71" s="37">
        <f t="shared" si="3"/>
        <v>5</v>
      </c>
      <c r="C71" s="37">
        <v>56</v>
      </c>
      <c r="D71" s="46"/>
      <c r="E71" s="46"/>
      <c r="F71" s="46">
        <f t="shared" si="21"/>
        <v>91.060583333333327</v>
      </c>
      <c r="G71" s="48">
        <f t="shared" si="20"/>
        <v>6534.3300041666671</v>
      </c>
      <c r="H71" s="46">
        <f t="shared" si="0"/>
        <v>0.12</v>
      </c>
      <c r="I71" s="46">
        <f t="shared" si="5"/>
        <v>0</v>
      </c>
      <c r="J71" s="46">
        <f t="shared" si="17"/>
        <v>-86882.371384961254</v>
      </c>
      <c r="L71" s="123">
        <f t="shared" si="6"/>
        <v>1.0212134731228559</v>
      </c>
      <c r="M71" s="37">
        <f t="shared" si="7"/>
        <v>5</v>
      </c>
      <c r="N71" s="37">
        <v>56</v>
      </c>
      <c r="O71" s="46">
        <f t="shared" si="8"/>
        <v>0</v>
      </c>
      <c r="P71" s="46">
        <f t="shared" si="18"/>
        <v>0</v>
      </c>
      <c r="Q71" s="46">
        <f t="shared" si="1"/>
        <v>92.99229457042658</v>
      </c>
      <c r="R71" s="115">
        <f t="shared" si="9"/>
        <v>6534.3300041666671</v>
      </c>
      <c r="S71" s="46">
        <f t="shared" si="10"/>
        <v>0.12</v>
      </c>
      <c r="T71" s="46">
        <f t="shared" si="2"/>
        <v>0</v>
      </c>
      <c r="U71" s="116"/>
      <c r="W71" s="5"/>
      <c r="X71" s="5"/>
      <c r="Y71" s="5"/>
      <c r="Z71" s="5"/>
      <c r="AA71" s="5"/>
      <c r="AB71" s="5"/>
      <c r="AC71" s="5"/>
    </row>
    <row r="72" spans="2:29" x14ac:dyDescent="0.2">
      <c r="B72" s="37">
        <f t="shared" si="3"/>
        <v>5</v>
      </c>
      <c r="C72" s="37">
        <v>57</v>
      </c>
      <c r="D72" s="46"/>
      <c r="E72" s="46"/>
      <c r="F72" s="46">
        <f t="shared" si="21"/>
        <v>91.060583333333327</v>
      </c>
      <c r="G72" s="48">
        <f t="shared" si="20"/>
        <v>6534.3300041666671</v>
      </c>
      <c r="H72" s="46">
        <f t="shared" si="0"/>
        <v>0.12</v>
      </c>
      <c r="I72" s="46">
        <f t="shared" si="5"/>
        <v>2352.3588015</v>
      </c>
      <c r="J72" s="46">
        <f t="shared" si="17"/>
        <v>-85078.221643069803</v>
      </c>
      <c r="L72" s="123">
        <f t="shared" si="6"/>
        <v>1.0158682847827833</v>
      </c>
      <c r="M72" s="37">
        <f t="shared" si="7"/>
        <v>5</v>
      </c>
      <c r="N72" s="37">
        <v>57</v>
      </c>
      <c r="O72" s="46">
        <f t="shared" si="8"/>
        <v>0</v>
      </c>
      <c r="P72" s="46">
        <f t="shared" si="18"/>
        <v>0</v>
      </c>
      <c r="Q72" s="46">
        <f t="shared" si="1"/>
        <v>92.50555860215303</v>
      </c>
      <c r="R72" s="115">
        <f t="shared" si="9"/>
        <v>6534.3300041666671</v>
      </c>
      <c r="S72" s="46">
        <f t="shared" si="10"/>
        <v>0.12</v>
      </c>
      <c r="T72" s="46">
        <f t="shared" si="2"/>
        <v>2389.6867008734889</v>
      </c>
      <c r="U72" s="116"/>
      <c r="W72" s="5"/>
      <c r="X72" s="5"/>
      <c r="Y72" s="5"/>
      <c r="Z72" s="5"/>
      <c r="AA72" s="5"/>
      <c r="AB72" s="5"/>
      <c r="AC72" s="5"/>
    </row>
    <row r="73" spans="2:29" x14ac:dyDescent="0.2">
      <c r="B73" s="37">
        <f t="shared" si="3"/>
        <v>5</v>
      </c>
      <c r="C73" s="37">
        <v>58</v>
      </c>
      <c r="D73" s="46"/>
      <c r="E73" s="46"/>
      <c r="F73" s="46">
        <f t="shared" si="21"/>
        <v>91.060583333333327</v>
      </c>
      <c r="G73" s="48">
        <f t="shared" si="20"/>
        <v>6534.3300041666671</v>
      </c>
      <c r="H73" s="46">
        <f t="shared" si="0"/>
        <v>0.12</v>
      </c>
      <c r="I73" s="46">
        <f t="shared" si="5"/>
        <v>0</v>
      </c>
      <c r="J73" s="46">
        <f t="shared" si="17"/>
        <v>-85616.937818306862</v>
      </c>
      <c r="L73" s="123">
        <f t="shared" si="6"/>
        <v>1.0105510739803585</v>
      </c>
      <c r="M73" s="37">
        <f t="shared" si="7"/>
        <v>5</v>
      </c>
      <c r="N73" s="37">
        <v>58</v>
      </c>
      <c r="O73" s="46">
        <f t="shared" si="8"/>
        <v>0</v>
      </c>
      <c r="P73" s="46">
        <f t="shared" si="18"/>
        <v>0</v>
      </c>
      <c r="Q73" s="46">
        <f t="shared" si="1"/>
        <v>92.02137028477793</v>
      </c>
      <c r="R73" s="115">
        <f t="shared" si="9"/>
        <v>6534.3300041666671</v>
      </c>
      <c r="S73" s="46">
        <f t="shared" si="10"/>
        <v>0.12</v>
      </c>
      <c r="T73" s="46">
        <f t="shared" si="2"/>
        <v>0</v>
      </c>
      <c r="U73" s="116"/>
      <c r="W73" s="5"/>
      <c r="X73" s="5"/>
      <c r="Y73" s="5"/>
      <c r="Z73" s="5"/>
      <c r="AA73" s="5"/>
      <c r="AB73" s="5"/>
      <c r="AC73" s="5"/>
    </row>
    <row r="74" spans="2:29" x14ac:dyDescent="0.2">
      <c r="B74" s="37">
        <f t="shared" si="3"/>
        <v>5</v>
      </c>
      <c r="C74" s="37">
        <v>59</v>
      </c>
      <c r="D74" s="46"/>
      <c r="E74" s="46"/>
      <c r="F74" s="46">
        <f t="shared" si="21"/>
        <v>91.060583333333327</v>
      </c>
      <c r="G74" s="48">
        <f t="shared" si="20"/>
        <v>6534.3300041666671</v>
      </c>
      <c r="H74" s="46">
        <f t="shared" si="0"/>
        <v>0.12</v>
      </c>
      <c r="I74" s="46">
        <f t="shared" si="5"/>
        <v>0</v>
      </c>
      <c r="J74" s="46">
        <f t="shared" si="17"/>
        <v>-86158.488553360017</v>
      </c>
      <c r="L74" s="123">
        <f t="shared" si="6"/>
        <v>1.0052616942768478</v>
      </c>
      <c r="M74" s="37">
        <f t="shared" si="7"/>
        <v>5</v>
      </c>
      <c r="N74" s="37">
        <v>59</v>
      </c>
      <c r="O74" s="46">
        <f t="shared" si="8"/>
        <v>0</v>
      </c>
      <c r="P74" s="46">
        <f t="shared" si="18"/>
        <v>0</v>
      </c>
      <c r="Q74" s="46">
        <f t="shared" si="1"/>
        <v>91.539716283504745</v>
      </c>
      <c r="R74" s="115">
        <f t="shared" si="9"/>
        <v>6534.3300041666671</v>
      </c>
      <c r="S74" s="46">
        <f t="shared" si="10"/>
        <v>0.12</v>
      </c>
      <c r="T74" s="46">
        <f t="shared" si="2"/>
        <v>0</v>
      </c>
      <c r="U74" s="116"/>
      <c r="W74" s="5"/>
      <c r="X74" s="5"/>
      <c r="Y74" s="5"/>
      <c r="Z74" s="5"/>
      <c r="AA74" s="5"/>
      <c r="AB74" s="5"/>
      <c r="AC74" s="5"/>
    </row>
    <row r="75" spans="2:29" x14ac:dyDescent="0.2">
      <c r="B75" s="37">
        <f t="shared" si="3"/>
        <v>5</v>
      </c>
      <c r="C75" s="37">
        <v>60</v>
      </c>
      <c r="D75" s="46"/>
      <c r="E75" s="46"/>
      <c r="F75" s="46">
        <f t="shared" si="21"/>
        <v>91.060583333333327</v>
      </c>
      <c r="G75" s="48">
        <f t="shared" si="20"/>
        <v>6534.3300041666671</v>
      </c>
      <c r="H75" s="46">
        <f t="shared" si="0"/>
        <v>0.12</v>
      </c>
      <c r="I75" s="46">
        <f t="shared" si="5"/>
        <v>2352.3588015</v>
      </c>
      <c r="J75" s="46">
        <f t="shared" si="17"/>
        <v>-84350.529961316424</v>
      </c>
      <c r="L75" s="123">
        <f t="shared" si="6"/>
        <v>1</v>
      </c>
      <c r="M75" s="37">
        <f t="shared" si="7"/>
        <v>5</v>
      </c>
      <c r="N75" s="37">
        <v>60</v>
      </c>
      <c r="O75" s="46">
        <f t="shared" si="8"/>
        <v>0</v>
      </c>
      <c r="P75" s="46">
        <f t="shared" si="18"/>
        <v>0</v>
      </c>
      <c r="Q75" s="46">
        <f t="shared" si="1"/>
        <v>91.060583333333327</v>
      </c>
      <c r="R75" s="115">
        <f t="shared" si="9"/>
        <v>6534.3300041666671</v>
      </c>
      <c r="S75" s="46">
        <f t="shared" si="10"/>
        <v>0.12</v>
      </c>
      <c r="T75" s="46">
        <f t="shared" si="2"/>
        <v>2352.3588015</v>
      </c>
      <c r="U75" s="116"/>
      <c r="W75" s="5"/>
      <c r="X75" s="5"/>
      <c r="Y75" s="5"/>
      <c r="Z75" s="5"/>
      <c r="AA75" s="5"/>
      <c r="AB75" s="5"/>
      <c r="AC75" s="5"/>
    </row>
    <row r="76" spans="2:29" x14ac:dyDescent="0.2">
      <c r="B76" s="37">
        <f t="shared" si="3"/>
        <v>6</v>
      </c>
      <c r="C76" s="37">
        <v>61</v>
      </c>
      <c r="D76" s="46"/>
      <c r="E76" s="46"/>
      <c r="F76" s="46">
        <f t="shared" si="21"/>
        <v>93.792400833333318</v>
      </c>
      <c r="G76" s="48">
        <f t="shared" si="20"/>
        <v>6501.658354145834</v>
      </c>
      <c r="H76" s="46">
        <f t="shared" si="0"/>
        <v>0.12</v>
      </c>
      <c r="I76" s="46">
        <f t="shared" si="5"/>
        <v>0</v>
      </c>
      <c r="J76" s="46">
        <f t="shared" si="17"/>
        <v>-84888.149062896293</v>
      </c>
      <c r="L76" s="123">
        <f t="shared" si="6"/>
        <v>1.0594256262456365</v>
      </c>
      <c r="M76" s="37">
        <f t="shared" si="7"/>
        <v>6</v>
      </c>
      <c r="N76" s="37">
        <v>61</v>
      </c>
      <c r="O76" s="46">
        <f t="shared" si="8"/>
        <v>0</v>
      </c>
      <c r="P76" s="46">
        <f t="shared" si="18"/>
        <v>0</v>
      </c>
      <c r="Q76" s="46">
        <f t="shared" si="1"/>
        <v>99.366072989935915</v>
      </c>
      <c r="R76" s="115">
        <f t="shared" si="9"/>
        <v>6501.658354145834</v>
      </c>
      <c r="S76" s="46">
        <f t="shared" si="10"/>
        <v>0.12</v>
      </c>
      <c r="T76" s="46">
        <f t="shared" si="2"/>
        <v>0</v>
      </c>
      <c r="U76" s="116"/>
      <c r="W76" s="5"/>
      <c r="X76" s="5"/>
      <c r="Y76" s="5"/>
      <c r="Z76" s="5"/>
      <c r="AA76" s="5"/>
      <c r="AB76" s="5"/>
      <c r="AC76" s="5"/>
    </row>
    <row r="77" spans="2:29" x14ac:dyDescent="0.2">
      <c r="B77" s="37">
        <f t="shared" si="3"/>
        <v>6</v>
      </c>
      <c r="C77" s="37">
        <v>62</v>
      </c>
      <c r="D77" s="46"/>
      <c r="E77" s="46"/>
      <c r="F77" s="46">
        <f t="shared" si="21"/>
        <v>93.792400833333318</v>
      </c>
      <c r="G77" s="48">
        <f t="shared" si="20"/>
        <v>6501.658354145834</v>
      </c>
      <c r="H77" s="46">
        <f t="shared" si="0"/>
        <v>0.12</v>
      </c>
      <c r="I77" s="46">
        <f t="shared" si="5"/>
        <v>0</v>
      </c>
      <c r="J77" s="46">
        <f t="shared" si="17"/>
        <v>-85428.596951826068</v>
      </c>
      <c r="L77" s="123">
        <f t="shared" si="6"/>
        <v>1.0538804296206197</v>
      </c>
      <c r="M77" s="37">
        <f t="shared" si="7"/>
        <v>6</v>
      </c>
      <c r="N77" s="37">
        <v>62</v>
      </c>
      <c r="O77" s="46">
        <f t="shared" si="8"/>
        <v>0</v>
      </c>
      <c r="P77" s="46">
        <f t="shared" si="18"/>
        <v>0</v>
      </c>
      <c r="Q77" s="46">
        <f t="shared" si="1"/>
        <v>98.845975685382683</v>
      </c>
      <c r="R77" s="115">
        <f t="shared" si="9"/>
        <v>6501.658354145834</v>
      </c>
      <c r="S77" s="46">
        <f t="shared" si="10"/>
        <v>0.12</v>
      </c>
      <c r="T77" s="46">
        <f t="shared" si="2"/>
        <v>0</v>
      </c>
      <c r="U77" s="116"/>
      <c r="W77" s="5"/>
      <c r="X77" s="5"/>
      <c r="Y77" s="5"/>
      <c r="Z77" s="5"/>
      <c r="AA77" s="5"/>
      <c r="AB77" s="5"/>
      <c r="AC77" s="5"/>
    </row>
    <row r="78" spans="2:29" x14ac:dyDescent="0.2">
      <c r="B78" s="37">
        <f t="shared" si="3"/>
        <v>6</v>
      </c>
      <c r="C78" s="37">
        <v>63</v>
      </c>
      <c r="D78" s="46"/>
      <c r="E78" s="46"/>
      <c r="F78" s="46">
        <f t="shared" si="21"/>
        <v>93.792400833333318</v>
      </c>
      <c r="G78" s="48">
        <f t="shared" si="20"/>
        <v>6501.658354145834</v>
      </c>
      <c r="H78" s="46">
        <f t="shared" si="0"/>
        <v>0.12</v>
      </c>
      <c r="I78" s="46">
        <f t="shared" si="5"/>
        <v>2340.5970074924999</v>
      </c>
      <c r="J78" s="46">
        <f t="shared" si="17"/>
        <v>-83631.291504827459</v>
      </c>
      <c r="L78" s="123">
        <f t="shared" si="6"/>
        <v>1.0483642574073675</v>
      </c>
      <c r="M78" s="37">
        <f t="shared" si="7"/>
        <v>6</v>
      </c>
      <c r="N78" s="37">
        <v>63</v>
      </c>
      <c r="O78" s="46">
        <f t="shared" si="8"/>
        <v>0</v>
      </c>
      <c r="P78" s="46">
        <f t="shared" si="18"/>
        <v>0</v>
      </c>
      <c r="Q78" s="46">
        <f t="shared" si="1"/>
        <v>98.328600650091644</v>
      </c>
      <c r="R78" s="115">
        <f t="shared" si="9"/>
        <v>6501.658354145834</v>
      </c>
      <c r="S78" s="46">
        <f t="shared" si="10"/>
        <v>0.12</v>
      </c>
      <c r="T78" s="46">
        <f t="shared" si="2"/>
        <v>2453.7982436497814</v>
      </c>
      <c r="U78" s="116"/>
      <c r="W78" s="5"/>
      <c r="X78" s="5"/>
      <c r="Y78" s="5"/>
      <c r="Z78" s="5"/>
      <c r="AA78" s="5"/>
      <c r="AB78" s="5"/>
      <c r="AC78" s="5"/>
    </row>
    <row r="79" spans="2:29" x14ac:dyDescent="0.2">
      <c r="B79" s="37">
        <f t="shared" si="3"/>
        <v>6</v>
      </c>
      <c r="C79" s="37">
        <v>64</v>
      </c>
      <c r="D79" s="46"/>
      <c r="E79" s="46"/>
      <c r="F79" s="46">
        <f t="shared" si="21"/>
        <v>93.792400833333318</v>
      </c>
      <c r="G79" s="48">
        <f t="shared" si="20"/>
        <v>6501.658354145834</v>
      </c>
      <c r="H79" s="46">
        <f t="shared" si="0"/>
        <v>0.12</v>
      </c>
      <c r="I79" s="46">
        <f t="shared" si="5"/>
        <v>0</v>
      </c>
      <c r="J79" s="46">
        <f t="shared" si="17"/>
        <v>-84165.126193537129</v>
      </c>
      <c r="L79" s="123">
        <f t="shared" si="6"/>
        <v>1.0428769576876462</v>
      </c>
      <c r="M79" s="37">
        <f t="shared" si="7"/>
        <v>6</v>
      </c>
      <c r="N79" s="37">
        <v>64</v>
      </c>
      <c r="O79" s="46">
        <f t="shared" si="8"/>
        <v>0</v>
      </c>
      <c r="P79" s="46">
        <f t="shared" si="18"/>
        <v>0</v>
      </c>
      <c r="Q79" s="46">
        <f t="shared" si="1"/>
        <v>97.813933635286901</v>
      </c>
      <c r="R79" s="115">
        <f t="shared" si="9"/>
        <v>6501.658354145834</v>
      </c>
      <c r="S79" s="46">
        <f t="shared" si="10"/>
        <v>0.12</v>
      </c>
      <c r="T79" s="46">
        <f t="shared" si="2"/>
        <v>0</v>
      </c>
      <c r="U79" s="116"/>
      <c r="W79" s="5"/>
      <c r="X79" s="5"/>
      <c r="Y79" s="5"/>
      <c r="Z79" s="5"/>
      <c r="AA79" s="5"/>
      <c r="AB79" s="5"/>
      <c r="AC79" s="5"/>
    </row>
    <row r="80" spans="2:29" x14ac:dyDescent="0.2">
      <c r="B80" s="37">
        <f t="shared" si="3"/>
        <v>6</v>
      </c>
      <c r="C80" s="37">
        <v>65</v>
      </c>
      <c r="D80" s="46"/>
      <c r="E80" s="46"/>
      <c r="F80" s="46">
        <f t="shared" si="21"/>
        <v>93.792400833333318</v>
      </c>
      <c r="G80" s="48">
        <f t="shared" si="20"/>
        <v>6501.658354145834</v>
      </c>
      <c r="H80" s="46">
        <f t="shared" ref="H80:H143" si="22">$H$14</f>
        <v>0.12</v>
      </c>
      <c r="I80" s="46">
        <f t="shared" si="5"/>
        <v>0</v>
      </c>
      <c r="J80" s="46">
        <f t="shared" si="17"/>
        <v>-84701.76975717317</v>
      </c>
      <c r="L80" s="123">
        <f t="shared" si="6"/>
        <v>1.0374183793383847</v>
      </c>
      <c r="M80" s="37">
        <f t="shared" si="7"/>
        <v>6</v>
      </c>
      <c r="N80" s="37">
        <v>65</v>
      </c>
      <c r="O80" s="46">
        <f t="shared" ref="O80:O143" si="23">D80*$L80</f>
        <v>0</v>
      </c>
      <c r="P80" s="46">
        <f t="shared" ref="P80:P143" si="24">E80*$L80</f>
        <v>0</v>
      </c>
      <c r="Q80" s="46">
        <f t="shared" ref="Q80:Q143" si="25">F80*$L80</f>
        <v>97.301960466772812</v>
      </c>
      <c r="R80" s="115">
        <f t="shared" si="9"/>
        <v>6501.658354145834</v>
      </c>
      <c r="S80" s="46">
        <f t="shared" si="10"/>
        <v>0.12</v>
      </c>
      <c r="T80" s="46">
        <f t="shared" ref="T80:T143" si="26">I80*$L80</f>
        <v>0</v>
      </c>
      <c r="U80" s="116"/>
      <c r="W80" s="5"/>
      <c r="X80" s="5"/>
      <c r="Y80" s="5"/>
      <c r="Z80" s="5"/>
      <c r="AA80" s="5"/>
      <c r="AB80" s="5"/>
      <c r="AC80" s="5"/>
    </row>
    <row r="81" spans="2:29" x14ac:dyDescent="0.2">
      <c r="B81" s="37">
        <f t="shared" ref="B81:B144" si="27">INT((C81-1)/12)+1</f>
        <v>6</v>
      </c>
      <c r="C81" s="37">
        <v>66</v>
      </c>
      <c r="D81" s="46"/>
      <c r="E81" s="46"/>
      <c r="F81" s="46">
        <f t="shared" si="21"/>
        <v>93.792400833333318</v>
      </c>
      <c r="G81" s="48">
        <f t="shared" si="20"/>
        <v>6501.658354145834</v>
      </c>
      <c r="H81" s="46">
        <f t="shared" si="22"/>
        <v>0.12</v>
      </c>
      <c r="I81" s="46">
        <f t="shared" ref="I81:I144" si="28">IF(INT(C81/3)=C81/3,SUMPRODUCT(G79:G81,H79:H81),0)</f>
        <v>2340.5970074924999</v>
      </c>
      <c r="J81" s="46">
        <f t="shared" si="17"/>
        <v>-82900.639967684197</v>
      </c>
      <c r="L81" s="123">
        <f t="shared" ref="L81:L144" si="29">(1+$D$10/12)^(12*($B81-$C81/12))</f>
        <v>1.031988372027514</v>
      </c>
      <c r="M81" s="37">
        <f t="shared" ref="M81:M144" si="30">INT((N81-1)/12)+1</f>
        <v>6</v>
      </c>
      <c r="N81" s="37">
        <v>66</v>
      </c>
      <c r="O81" s="46">
        <f t="shared" si="23"/>
        <v>0</v>
      </c>
      <c r="P81" s="46">
        <f t="shared" si="24"/>
        <v>0</v>
      </c>
      <c r="Q81" s="46">
        <f t="shared" si="25"/>
        <v>96.792667044543705</v>
      </c>
      <c r="R81" s="115">
        <f t="shared" ref="R81:R144" si="31">G81</f>
        <v>6501.658354145834</v>
      </c>
      <c r="S81" s="46">
        <f t="shared" ref="S81:S144" si="32">H81</f>
        <v>0.12</v>
      </c>
      <c r="T81" s="46">
        <f t="shared" si="26"/>
        <v>2415.4688953346558</v>
      </c>
      <c r="U81" s="116"/>
      <c r="W81" s="5"/>
      <c r="X81" s="5"/>
      <c r="Y81" s="5"/>
      <c r="Z81" s="5"/>
      <c r="AA81" s="5"/>
      <c r="AB81" s="5"/>
      <c r="AC81" s="5"/>
    </row>
    <row r="82" spans="2:29" x14ac:dyDescent="0.2">
      <c r="B82" s="37">
        <f t="shared" si="27"/>
        <v>6</v>
      </c>
      <c r="C82" s="37">
        <v>67</v>
      </c>
      <c r="D82" s="46"/>
      <c r="E82" s="46"/>
      <c r="F82" s="46">
        <f t="shared" si="21"/>
        <v>93.792400833333318</v>
      </c>
      <c r="G82" s="48">
        <f t="shared" si="20"/>
        <v>6501.658354145834</v>
      </c>
      <c r="H82" s="46">
        <f t="shared" si="22"/>
        <v>0.12</v>
      </c>
      <c r="I82" s="46">
        <f t="shared" si="28"/>
        <v>0</v>
      </c>
      <c r="J82" s="46">
        <f t="shared" ref="J82:J145" si="33">J81*(1+$D$10/12)-D82-E82-F82+I82</f>
        <v>-83430.630191382515</v>
      </c>
      <c r="L82" s="123">
        <f t="shared" si="29"/>
        <v>1.0265867862098264</v>
      </c>
      <c r="M82" s="37">
        <f t="shared" si="30"/>
        <v>6</v>
      </c>
      <c r="N82" s="37">
        <v>67</v>
      </c>
      <c r="O82" s="46">
        <f t="shared" si="23"/>
        <v>0</v>
      </c>
      <c r="P82" s="46">
        <f t="shared" si="24"/>
        <v>0</v>
      </c>
      <c r="Q82" s="46">
        <f t="shared" si="25"/>
        <v>96.286039342395483</v>
      </c>
      <c r="R82" s="115">
        <f t="shared" si="31"/>
        <v>6501.658354145834</v>
      </c>
      <c r="S82" s="46">
        <f t="shared" si="32"/>
        <v>0.12</v>
      </c>
      <c r="T82" s="46">
        <f t="shared" si="26"/>
        <v>0</v>
      </c>
      <c r="U82" s="116"/>
      <c r="W82" s="5"/>
      <c r="X82" s="5"/>
      <c r="Y82" s="5"/>
      <c r="Z82" s="5"/>
      <c r="AA82" s="5"/>
      <c r="AB82" s="5"/>
      <c r="AC82" s="5"/>
    </row>
    <row r="83" spans="2:29" x14ac:dyDescent="0.2">
      <c r="B83" s="37">
        <f t="shared" si="27"/>
        <v>6</v>
      </c>
      <c r="C83" s="37">
        <v>68</v>
      </c>
      <c r="D83" s="46"/>
      <c r="E83" s="46"/>
      <c r="F83" s="46">
        <f t="shared" si="21"/>
        <v>93.792400833333318</v>
      </c>
      <c r="G83" s="48">
        <f t="shared" si="20"/>
        <v>6501.658354145834</v>
      </c>
      <c r="H83" s="46">
        <f t="shared" si="22"/>
        <v>0.12</v>
      </c>
      <c r="I83" s="46">
        <f t="shared" si="28"/>
        <v>0</v>
      </c>
      <c r="J83" s="46">
        <f t="shared" si="33"/>
        <v>-83963.409061607643</v>
      </c>
      <c r="L83" s="123">
        <f t="shared" si="29"/>
        <v>1.0212134731228559</v>
      </c>
      <c r="M83" s="37">
        <f t="shared" si="30"/>
        <v>6</v>
      </c>
      <c r="N83" s="37">
        <v>68</v>
      </c>
      <c r="O83" s="46">
        <f t="shared" si="23"/>
        <v>0</v>
      </c>
      <c r="P83" s="46">
        <f t="shared" si="24"/>
        <v>0</v>
      </c>
      <c r="Q83" s="46">
        <f t="shared" si="25"/>
        <v>95.782063407539368</v>
      </c>
      <c r="R83" s="115">
        <f t="shared" si="31"/>
        <v>6501.658354145834</v>
      </c>
      <c r="S83" s="46">
        <f t="shared" si="32"/>
        <v>0.12</v>
      </c>
      <c r="T83" s="46">
        <f t="shared" si="26"/>
        <v>0</v>
      </c>
      <c r="U83" s="116"/>
      <c r="W83" s="5"/>
      <c r="X83" s="5"/>
      <c r="Y83" s="5"/>
      <c r="Z83" s="5"/>
      <c r="AA83" s="5"/>
      <c r="AB83" s="5"/>
      <c r="AC83" s="5"/>
    </row>
    <row r="84" spans="2:29" x14ac:dyDescent="0.2">
      <c r="B84" s="37">
        <f t="shared" si="27"/>
        <v>6</v>
      </c>
      <c r="C84" s="37">
        <v>69</v>
      </c>
      <c r="D84" s="46"/>
      <c r="E84" s="46"/>
      <c r="F84" s="46">
        <f t="shared" si="21"/>
        <v>93.792400833333318</v>
      </c>
      <c r="G84" s="48">
        <f t="shared" si="20"/>
        <v>6501.658354145834</v>
      </c>
      <c r="H84" s="46">
        <f t="shared" si="22"/>
        <v>0.12</v>
      </c>
      <c r="I84" s="46">
        <f t="shared" si="28"/>
        <v>2340.5970074924999</v>
      </c>
      <c r="J84" s="46">
        <f t="shared" si="33"/>
        <v>-82158.394243872564</v>
      </c>
      <c r="L84" s="123">
        <f t="shared" si="29"/>
        <v>1.0158682847827833</v>
      </c>
      <c r="M84" s="37">
        <f t="shared" si="30"/>
        <v>6</v>
      </c>
      <c r="N84" s="37">
        <v>69</v>
      </c>
      <c r="O84" s="46">
        <f t="shared" si="23"/>
        <v>0</v>
      </c>
      <c r="P84" s="46">
        <f t="shared" si="24"/>
        <v>0</v>
      </c>
      <c r="Q84" s="46">
        <f t="shared" si="25"/>
        <v>95.280725360217616</v>
      </c>
      <c r="R84" s="115">
        <f t="shared" si="31"/>
        <v>6501.658354145834</v>
      </c>
      <c r="S84" s="46">
        <f t="shared" si="32"/>
        <v>0.12</v>
      </c>
      <c r="T84" s="46">
        <f t="shared" si="26"/>
        <v>2377.7382673691213</v>
      </c>
      <c r="U84" s="116"/>
      <c r="W84" s="5"/>
      <c r="X84" s="5"/>
      <c r="Y84" s="5"/>
      <c r="Z84" s="5"/>
      <c r="AA84" s="5"/>
      <c r="AB84" s="5"/>
      <c r="AC84" s="5"/>
    </row>
    <row r="85" spans="2:29" x14ac:dyDescent="0.2">
      <c r="B85" s="37">
        <f t="shared" si="27"/>
        <v>6</v>
      </c>
      <c r="C85" s="37">
        <v>70</v>
      </c>
      <c r="D85" s="46"/>
      <c r="E85" s="46"/>
      <c r="F85" s="46">
        <f t="shared" si="21"/>
        <v>93.792400833333318</v>
      </c>
      <c r="G85" s="48">
        <f t="shared" si="20"/>
        <v>6501.658354145834</v>
      </c>
      <c r="H85" s="46">
        <f t="shared" si="22"/>
        <v>0.12</v>
      </c>
      <c r="I85" s="46">
        <f t="shared" si="28"/>
        <v>0</v>
      </c>
      <c r="J85" s="46">
        <f t="shared" si="33"/>
        <v>-82684.47899749389</v>
      </c>
      <c r="L85" s="123">
        <f t="shared" si="29"/>
        <v>1.0105510739803585</v>
      </c>
      <c r="M85" s="37">
        <f t="shared" si="30"/>
        <v>6</v>
      </c>
      <c r="N85" s="37">
        <v>70</v>
      </c>
      <c r="O85" s="46">
        <f t="shared" si="23"/>
        <v>0</v>
      </c>
      <c r="P85" s="46">
        <f t="shared" si="24"/>
        <v>0</v>
      </c>
      <c r="Q85" s="46">
        <f t="shared" si="25"/>
        <v>94.782011393321255</v>
      </c>
      <c r="R85" s="115">
        <f t="shared" si="31"/>
        <v>6501.658354145834</v>
      </c>
      <c r="S85" s="46">
        <f t="shared" si="32"/>
        <v>0.12</v>
      </c>
      <c r="T85" s="46">
        <f t="shared" si="26"/>
        <v>0</v>
      </c>
      <c r="U85" s="116"/>
      <c r="W85" s="5"/>
      <c r="X85" s="5"/>
      <c r="Y85" s="5"/>
      <c r="Z85" s="5"/>
      <c r="AA85" s="5"/>
      <c r="AB85" s="5"/>
      <c r="AC85" s="5"/>
    </row>
    <row r="86" spans="2:29" x14ac:dyDescent="0.2">
      <c r="B86" s="37">
        <f t="shared" si="27"/>
        <v>6</v>
      </c>
      <c r="C86" s="37">
        <v>71</v>
      </c>
      <c r="D86" s="46"/>
      <c r="E86" s="46"/>
      <c r="F86" s="46">
        <f t="shared" si="21"/>
        <v>93.792400833333318</v>
      </c>
      <c r="G86" s="48">
        <f t="shared" si="20"/>
        <v>6501.658354145834</v>
      </c>
      <c r="H86" s="46">
        <f t="shared" si="22"/>
        <v>0.12</v>
      </c>
      <c r="I86" s="46">
        <f t="shared" si="28"/>
        <v>0</v>
      </c>
      <c r="J86" s="46">
        <f t="shared" si="33"/>
        <v>-83213.331848252477</v>
      </c>
      <c r="L86" s="123">
        <f t="shared" si="29"/>
        <v>1.0052616942768478</v>
      </c>
      <c r="M86" s="37">
        <f t="shared" si="30"/>
        <v>6</v>
      </c>
      <c r="N86" s="37">
        <v>71</v>
      </c>
      <c r="O86" s="46">
        <f t="shared" si="23"/>
        <v>0</v>
      </c>
      <c r="P86" s="46">
        <f t="shared" si="24"/>
        <v>0</v>
      </c>
      <c r="Q86" s="46">
        <f t="shared" si="25"/>
        <v>94.285907772009878</v>
      </c>
      <c r="R86" s="115">
        <f t="shared" si="31"/>
        <v>6501.658354145834</v>
      </c>
      <c r="S86" s="46">
        <f t="shared" si="32"/>
        <v>0.12</v>
      </c>
      <c r="T86" s="46">
        <f t="shared" si="26"/>
        <v>0</v>
      </c>
      <c r="U86" s="116"/>
      <c r="W86" s="5"/>
      <c r="X86" s="5"/>
      <c r="Y86" s="5"/>
      <c r="Z86" s="5"/>
      <c r="AA86" s="5"/>
      <c r="AB86" s="5"/>
      <c r="AC86" s="5"/>
    </row>
    <row r="87" spans="2:29" x14ac:dyDescent="0.2">
      <c r="B87" s="37">
        <f t="shared" si="27"/>
        <v>6</v>
      </c>
      <c r="C87" s="37">
        <v>72</v>
      </c>
      <c r="D87" s="46"/>
      <c r="E87" s="46"/>
      <c r="F87" s="46">
        <f t="shared" si="21"/>
        <v>93.792400833333318</v>
      </c>
      <c r="G87" s="48">
        <f t="shared" ref="G87:G150" si="34">$G$13/12*(1-$G$14)^(INT((C87-1)/12))</f>
        <v>6501.658354145834</v>
      </c>
      <c r="H87" s="46">
        <f t="shared" si="22"/>
        <v>0.12</v>
      </c>
      <c r="I87" s="46">
        <f t="shared" si="28"/>
        <v>2340.5970074924999</v>
      </c>
      <c r="J87" s="46">
        <f t="shared" si="33"/>
        <v>-81404.370353536695</v>
      </c>
      <c r="L87" s="123">
        <f t="shared" si="29"/>
        <v>1</v>
      </c>
      <c r="M87" s="37">
        <f t="shared" si="30"/>
        <v>6</v>
      </c>
      <c r="N87" s="37">
        <v>72</v>
      </c>
      <c r="O87" s="46">
        <f t="shared" si="23"/>
        <v>0</v>
      </c>
      <c r="P87" s="46">
        <f t="shared" si="24"/>
        <v>0</v>
      </c>
      <c r="Q87" s="46">
        <f t="shared" si="25"/>
        <v>93.792400833333318</v>
      </c>
      <c r="R87" s="115">
        <f t="shared" si="31"/>
        <v>6501.658354145834</v>
      </c>
      <c r="S87" s="46">
        <f t="shared" si="32"/>
        <v>0.12</v>
      </c>
      <c r="T87" s="46">
        <f t="shared" si="26"/>
        <v>2340.5970074924999</v>
      </c>
      <c r="U87" s="116"/>
      <c r="W87" s="5"/>
      <c r="X87" s="5"/>
      <c r="Y87" s="5"/>
      <c r="Z87" s="5"/>
      <c r="AA87" s="5"/>
      <c r="AB87" s="5"/>
      <c r="AC87" s="5"/>
    </row>
    <row r="88" spans="2:29" x14ac:dyDescent="0.2">
      <c r="B88" s="37">
        <f t="shared" si="27"/>
        <v>7</v>
      </c>
      <c r="C88" s="37">
        <v>73</v>
      </c>
      <c r="D88" s="46"/>
      <c r="E88" s="46"/>
      <c r="F88" s="46">
        <f t="shared" si="21"/>
        <v>96.606172858333309</v>
      </c>
      <c r="G88" s="48">
        <f t="shared" si="34"/>
        <v>6469.1500623751053</v>
      </c>
      <c r="H88" s="46">
        <f t="shared" si="22"/>
        <v>0.12</v>
      </c>
      <c r="I88" s="46">
        <f t="shared" si="28"/>
        <v>0</v>
      </c>
      <c r="J88" s="46">
        <f t="shared" si="33"/>
        <v>-81929.301435994625</v>
      </c>
      <c r="L88" s="123">
        <f t="shared" si="29"/>
        <v>1.0594256262456365</v>
      </c>
      <c r="M88" s="37">
        <f t="shared" si="30"/>
        <v>7</v>
      </c>
      <c r="N88" s="37">
        <v>73</v>
      </c>
      <c r="O88" s="46">
        <f t="shared" si="23"/>
        <v>0</v>
      </c>
      <c r="P88" s="46">
        <f t="shared" si="24"/>
        <v>0</v>
      </c>
      <c r="Q88" s="46">
        <f t="shared" si="25"/>
        <v>102.34705517963398</v>
      </c>
      <c r="R88" s="115">
        <f t="shared" si="31"/>
        <v>6469.1500623751053</v>
      </c>
      <c r="S88" s="46">
        <f t="shared" si="32"/>
        <v>0.12</v>
      </c>
      <c r="T88" s="46">
        <f t="shared" si="26"/>
        <v>0</v>
      </c>
      <c r="U88" s="116"/>
      <c r="W88" s="5"/>
      <c r="X88" s="5"/>
      <c r="Y88" s="5"/>
      <c r="Z88" s="5"/>
      <c r="AA88" s="5"/>
      <c r="AB88" s="5"/>
      <c r="AC88" s="5"/>
    </row>
    <row r="89" spans="2:29" x14ac:dyDescent="0.2">
      <c r="B89" s="37">
        <f t="shared" si="27"/>
        <v>7</v>
      </c>
      <c r="C89" s="37">
        <v>74</v>
      </c>
      <c r="D89" s="46"/>
      <c r="E89" s="46"/>
      <c r="F89" s="46">
        <f t="shared" si="21"/>
        <v>96.606172858333309</v>
      </c>
      <c r="G89" s="48">
        <f t="shared" si="34"/>
        <v>6469.1500623751053</v>
      </c>
      <c r="H89" s="46">
        <f t="shared" si="22"/>
        <v>0.12</v>
      </c>
      <c r="I89" s="46">
        <f t="shared" si="28"/>
        <v>0</v>
      </c>
      <c r="J89" s="46">
        <f t="shared" si="33"/>
        <v>-82456.994545324866</v>
      </c>
      <c r="L89" s="123">
        <f t="shared" si="29"/>
        <v>1.0538804296206197</v>
      </c>
      <c r="M89" s="37">
        <f t="shared" si="30"/>
        <v>7</v>
      </c>
      <c r="N89" s="37">
        <v>74</v>
      </c>
      <c r="O89" s="46">
        <f t="shared" si="23"/>
        <v>0</v>
      </c>
      <c r="P89" s="46">
        <f t="shared" si="24"/>
        <v>0</v>
      </c>
      <c r="Q89" s="46">
        <f t="shared" si="25"/>
        <v>101.81135495594415</v>
      </c>
      <c r="R89" s="115">
        <f t="shared" si="31"/>
        <v>6469.1500623751053</v>
      </c>
      <c r="S89" s="46">
        <f t="shared" si="32"/>
        <v>0.12</v>
      </c>
      <c r="T89" s="46">
        <f t="shared" si="26"/>
        <v>0</v>
      </c>
      <c r="U89" s="116"/>
      <c r="W89" s="5"/>
      <c r="X89" s="5"/>
      <c r="Y89" s="5"/>
      <c r="Z89" s="5"/>
      <c r="AA89" s="5"/>
      <c r="AB89" s="5"/>
      <c r="AC89" s="5"/>
    </row>
    <row r="90" spans="2:29" x14ac:dyDescent="0.2">
      <c r="B90" s="37">
        <f t="shared" si="27"/>
        <v>7</v>
      </c>
      <c r="C90" s="37">
        <v>75</v>
      </c>
      <c r="D90" s="46"/>
      <c r="E90" s="46"/>
      <c r="F90" s="46">
        <f t="shared" si="21"/>
        <v>96.606172858333309</v>
      </c>
      <c r="G90" s="48">
        <f t="shared" si="34"/>
        <v>6469.1500623751053</v>
      </c>
      <c r="H90" s="46">
        <f t="shared" si="22"/>
        <v>0.12</v>
      </c>
      <c r="I90" s="46">
        <f t="shared" si="28"/>
        <v>2328.8940224550379</v>
      </c>
      <c r="J90" s="46">
        <f t="shared" si="33"/>
        <v>-80658.570192013372</v>
      </c>
      <c r="L90" s="123">
        <f t="shared" si="29"/>
        <v>1.0483642574073675</v>
      </c>
      <c r="M90" s="37">
        <f t="shared" si="30"/>
        <v>7</v>
      </c>
      <c r="N90" s="37">
        <v>75</v>
      </c>
      <c r="O90" s="46">
        <f t="shared" si="23"/>
        <v>0</v>
      </c>
      <c r="P90" s="46">
        <f t="shared" si="24"/>
        <v>0</v>
      </c>
      <c r="Q90" s="46">
        <f t="shared" si="25"/>
        <v>101.27845866959439</v>
      </c>
      <c r="R90" s="115">
        <f t="shared" si="31"/>
        <v>6469.1500623751053</v>
      </c>
      <c r="S90" s="46">
        <f t="shared" si="32"/>
        <v>0.12</v>
      </c>
      <c r="T90" s="46">
        <f t="shared" si="26"/>
        <v>2441.5292524315328</v>
      </c>
      <c r="U90" s="116"/>
      <c r="W90" s="5"/>
      <c r="X90" s="5"/>
      <c r="Y90" s="5"/>
      <c r="Z90" s="5"/>
      <c r="AA90" s="5"/>
      <c r="AB90" s="5"/>
      <c r="AC90" s="5"/>
    </row>
    <row r="91" spans="2:29" x14ac:dyDescent="0.2">
      <c r="B91" s="37">
        <f t="shared" si="27"/>
        <v>7</v>
      </c>
      <c r="C91" s="37">
        <v>76</v>
      </c>
      <c r="D91" s="46"/>
      <c r="E91" s="46"/>
      <c r="F91" s="46">
        <f t="shared" si="21"/>
        <v>96.606172858333309</v>
      </c>
      <c r="G91" s="48">
        <f t="shared" si="34"/>
        <v>6469.1500623751053</v>
      </c>
      <c r="H91" s="46">
        <f t="shared" si="22"/>
        <v>0.12</v>
      </c>
      <c r="I91" s="46">
        <f t="shared" si="28"/>
        <v>0</v>
      </c>
      <c r="J91" s="46">
        <f t="shared" si="33"/>
        <v>-81179.57710202974</v>
      </c>
      <c r="L91" s="123">
        <f t="shared" si="29"/>
        <v>1.0428769576876462</v>
      </c>
      <c r="M91" s="37">
        <f t="shared" si="30"/>
        <v>7</v>
      </c>
      <c r="N91" s="37">
        <v>76</v>
      </c>
      <c r="O91" s="46">
        <f t="shared" si="23"/>
        <v>0</v>
      </c>
      <c r="P91" s="46">
        <f t="shared" si="24"/>
        <v>0</v>
      </c>
      <c r="Q91" s="46">
        <f t="shared" si="25"/>
        <v>100.7483516443455</v>
      </c>
      <c r="R91" s="115">
        <f t="shared" si="31"/>
        <v>6469.1500623751053</v>
      </c>
      <c r="S91" s="46">
        <f t="shared" si="32"/>
        <v>0.12</v>
      </c>
      <c r="T91" s="46">
        <f t="shared" si="26"/>
        <v>0</v>
      </c>
      <c r="U91" s="116"/>
      <c r="W91" s="5"/>
      <c r="X91" s="5"/>
      <c r="Y91" s="5"/>
      <c r="Z91" s="5"/>
      <c r="AA91" s="5"/>
      <c r="AB91" s="5"/>
      <c r="AC91" s="5"/>
    </row>
    <row r="92" spans="2:29" x14ac:dyDescent="0.2">
      <c r="B92" s="37">
        <f t="shared" si="27"/>
        <v>7</v>
      </c>
      <c r="C92" s="37">
        <v>77</v>
      </c>
      <c r="D92" s="46"/>
      <c r="E92" s="46"/>
      <c r="F92" s="46">
        <f t="shared" si="21"/>
        <v>96.606172858333309</v>
      </c>
      <c r="G92" s="48">
        <f t="shared" si="34"/>
        <v>6469.1500623751053</v>
      </c>
      <c r="H92" s="46">
        <f t="shared" si="22"/>
        <v>0.12</v>
      </c>
      <c r="I92" s="46">
        <f t="shared" si="28"/>
        <v>0</v>
      </c>
      <c r="J92" s="46">
        <f t="shared" si="33"/>
        <v>-81703.325391122737</v>
      </c>
      <c r="L92" s="123">
        <f t="shared" si="29"/>
        <v>1.0374183793383847</v>
      </c>
      <c r="M92" s="37">
        <f t="shared" si="30"/>
        <v>7</v>
      </c>
      <c r="N92" s="37">
        <v>77</v>
      </c>
      <c r="O92" s="46">
        <f t="shared" si="23"/>
        <v>0</v>
      </c>
      <c r="P92" s="46">
        <f t="shared" si="24"/>
        <v>0</v>
      </c>
      <c r="Q92" s="46">
        <f t="shared" si="25"/>
        <v>100.22101928077599</v>
      </c>
      <c r="R92" s="115">
        <f t="shared" si="31"/>
        <v>6469.1500623751053</v>
      </c>
      <c r="S92" s="46">
        <f t="shared" si="32"/>
        <v>0.12</v>
      </c>
      <c r="T92" s="46">
        <f t="shared" si="26"/>
        <v>0</v>
      </c>
      <c r="U92" s="116"/>
      <c r="W92" s="5"/>
      <c r="X92" s="5"/>
      <c r="Y92" s="5"/>
      <c r="Z92" s="5"/>
      <c r="AA92" s="5"/>
      <c r="AB92" s="5"/>
      <c r="AC92" s="5"/>
    </row>
    <row r="93" spans="2:29" x14ac:dyDescent="0.2">
      <c r="B93" s="37">
        <f t="shared" si="27"/>
        <v>7</v>
      </c>
      <c r="C93" s="37">
        <v>78</v>
      </c>
      <c r="D93" s="46"/>
      <c r="E93" s="46"/>
      <c r="F93" s="46">
        <f t="shared" ref="F93:F156" si="35">$F$13/12*(1+$F$14)^(INT((C93-1)/12)-1)</f>
        <v>96.606172858333309</v>
      </c>
      <c r="G93" s="48">
        <f t="shared" si="34"/>
        <v>6469.1500623751053</v>
      </c>
      <c r="H93" s="46">
        <f t="shared" si="22"/>
        <v>0.12</v>
      </c>
      <c r="I93" s="46">
        <f t="shared" si="28"/>
        <v>2328.8940224550379</v>
      </c>
      <c r="J93" s="46">
        <f t="shared" si="33"/>
        <v>-79900.93546113593</v>
      </c>
      <c r="L93" s="123">
        <f t="shared" si="29"/>
        <v>1.031988372027514</v>
      </c>
      <c r="M93" s="37">
        <f t="shared" si="30"/>
        <v>7</v>
      </c>
      <c r="N93" s="37">
        <v>78</v>
      </c>
      <c r="O93" s="46">
        <f t="shared" si="23"/>
        <v>0</v>
      </c>
      <c r="P93" s="46">
        <f t="shared" si="24"/>
        <v>0</v>
      </c>
      <c r="Q93" s="46">
        <f t="shared" si="25"/>
        <v>99.69644705588</v>
      </c>
      <c r="R93" s="115">
        <f t="shared" si="31"/>
        <v>6469.1500623751053</v>
      </c>
      <c r="S93" s="46">
        <f t="shared" si="32"/>
        <v>0.12</v>
      </c>
      <c r="T93" s="46">
        <f t="shared" si="26"/>
        <v>2403.3915508579835</v>
      </c>
      <c r="U93" s="116"/>
      <c r="W93" s="5"/>
      <c r="X93" s="5"/>
      <c r="Y93" s="5"/>
      <c r="Z93" s="5"/>
      <c r="AA93" s="5"/>
      <c r="AB93" s="5"/>
      <c r="AC93" s="5"/>
    </row>
    <row r="94" spans="2:29" x14ac:dyDescent="0.2">
      <c r="B94" s="37">
        <f t="shared" si="27"/>
        <v>7</v>
      </c>
      <c r="C94" s="37">
        <v>79</v>
      </c>
      <c r="D94" s="46"/>
      <c r="E94" s="46"/>
      <c r="F94" s="46">
        <f t="shared" si="35"/>
        <v>96.606172858333309</v>
      </c>
      <c r="G94" s="48">
        <f t="shared" si="34"/>
        <v>6469.1500623751053</v>
      </c>
      <c r="H94" s="46">
        <f t="shared" si="22"/>
        <v>0.12</v>
      </c>
      <c r="I94" s="46">
        <f t="shared" si="28"/>
        <v>0</v>
      </c>
      <c r="J94" s="46">
        <f t="shared" si="33"/>
        <v>-80417.9559288249</v>
      </c>
      <c r="L94" s="123">
        <f t="shared" si="29"/>
        <v>1.0265867862098264</v>
      </c>
      <c r="M94" s="37">
        <f t="shared" si="30"/>
        <v>7</v>
      </c>
      <c r="N94" s="37">
        <v>79</v>
      </c>
      <c r="O94" s="46">
        <f t="shared" si="23"/>
        <v>0</v>
      </c>
      <c r="P94" s="46">
        <f t="shared" si="24"/>
        <v>0</v>
      </c>
      <c r="Q94" s="46">
        <f t="shared" si="25"/>
        <v>99.17462052266734</v>
      </c>
      <c r="R94" s="115">
        <f t="shared" si="31"/>
        <v>6469.1500623751053</v>
      </c>
      <c r="S94" s="46">
        <f t="shared" si="32"/>
        <v>0.12</v>
      </c>
      <c r="T94" s="46">
        <f t="shared" si="26"/>
        <v>0</v>
      </c>
      <c r="U94" s="116"/>
      <c r="W94" s="5"/>
      <c r="X94" s="5"/>
      <c r="Y94" s="5"/>
      <c r="Z94" s="5"/>
      <c r="AA94" s="5"/>
      <c r="AB94" s="5"/>
      <c r="AC94" s="5"/>
    </row>
    <row r="95" spans="2:29" x14ac:dyDescent="0.2">
      <c r="B95" s="37">
        <f t="shared" si="27"/>
        <v>7</v>
      </c>
      <c r="C95" s="37">
        <v>80</v>
      </c>
      <c r="D95" s="46"/>
      <c r="E95" s="46"/>
      <c r="F95" s="46">
        <f t="shared" si="35"/>
        <v>96.606172858333309</v>
      </c>
      <c r="G95" s="48">
        <f t="shared" si="34"/>
        <v>6469.1500623751053</v>
      </c>
      <c r="H95" s="46">
        <f t="shared" si="22"/>
        <v>0.12</v>
      </c>
      <c r="I95" s="46">
        <f t="shared" si="28"/>
        <v>0</v>
      </c>
      <c r="J95" s="46">
        <f t="shared" si="33"/>
        <v>-80937.69680014973</v>
      </c>
      <c r="L95" s="123">
        <f t="shared" si="29"/>
        <v>1.0212134731228559</v>
      </c>
      <c r="M95" s="37">
        <f t="shared" si="30"/>
        <v>7</v>
      </c>
      <c r="N95" s="37">
        <v>80</v>
      </c>
      <c r="O95" s="46">
        <f t="shared" si="23"/>
        <v>0</v>
      </c>
      <c r="P95" s="46">
        <f t="shared" si="24"/>
        <v>0</v>
      </c>
      <c r="Q95" s="46">
        <f t="shared" si="25"/>
        <v>98.655525309765537</v>
      </c>
      <c r="R95" s="115">
        <f t="shared" si="31"/>
        <v>6469.1500623751053</v>
      </c>
      <c r="S95" s="46">
        <f t="shared" si="32"/>
        <v>0.12</v>
      </c>
      <c r="T95" s="46">
        <f t="shared" si="26"/>
        <v>0</v>
      </c>
      <c r="U95" s="116"/>
      <c r="W95" s="5"/>
      <c r="X95" s="5"/>
      <c r="Y95" s="5"/>
      <c r="Z95" s="5"/>
      <c r="AA95" s="5"/>
      <c r="AB95" s="5"/>
      <c r="AC95" s="5"/>
    </row>
    <row r="96" spans="2:29" x14ac:dyDescent="0.2">
      <c r="B96" s="37">
        <f t="shared" si="27"/>
        <v>7</v>
      </c>
      <c r="C96" s="37">
        <v>81</v>
      </c>
      <c r="D96" s="46"/>
      <c r="E96" s="46"/>
      <c r="F96" s="46">
        <f t="shared" si="35"/>
        <v>96.606172858333309</v>
      </c>
      <c r="G96" s="48">
        <f t="shared" si="34"/>
        <v>6469.1500623751053</v>
      </c>
      <c r="H96" s="46">
        <f t="shared" si="22"/>
        <v>0.12</v>
      </c>
      <c r="I96" s="46">
        <f t="shared" si="28"/>
        <v>2328.8940224550379</v>
      </c>
      <c r="J96" s="46">
        <f t="shared" si="33"/>
        <v>-79131.27836658762</v>
      </c>
      <c r="L96" s="123">
        <f t="shared" si="29"/>
        <v>1.0158682847827833</v>
      </c>
      <c r="M96" s="37">
        <f t="shared" si="30"/>
        <v>7</v>
      </c>
      <c r="N96" s="37">
        <v>81</v>
      </c>
      <c r="O96" s="46">
        <f t="shared" si="23"/>
        <v>0</v>
      </c>
      <c r="P96" s="46">
        <f t="shared" si="24"/>
        <v>0</v>
      </c>
      <c r="Q96" s="46">
        <f t="shared" si="25"/>
        <v>98.139147121024138</v>
      </c>
      <c r="R96" s="115">
        <f t="shared" si="31"/>
        <v>6469.1500623751053</v>
      </c>
      <c r="S96" s="46">
        <f t="shared" si="32"/>
        <v>0.12</v>
      </c>
      <c r="T96" s="46">
        <f t="shared" si="26"/>
        <v>2365.8495760322762</v>
      </c>
      <c r="U96" s="116"/>
      <c r="W96" s="5"/>
      <c r="X96" s="5"/>
      <c r="Y96" s="5"/>
      <c r="Z96" s="5"/>
      <c r="AA96" s="5"/>
      <c r="AB96" s="5"/>
      <c r="AC96" s="5"/>
    </row>
    <row r="97" spans="2:29" x14ac:dyDescent="0.2">
      <c r="B97" s="37">
        <f t="shared" si="27"/>
        <v>7</v>
      </c>
      <c r="C97" s="37">
        <v>82</v>
      </c>
      <c r="D97" s="46"/>
      <c r="E97" s="46"/>
      <c r="F97" s="46">
        <f t="shared" si="35"/>
        <v>96.606172858333309</v>
      </c>
      <c r="G97" s="48">
        <f t="shared" si="34"/>
        <v>6469.1500623751053</v>
      </c>
      <c r="H97" s="46">
        <f t="shared" si="22"/>
        <v>0.12</v>
      </c>
      <c r="I97" s="46">
        <f t="shared" si="28"/>
        <v>0</v>
      </c>
      <c r="J97" s="46">
        <f t="shared" si="33"/>
        <v>-79644.249133947073</v>
      </c>
      <c r="L97" s="123">
        <f t="shared" si="29"/>
        <v>1.0105510739803585</v>
      </c>
      <c r="M97" s="37">
        <f t="shared" si="30"/>
        <v>7</v>
      </c>
      <c r="N97" s="37">
        <v>82</v>
      </c>
      <c r="O97" s="46">
        <f t="shared" si="23"/>
        <v>0</v>
      </c>
      <c r="P97" s="46">
        <f t="shared" si="24"/>
        <v>0</v>
      </c>
      <c r="Q97" s="46">
        <f t="shared" si="25"/>
        <v>97.625471735120882</v>
      </c>
      <c r="R97" s="115">
        <f t="shared" si="31"/>
        <v>6469.1500623751053</v>
      </c>
      <c r="S97" s="46">
        <f t="shared" si="32"/>
        <v>0.12</v>
      </c>
      <c r="T97" s="46">
        <f t="shared" si="26"/>
        <v>0</v>
      </c>
      <c r="U97" s="116"/>
      <c r="W97" s="5"/>
      <c r="X97" s="5"/>
      <c r="Y97" s="5"/>
      <c r="Z97" s="5"/>
      <c r="AA97" s="5"/>
      <c r="AB97" s="5"/>
      <c r="AC97" s="5"/>
    </row>
    <row r="98" spans="2:29" x14ac:dyDescent="0.2">
      <c r="B98" s="37">
        <f t="shared" si="27"/>
        <v>7</v>
      </c>
      <c r="C98" s="37">
        <v>83</v>
      </c>
      <c r="D98" s="46"/>
      <c r="E98" s="46"/>
      <c r="F98" s="46">
        <f t="shared" si="35"/>
        <v>96.606172858333309</v>
      </c>
      <c r="G98" s="48">
        <f t="shared" si="34"/>
        <v>6469.1500623751053</v>
      </c>
      <c r="H98" s="46">
        <f t="shared" si="22"/>
        <v>0.12</v>
      </c>
      <c r="I98" s="46">
        <f t="shared" si="28"/>
        <v>0</v>
      </c>
      <c r="J98" s="46">
        <f t="shared" si="33"/>
        <v>-80159.918996657332</v>
      </c>
      <c r="L98" s="123">
        <f t="shared" si="29"/>
        <v>1.0052616942768478</v>
      </c>
      <c r="M98" s="37">
        <f t="shared" si="30"/>
        <v>7</v>
      </c>
      <c r="N98" s="37">
        <v>83</v>
      </c>
      <c r="O98" s="46">
        <f t="shared" si="23"/>
        <v>0</v>
      </c>
      <c r="P98" s="46">
        <f t="shared" si="24"/>
        <v>0</v>
      </c>
      <c r="Q98" s="46">
        <f t="shared" si="25"/>
        <v>97.114485005170167</v>
      </c>
      <c r="R98" s="115">
        <f t="shared" si="31"/>
        <v>6469.1500623751053</v>
      </c>
      <c r="S98" s="46">
        <f t="shared" si="32"/>
        <v>0.12</v>
      </c>
      <c r="T98" s="46">
        <f t="shared" si="26"/>
        <v>0</v>
      </c>
      <c r="U98" s="116"/>
      <c r="W98" s="5"/>
      <c r="X98" s="5"/>
      <c r="Y98" s="5"/>
      <c r="Z98" s="5"/>
      <c r="AA98" s="5"/>
      <c r="AB98" s="5"/>
      <c r="AC98" s="5"/>
    </row>
    <row r="99" spans="2:29" x14ac:dyDescent="0.2">
      <c r="B99" s="37">
        <f t="shared" si="27"/>
        <v>7</v>
      </c>
      <c r="C99" s="37">
        <v>84</v>
      </c>
      <c r="D99" s="46"/>
      <c r="E99" s="46"/>
      <c r="F99" s="46">
        <f t="shared" si="35"/>
        <v>96.606172858333309</v>
      </c>
      <c r="G99" s="48">
        <f t="shared" si="34"/>
        <v>6469.1500623751053</v>
      </c>
      <c r="H99" s="46">
        <f t="shared" si="22"/>
        <v>0.12</v>
      </c>
      <c r="I99" s="46">
        <f t="shared" si="28"/>
        <v>2328.8940224550379</v>
      </c>
      <c r="J99" s="46">
        <f t="shared" si="33"/>
        <v>-78349.408134077923</v>
      </c>
      <c r="L99" s="123">
        <f t="shared" si="29"/>
        <v>1</v>
      </c>
      <c r="M99" s="37">
        <f t="shared" si="30"/>
        <v>7</v>
      </c>
      <c r="N99" s="37">
        <v>84</v>
      </c>
      <c r="O99" s="46">
        <f t="shared" si="23"/>
        <v>0</v>
      </c>
      <c r="P99" s="46">
        <f t="shared" si="24"/>
        <v>0</v>
      </c>
      <c r="Q99" s="46">
        <f t="shared" si="25"/>
        <v>96.606172858333309</v>
      </c>
      <c r="R99" s="115">
        <f t="shared" si="31"/>
        <v>6469.1500623751053</v>
      </c>
      <c r="S99" s="46">
        <f t="shared" si="32"/>
        <v>0.12</v>
      </c>
      <c r="T99" s="46">
        <f t="shared" si="26"/>
        <v>2328.8940224550379</v>
      </c>
      <c r="U99" s="116"/>
      <c r="W99" s="5"/>
      <c r="X99" s="5"/>
      <c r="Y99" s="5"/>
      <c r="Z99" s="5"/>
      <c r="AA99" s="5"/>
      <c r="AB99" s="5"/>
      <c r="AC99" s="5"/>
    </row>
    <row r="100" spans="2:29" x14ac:dyDescent="0.2">
      <c r="B100" s="37">
        <f t="shared" si="27"/>
        <v>8</v>
      </c>
      <c r="C100" s="37">
        <v>85</v>
      </c>
      <c r="D100" s="46"/>
      <c r="E100" s="46"/>
      <c r="F100" s="46">
        <f t="shared" si="35"/>
        <v>99.504358044083318</v>
      </c>
      <c r="G100" s="48">
        <f t="shared" si="34"/>
        <v>6436.8043120632292</v>
      </c>
      <c r="H100" s="46">
        <f t="shared" si="22"/>
        <v>0.12</v>
      </c>
      <c r="I100" s="46">
        <f t="shared" si="28"/>
        <v>0</v>
      </c>
      <c r="J100" s="46">
        <f t="shared" si="33"/>
        <v>-78861.163124495492</v>
      </c>
      <c r="L100" s="123">
        <f t="shared" si="29"/>
        <v>1.0594256262456365</v>
      </c>
      <c r="M100" s="37">
        <f t="shared" si="30"/>
        <v>8</v>
      </c>
      <c r="N100" s="37">
        <v>85</v>
      </c>
      <c r="O100" s="46">
        <f t="shared" si="23"/>
        <v>0</v>
      </c>
      <c r="P100" s="46">
        <f t="shared" si="24"/>
        <v>0</v>
      </c>
      <c r="Q100" s="46">
        <f t="shared" si="25"/>
        <v>105.41746683502301</v>
      </c>
      <c r="R100" s="115">
        <f t="shared" si="31"/>
        <v>6436.8043120632292</v>
      </c>
      <c r="S100" s="46">
        <f t="shared" si="32"/>
        <v>0.12</v>
      </c>
      <c r="T100" s="46">
        <f t="shared" si="26"/>
        <v>0</v>
      </c>
      <c r="U100" s="116"/>
      <c r="W100" s="5"/>
      <c r="X100" s="5"/>
      <c r="Y100" s="5"/>
      <c r="Z100" s="5"/>
      <c r="AA100" s="5"/>
      <c r="AB100" s="5"/>
      <c r="AC100" s="5"/>
    </row>
    <row r="101" spans="2:29" x14ac:dyDescent="0.2">
      <c r="B101" s="37">
        <f t="shared" si="27"/>
        <v>8</v>
      </c>
      <c r="C101" s="37">
        <v>86</v>
      </c>
      <c r="D101" s="46"/>
      <c r="E101" s="46"/>
      <c r="F101" s="46">
        <f t="shared" si="35"/>
        <v>99.504358044083318</v>
      </c>
      <c r="G101" s="48">
        <f t="shared" si="34"/>
        <v>6436.8043120632292</v>
      </c>
      <c r="H101" s="46">
        <f t="shared" si="22"/>
        <v>0.12</v>
      </c>
      <c r="I101" s="46">
        <f t="shared" si="28"/>
        <v>0</v>
      </c>
      <c r="J101" s="46">
        <f t="shared" si="33"/>
        <v>-79375.610813217296</v>
      </c>
      <c r="L101" s="123">
        <f t="shared" si="29"/>
        <v>1.0538804296206197</v>
      </c>
      <c r="M101" s="37">
        <f t="shared" si="30"/>
        <v>8</v>
      </c>
      <c r="N101" s="37">
        <v>86</v>
      </c>
      <c r="O101" s="46">
        <f t="shared" si="23"/>
        <v>0</v>
      </c>
      <c r="P101" s="46">
        <f t="shared" si="24"/>
        <v>0</v>
      </c>
      <c r="Q101" s="46">
        <f t="shared" si="25"/>
        <v>104.86569560462249</v>
      </c>
      <c r="R101" s="115">
        <f t="shared" si="31"/>
        <v>6436.8043120632292</v>
      </c>
      <c r="S101" s="46">
        <f t="shared" si="32"/>
        <v>0.12</v>
      </c>
      <c r="T101" s="46">
        <f t="shared" si="26"/>
        <v>0</v>
      </c>
      <c r="U101" s="116"/>
      <c r="W101" s="5"/>
      <c r="X101" s="5"/>
      <c r="Y101" s="5"/>
      <c r="Z101" s="5"/>
      <c r="AA101" s="5"/>
      <c r="AB101" s="5"/>
      <c r="AC101" s="5"/>
    </row>
    <row r="102" spans="2:29" x14ac:dyDescent="0.2">
      <c r="B102" s="37">
        <f t="shared" si="27"/>
        <v>8</v>
      </c>
      <c r="C102" s="37">
        <v>87</v>
      </c>
      <c r="D102" s="46"/>
      <c r="E102" s="46"/>
      <c r="F102" s="46">
        <f t="shared" si="35"/>
        <v>99.504358044083318</v>
      </c>
      <c r="G102" s="48">
        <f t="shared" si="34"/>
        <v>6436.8043120632292</v>
      </c>
      <c r="H102" s="46">
        <f t="shared" si="22"/>
        <v>0.12</v>
      </c>
      <c r="I102" s="46">
        <f t="shared" si="28"/>
        <v>2317.2495523427624</v>
      </c>
      <c r="J102" s="46">
        <f t="shared" si="33"/>
        <v>-77575.51581605582</v>
      </c>
      <c r="L102" s="123">
        <f t="shared" si="29"/>
        <v>1.0483642574073675</v>
      </c>
      <c r="M102" s="37">
        <f t="shared" si="30"/>
        <v>8</v>
      </c>
      <c r="N102" s="37">
        <v>87</v>
      </c>
      <c r="O102" s="46">
        <f t="shared" si="23"/>
        <v>0</v>
      </c>
      <c r="P102" s="46">
        <f t="shared" si="24"/>
        <v>0</v>
      </c>
      <c r="Q102" s="46">
        <f t="shared" si="25"/>
        <v>104.31681242968222</v>
      </c>
      <c r="R102" s="115">
        <f t="shared" si="31"/>
        <v>6436.8043120632292</v>
      </c>
      <c r="S102" s="46">
        <f t="shared" si="32"/>
        <v>0.12</v>
      </c>
      <c r="T102" s="46">
        <f t="shared" si="26"/>
        <v>2429.3216061693747</v>
      </c>
      <c r="U102" s="116"/>
      <c r="W102" s="5"/>
      <c r="X102" s="5"/>
      <c r="Y102" s="5"/>
      <c r="Z102" s="5"/>
      <c r="AA102" s="5"/>
      <c r="AB102" s="5"/>
      <c r="AC102" s="5"/>
    </row>
    <row r="103" spans="2:29" x14ac:dyDescent="0.2">
      <c r="B103" s="37">
        <f t="shared" si="27"/>
        <v>8</v>
      </c>
      <c r="C103" s="37">
        <v>88</v>
      </c>
      <c r="D103" s="46"/>
      <c r="E103" s="46"/>
      <c r="F103" s="46">
        <f t="shared" si="35"/>
        <v>99.504358044083318</v>
      </c>
      <c r="G103" s="48">
        <f t="shared" si="34"/>
        <v>6436.8043120632292</v>
      </c>
      <c r="H103" s="46">
        <f t="shared" si="22"/>
        <v>0.12</v>
      </c>
      <c r="I103" s="46">
        <f t="shared" si="28"/>
        <v>0</v>
      </c>
      <c r="J103" s="46">
        <f t="shared" si="33"/>
        <v>-78083.198821692757</v>
      </c>
      <c r="L103" s="123">
        <f t="shared" si="29"/>
        <v>1.0428769576876462</v>
      </c>
      <c r="M103" s="37">
        <f t="shared" si="30"/>
        <v>8</v>
      </c>
      <c r="N103" s="37">
        <v>88</v>
      </c>
      <c r="O103" s="46">
        <f t="shared" si="23"/>
        <v>0</v>
      </c>
      <c r="P103" s="46">
        <f t="shared" si="24"/>
        <v>0</v>
      </c>
      <c r="Q103" s="46">
        <f t="shared" si="25"/>
        <v>103.77080219367588</v>
      </c>
      <c r="R103" s="115">
        <f t="shared" si="31"/>
        <v>6436.8043120632292</v>
      </c>
      <c r="S103" s="46">
        <f t="shared" si="32"/>
        <v>0.12</v>
      </c>
      <c r="T103" s="46">
        <f t="shared" si="26"/>
        <v>0</v>
      </c>
      <c r="U103" s="116"/>
      <c r="W103" s="5"/>
      <c r="X103" s="5"/>
      <c r="Y103" s="5"/>
      <c r="Z103" s="5"/>
      <c r="AA103" s="5"/>
      <c r="AB103" s="5"/>
      <c r="AC103" s="5"/>
    </row>
    <row r="104" spans="2:29" x14ac:dyDescent="0.2">
      <c r="B104" s="37">
        <f t="shared" si="27"/>
        <v>8</v>
      </c>
      <c r="C104" s="37">
        <v>89</v>
      </c>
      <c r="D104" s="46"/>
      <c r="E104" s="46"/>
      <c r="F104" s="46">
        <f t="shared" si="35"/>
        <v>99.504358044083318</v>
      </c>
      <c r="G104" s="48">
        <f t="shared" si="34"/>
        <v>6436.8043120632292</v>
      </c>
      <c r="H104" s="46">
        <f t="shared" si="22"/>
        <v>0.12</v>
      </c>
      <c r="I104" s="46">
        <f t="shared" si="28"/>
        <v>0</v>
      </c>
      <c r="J104" s="46">
        <f t="shared" si="33"/>
        <v>-78593.553100094912</v>
      </c>
      <c r="L104" s="123">
        <f t="shared" si="29"/>
        <v>1.0374183793383847</v>
      </c>
      <c r="M104" s="37">
        <f t="shared" si="30"/>
        <v>8</v>
      </c>
      <c r="N104" s="37">
        <v>89</v>
      </c>
      <c r="O104" s="46">
        <f t="shared" si="23"/>
        <v>0</v>
      </c>
      <c r="P104" s="46">
        <f t="shared" si="24"/>
        <v>0</v>
      </c>
      <c r="Q104" s="46">
        <f t="shared" si="25"/>
        <v>103.22764985919927</v>
      </c>
      <c r="R104" s="115">
        <f t="shared" si="31"/>
        <v>6436.8043120632292</v>
      </c>
      <c r="S104" s="46">
        <f t="shared" si="32"/>
        <v>0.12</v>
      </c>
      <c r="T104" s="46">
        <f t="shared" si="26"/>
        <v>0</v>
      </c>
      <c r="U104" s="116"/>
      <c r="W104" s="5"/>
      <c r="X104" s="5"/>
      <c r="Y104" s="5"/>
      <c r="Z104" s="5"/>
      <c r="AA104" s="5"/>
      <c r="AB104" s="5"/>
      <c r="AC104" s="5"/>
    </row>
    <row r="105" spans="2:29" x14ac:dyDescent="0.2">
      <c r="B105" s="37">
        <f t="shared" si="27"/>
        <v>8</v>
      </c>
      <c r="C105" s="37">
        <v>90</v>
      </c>
      <c r="D105" s="46"/>
      <c r="E105" s="46"/>
      <c r="F105" s="46">
        <f t="shared" si="35"/>
        <v>99.504358044083318</v>
      </c>
      <c r="G105" s="48">
        <f t="shared" si="34"/>
        <v>6436.8043120632292</v>
      </c>
      <c r="H105" s="46">
        <f t="shared" si="22"/>
        <v>0.12</v>
      </c>
      <c r="I105" s="46">
        <f t="shared" si="28"/>
        <v>2317.2495523427624</v>
      </c>
      <c r="J105" s="46">
        <f t="shared" si="33"/>
        <v>-76789.343154340124</v>
      </c>
      <c r="L105" s="123">
        <f t="shared" si="29"/>
        <v>1.031988372027514</v>
      </c>
      <c r="M105" s="37">
        <f t="shared" si="30"/>
        <v>8</v>
      </c>
      <c r="N105" s="37">
        <v>90</v>
      </c>
      <c r="O105" s="46">
        <f t="shared" si="23"/>
        <v>0</v>
      </c>
      <c r="P105" s="46">
        <f t="shared" si="24"/>
        <v>0</v>
      </c>
      <c r="Q105" s="46">
        <f t="shared" si="25"/>
        <v>102.68734046755641</v>
      </c>
      <c r="R105" s="115">
        <f t="shared" si="31"/>
        <v>6436.8043120632292</v>
      </c>
      <c r="S105" s="46">
        <f t="shared" si="32"/>
        <v>0.12</v>
      </c>
      <c r="T105" s="46">
        <f t="shared" si="26"/>
        <v>2391.3745931036929</v>
      </c>
      <c r="U105" s="116"/>
      <c r="W105" s="5"/>
      <c r="X105" s="5"/>
      <c r="Y105" s="5"/>
      <c r="Z105" s="5"/>
      <c r="AA105" s="5"/>
      <c r="AB105" s="5"/>
      <c r="AC105" s="5"/>
    </row>
    <row r="106" spans="2:29" x14ac:dyDescent="0.2">
      <c r="B106" s="37">
        <f t="shared" si="27"/>
        <v>8</v>
      </c>
      <c r="C106" s="37">
        <v>91</v>
      </c>
      <c r="D106" s="46"/>
      <c r="E106" s="46"/>
      <c r="F106" s="46">
        <f t="shared" si="35"/>
        <v>99.504358044083318</v>
      </c>
      <c r="G106" s="48">
        <f t="shared" si="34"/>
        <v>6436.8043120632292</v>
      </c>
      <c r="H106" s="46">
        <f t="shared" si="22"/>
        <v>0.12</v>
      </c>
      <c r="I106" s="46">
        <f t="shared" si="28"/>
        <v>0</v>
      </c>
      <c r="J106" s="46">
        <f t="shared" si="33"/>
        <v>-77292.889559782299</v>
      </c>
      <c r="L106" s="123">
        <f t="shared" si="29"/>
        <v>1.0265867862098264</v>
      </c>
      <c r="M106" s="37">
        <f t="shared" si="30"/>
        <v>8</v>
      </c>
      <c r="N106" s="37">
        <v>91</v>
      </c>
      <c r="O106" s="46">
        <f t="shared" si="23"/>
        <v>0</v>
      </c>
      <c r="P106" s="46">
        <f t="shared" si="24"/>
        <v>0</v>
      </c>
      <c r="Q106" s="46">
        <f t="shared" si="25"/>
        <v>102.14985913834738</v>
      </c>
      <c r="R106" s="115">
        <f t="shared" si="31"/>
        <v>6436.8043120632292</v>
      </c>
      <c r="S106" s="46">
        <f t="shared" si="32"/>
        <v>0.12</v>
      </c>
      <c r="T106" s="46">
        <f t="shared" si="26"/>
        <v>0</v>
      </c>
      <c r="U106" s="116"/>
      <c r="W106" s="5"/>
      <c r="X106" s="5"/>
      <c r="Y106" s="5"/>
      <c r="Z106" s="5"/>
      <c r="AA106" s="5"/>
      <c r="AB106" s="5"/>
      <c r="AC106" s="5"/>
    </row>
    <row r="107" spans="2:29" x14ac:dyDescent="0.2">
      <c r="B107" s="37">
        <f t="shared" si="27"/>
        <v>8</v>
      </c>
      <c r="C107" s="37">
        <v>92</v>
      </c>
      <c r="D107" s="46"/>
      <c r="E107" s="46"/>
      <c r="F107" s="46">
        <f t="shared" si="35"/>
        <v>99.504358044083318</v>
      </c>
      <c r="G107" s="48">
        <f t="shared" si="34"/>
        <v>6436.8043120632292</v>
      </c>
      <c r="H107" s="46">
        <f t="shared" si="22"/>
        <v>0.12</v>
      </c>
      <c r="I107" s="46">
        <f t="shared" si="28"/>
        <v>0</v>
      </c>
      <c r="J107" s="46">
        <f t="shared" si="33"/>
        <v>-77799.08547246411</v>
      </c>
      <c r="L107" s="123">
        <f t="shared" si="29"/>
        <v>1.0212134731228559</v>
      </c>
      <c r="M107" s="37">
        <f t="shared" si="30"/>
        <v>8</v>
      </c>
      <c r="N107" s="37">
        <v>92</v>
      </c>
      <c r="O107" s="46">
        <f t="shared" si="23"/>
        <v>0</v>
      </c>
      <c r="P107" s="46">
        <f t="shared" si="24"/>
        <v>0</v>
      </c>
      <c r="Q107" s="46">
        <f t="shared" si="25"/>
        <v>101.61519106905851</v>
      </c>
      <c r="R107" s="115">
        <f t="shared" si="31"/>
        <v>6436.8043120632292</v>
      </c>
      <c r="S107" s="46">
        <f t="shared" si="32"/>
        <v>0.12</v>
      </c>
      <c r="T107" s="46">
        <f t="shared" si="26"/>
        <v>0</v>
      </c>
      <c r="U107" s="116"/>
      <c r="W107" s="5"/>
      <c r="X107" s="5"/>
      <c r="Y107" s="5"/>
      <c r="Z107" s="5"/>
      <c r="AA107" s="5"/>
      <c r="AB107" s="5"/>
      <c r="AC107" s="5"/>
    </row>
    <row r="108" spans="2:29" x14ac:dyDescent="0.2">
      <c r="B108" s="37">
        <f t="shared" si="27"/>
        <v>8</v>
      </c>
      <c r="C108" s="37">
        <v>93</v>
      </c>
      <c r="D108" s="46"/>
      <c r="E108" s="46"/>
      <c r="F108" s="46">
        <f t="shared" si="35"/>
        <v>99.504358044083318</v>
      </c>
      <c r="G108" s="48">
        <f t="shared" si="34"/>
        <v>6436.8043120632292</v>
      </c>
      <c r="H108" s="46">
        <f t="shared" si="22"/>
        <v>0.12</v>
      </c>
      <c r="I108" s="46">
        <f t="shared" si="28"/>
        <v>2317.2495523427624</v>
      </c>
      <c r="J108" s="46">
        <f t="shared" si="33"/>
        <v>-75990.695280939879</v>
      </c>
      <c r="L108" s="123">
        <f t="shared" si="29"/>
        <v>1.0158682847827833</v>
      </c>
      <c r="M108" s="37">
        <f t="shared" si="30"/>
        <v>8</v>
      </c>
      <c r="N108" s="37">
        <v>93</v>
      </c>
      <c r="O108" s="46">
        <f t="shared" si="23"/>
        <v>0</v>
      </c>
      <c r="P108" s="46">
        <f t="shared" si="24"/>
        <v>0</v>
      </c>
      <c r="Q108" s="46">
        <f t="shared" si="25"/>
        <v>101.08332153465487</v>
      </c>
      <c r="R108" s="115">
        <f t="shared" si="31"/>
        <v>6436.8043120632292</v>
      </c>
      <c r="S108" s="46">
        <f t="shared" si="32"/>
        <v>0.12</v>
      </c>
      <c r="T108" s="46">
        <f t="shared" si="26"/>
        <v>2354.0203281521144</v>
      </c>
      <c r="U108" s="116"/>
      <c r="W108" s="5"/>
      <c r="X108" s="5"/>
      <c r="Y108" s="5"/>
      <c r="Z108" s="5"/>
      <c r="AA108" s="5"/>
      <c r="AB108" s="5"/>
      <c r="AC108" s="5"/>
    </row>
    <row r="109" spans="2:29" x14ac:dyDescent="0.2">
      <c r="B109" s="37">
        <f t="shared" si="27"/>
        <v>8</v>
      </c>
      <c r="C109" s="37">
        <v>94</v>
      </c>
      <c r="D109" s="46"/>
      <c r="E109" s="46"/>
      <c r="F109" s="46">
        <f t="shared" si="35"/>
        <v>99.504358044083318</v>
      </c>
      <c r="G109" s="48">
        <f t="shared" si="34"/>
        <v>6436.8043120632292</v>
      </c>
      <c r="H109" s="46">
        <f t="shared" si="22"/>
        <v>0.12</v>
      </c>
      <c r="I109" s="46">
        <f t="shared" si="28"/>
        <v>0</v>
      </c>
      <c r="J109" s="46">
        <f t="shared" si="33"/>
        <v>-76490.03944543736</v>
      </c>
      <c r="L109" s="123">
        <f t="shared" si="29"/>
        <v>1.0105510739803585</v>
      </c>
      <c r="M109" s="37">
        <f t="shared" si="30"/>
        <v>8</v>
      </c>
      <c r="N109" s="37">
        <v>94</v>
      </c>
      <c r="O109" s="46">
        <f t="shared" si="23"/>
        <v>0</v>
      </c>
      <c r="P109" s="46">
        <f t="shared" si="24"/>
        <v>0</v>
      </c>
      <c r="Q109" s="46">
        <f t="shared" si="25"/>
        <v>100.55423588717451</v>
      </c>
      <c r="R109" s="115">
        <f t="shared" si="31"/>
        <v>6436.8043120632292</v>
      </c>
      <c r="S109" s="46">
        <f t="shared" si="32"/>
        <v>0.12</v>
      </c>
      <c r="T109" s="46">
        <f t="shared" si="26"/>
        <v>0</v>
      </c>
      <c r="U109" s="116"/>
      <c r="W109" s="5"/>
      <c r="X109" s="5"/>
      <c r="Y109" s="5"/>
      <c r="Z109" s="5"/>
      <c r="AA109" s="5"/>
      <c r="AB109" s="5"/>
      <c r="AC109" s="5"/>
    </row>
    <row r="110" spans="2:29" x14ac:dyDescent="0.2">
      <c r="B110" s="37">
        <f t="shared" si="27"/>
        <v>8</v>
      </c>
      <c r="C110" s="37">
        <v>95</v>
      </c>
      <c r="D110" s="46"/>
      <c r="E110" s="46"/>
      <c r="F110" s="46">
        <f t="shared" si="35"/>
        <v>99.504358044083318</v>
      </c>
      <c r="G110" s="48">
        <f t="shared" si="34"/>
        <v>6436.8043120632292</v>
      </c>
      <c r="H110" s="46">
        <f t="shared" si="22"/>
        <v>0.12</v>
      </c>
      <c r="I110" s="46">
        <f t="shared" si="28"/>
        <v>0</v>
      </c>
      <c r="J110" s="46">
        <f t="shared" si="33"/>
        <v>-76992.011006267363</v>
      </c>
      <c r="L110" s="123">
        <f t="shared" si="29"/>
        <v>1.0052616942768478</v>
      </c>
      <c r="M110" s="37">
        <f t="shared" si="30"/>
        <v>8</v>
      </c>
      <c r="N110" s="37">
        <v>95</v>
      </c>
      <c r="O110" s="46">
        <f t="shared" si="23"/>
        <v>0</v>
      </c>
      <c r="P110" s="46">
        <f t="shared" si="24"/>
        <v>0</v>
      </c>
      <c r="Q110" s="46">
        <f t="shared" si="25"/>
        <v>100.02791955532528</v>
      </c>
      <c r="R110" s="115">
        <f t="shared" si="31"/>
        <v>6436.8043120632292</v>
      </c>
      <c r="S110" s="46">
        <f t="shared" si="32"/>
        <v>0.12</v>
      </c>
      <c r="T110" s="46">
        <f t="shared" si="26"/>
        <v>0</v>
      </c>
      <c r="U110" s="116"/>
      <c r="W110" s="5"/>
      <c r="X110" s="5"/>
      <c r="Y110" s="5"/>
      <c r="Z110" s="5"/>
      <c r="AA110" s="5"/>
      <c r="AB110" s="5"/>
      <c r="AC110" s="5"/>
    </row>
    <row r="111" spans="2:29" x14ac:dyDescent="0.2">
      <c r="B111" s="37">
        <f t="shared" si="27"/>
        <v>8</v>
      </c>
      <c r="C111" s="37">
        <v>96</v>
      </c>
      <c r="D111" s="46"/>
      <c r="E111" s="46"/>
      <c r="F111" s="46">
        <f t="shared" si="35"/>
        <v>99.504358044083318</v>
      </c>
      <c r="G111" s="48">
        <f t="shared" si="34"/>
        <v>6436.8043120632292</v>
      </c>
      <c r="H111" s="46">
        <f t="shared" si="22"/>
        <v>0.12</v>
      </c>
      <c r="I111" s="46">
        <f t="shared" si="28"/>
        <v>2317.2495523427624</v>
      </c>
      <c r="J111" s="46">
        <f t="shared" si="33"/>
        <v>-75179.374235643365</v>
      </c>
      <c r="L111" s="123">
        <f t="shared" si="29"/>
        <v>1</v>
      </c>
      <c r="M111" s="37">
        <f t="shared" si="30"/>
        <v>8</v>
      </c>
      <c r="N111" s="37">
        <v>96</v>
      </c>
      <c r="O111" s="46">
        <f t="shared" si="23"/>
        <v>0</v>
      </c>
      <c r="P111" s="46">
        <f t="shared" si="24"/>
        <v>0</v>
      </c>
      <c r="Q111" s="46">
        <f t="shared" si="25"/>
        <v>99.504358044083318</v>
      </c>
      <c r="R111" s="115">
        <f t="shared" si="31"/>
        <v>6436.8043120632292</v>
      </c>
      <c r="S111" s="46">
        <f t="shared" si="32"/>
        <v>0.12</v>
      </c>
      <c r="T111" s="46">
        <f t="shared" si="26"/>
        <v>2317.2495523427624</v>
      </c>
      <c r="U111" s="116"/>
      <c r="W111" s="5"/>
      <c r="X111" s="5"/>
      <c r="Y111" s="5"/>
      <c r="Z111" s="5"/>
      <c r="AA111" s="5"/>
      <c r="AB111" s="5"/>
      <c r="AC111" s="5"/>
    </row>
    <row r="112" spans="2:29" x14ac:dyDescent="0.2">
      <c r="B112" s="37">
        <f t="shared" si="27"/>
        <v>9</v>
      </c>
      <c r="C112" s="37">
        <v>97</v>
      </c>
      <c r="D112" s="46"/>
      <c r="E112" s="46"/>
      <c r="F112" s="46">
        <f t="shared" si="35"/>
        <v>102.48948878540583</v>
      </c>
      <c r="G112" s="48">
        <f t="shared" si="34"/>
        <v>6404.6202905029131</v>
      </c>
      <c r="H112" s="46">
        <f t="shared" si="22"/>
        <v>0.12</v>
      </c>
      <c r="I112" s="46">
        <f t="shared" si="28"/>
        <v>0</v>
      </c>
      <c r="J112" s="46">
        <f t="shared" si="33"/>
        <v>-75677.434607581454</v>
      </c>
      <c r="L112" s="123">
        <f t="shared" si="29"/>
        <v>1.0594256262456363</v>
      </c>
      <c r="M112" s="37">
        <f t="shared" si="30"/>
        <v>9</v>
      </c>
      <c r="N112" s="37">
        <v>97</v>
      </c>
      <c r="O112" s="46">
        <f t="shared" si="23"/>
        <v>0</v>
      </c>
      <c r="P112" s="46">
        <f t="shared" si="24"/>
        <v>0</v>
      </c>
      <c r="Q112" s="46">
        <f t="shared" si="25"/>
        <v>108.57999084007369</v>
      </c>
      <c r="R112" s="115">
        <f t="shared" si="31"/>
        <v>6404.6202905029131</v>
      </c>
      <c r="S112" s="46">
        <f t="shared" si="32"/>
        <v>0.12</v>
      </c>
      <c r="T112" s="46">
        <f t="shared" si="26"/>
        <v>0</v>
      </c>
      <c r="U112" s="116"/>
      <c r="W112" s="5"/>
      <c r="X112" s="5"/>
      <c r="Y112" s="5"/>
      <c r="Z112" s="5"/>
      <c r="AA112" s="5"/>
      <c r="AB112" s="5"/>
      <c r="AC112" s="5"/>
    </row>
    <row r="113" spans="2:29" x14ac:dyDescent="0.2">
      <c r="B113" s="37">
        <f t="shared" si="27"/>
        <v>9</v>
      </c>
      <c r="C113" s="37">
        <v>98</v>
      </c>
      <c r="D113" s="46"/>
      <c r="E113" s="46"/>
      <c r="F113" s="46">
        <f t="shared" si="35"/>
        <v>102.48948878540583</v>
      </c>
      <c r="G113" s="48">
        <f t="shared" si="34"/>
        <v>6404.6202905029131</v>
      </c>
      <c r="H113" s="46">
        <f t="shared" si="22"/>
        <v>0.12</v>
      </c>
      <c r="I113" s="46">
        <f t="shared" si="28"/>
        <v>0</v>
      </c>
      <c r="J113" s="46">
        <f t="shared" si="33"/>
        <v>-76178.115620928089</v>
      </c>
      <c r="L113" s="123">
        <f t="shared" si="29"/>
        <v>1.0538804296206199</v>
      </c>
      <c r="M113" s="37">
        <f t="shared" si="30"/>
        <v>9</v>
      </c>
      <c r="N113" s="37">
        <v>98</v>
      </c>
      <c r="O113" s="46">
        <f t="shared" si="23"/>
        <v>0</v>
      </c>
      <c r="P113" s="46">
        <f t="shared" si="24"/>
        <v>0</v>
      </c>
      <c r="Q113" s="46">
        <f t="shared" si="25"/>
        <v>108.01166647276119</v>
      </c>
      <c r="R113" s="115">
        <f t="shared" si="31"/>
        <v>6404.6202905029131</v>
      </c>
      <c r="S113" s="46">
        <f t="shared" si="32"/>
        <v>0.12</v>
      </c>
      <c r="T113" s="46">
        <f t="shared" si="26"/>
        <v>0</v>
      </c>
      <c r="U113" s="116"/>
      <c r="W113" s="5"/>
      <c r="X113" s="5"/>
      <c r="Y113" s="5"/>
      <c r="Z113" s="5"/>
      <c r="AA113" s="5"/>
      <c r="AB113" s="5"/>
      <c r="AC113" s="5"/>
    </row>
    <row r="114" spans="2:29" x14ac:dyDescent="0.2">
      <c r="B114" s="37">
        <f t="shared" si="27"/>
        <v>9</v>
      </c>
      <c r="C114" s="37">
        <v>99</v>
      </c>
      <c r="D114" s="46"/>
      <c r="E114" s="46"/>
      <c r="F114" s="46">
        <f t="shared" si="35"/>
        <v>102.48948878540583</v>
      </c>
      <c r="G114" s="48">
        <f t="shared" si="34"/>
        <v>6404.6202905029131</v>
      </c>
      <c r="H114" s="46">
        <f t="shared" si="22"/>
        <v>0.12</v>
      </c>
      <c r="I114" s="46">
        <f t="shared" si="28"/>
        <v>2305.6633045810486</v>
      </c>
      <c r="J114" s="46">
        <f t="shared" si="33"/>
        <v>-74375.767760116127</v>
      </c>
      <c r="L114" s="123">
        <f t="shared" si="29"/>
        <v>1.0483642574073675</v>
      </c>
      <c r="M114" s="37">
        <f t="shared" si="30"/>
        <v>9</v>
      </c>
      <c r="N114" s="37">
        <v>99</v>
      </c>
      <c r="O114" s="46">
        <f t="shared" si="23"/>
        <v>0</v>
      </c>
      <c r="P114" s="46">
        <f t="shared" si="24"/>
        <v>0</v>
      </c>
      <c r="Q114" s="46">
        <f t="shared" si="25"/>
        <v>107.4463168025727</v>
      </c>
      <c r="R114" s="115">
        <f t="shared" si="31"/>
        <v>6404.6202905029131</v>
      </c>
      <c r="S114" s="46">
        <f t="shared" si="32"/>
        <v>0.12</v>
      </c>
      <c r="T114" s="46">
        <f t="shared" si="26"/>
        <v>2417.1749981385278</v>
      </c>
      <c r="U114" s="116"/>
      <c r="W114" s="5"/>
      <c r="X114" s="5"/>
      <c r="Y114" s="5"/>
      <c r="Z114" s="5"/>
      <c r="AA114" s="5"/>
      <c r="AB114" s="5"/>
      <c r="AC114" s="5"/>
    </row>
    <row r="115" spans="2:29" x14ac:dyDescent="0.2">
      <c r="B115" s="37">
        <f t="shared" si="27"/>
        <v>9</v>
      </c>
      <c r="C115" s="37">
        <v>100</v>
      </c>
      <c r="D115" s="46"/>
      <c r="E115" s="46"/>
      <c r="F115" s="46">
        <f t="shared" si="35"/>
        <v>102.48948878540583</v>
      </c>
      <c r="G115" s="48">
        <f t="shared" si="34"/>
        <v>6404.6202905029131</v>
      </c>
      <c r="H115" s="46">
        <f t="shared" si="22"/>
        <v>0.12</v>
      </c>
      <c r="I115" s="46">
        <f t="shared" si="28"/>
        <v>0</v>
      </c>
      <c r="J115" s="46">
        <f t="shared" si="33"/>
        <v>-74869.599800461088</v>
      </c>
      <c r="L115" s="123">
        <f t="shared" si="29"/>
        <v>1.0428769576876462</v>
      </c>
      <c r="M115" s="37">
        <f t="shared" si="30"/>
        <v>9</v>
      </c>
      <c r="N115" s="37">
        <v>100</v>
      </c>
      <c r="O115" s="46">
        <f t="shared" si="23"/>
        <v>0</v>
      </c>
      <c r="P115" s="46">
        <f t="shared" si="24"/>
        <v>0</v>
      </c>
      <c r="Q115" s="46">
        <f t="shared" si="25"/>
        <v>106.88392625948616</v>
      </c>
      <c r="R115" s="115">
        <f t="shared" si="31"/>
        <v>6404.6202905029131</v>
      </c>
      <c r="S115" s="46">
        <f t="shared" si="32"/>
        <v>0.12</v>
      </c>
      <c r="T115" s="46">
        <f t="shared" si="26"/>
        <v>0</v>
      </c>
      <c r="U115" s="116"/>
      <c r="W115" s="5"/>
      <c r="X115" s="5"/>
      <c r="Y115" s="5"/>
      <c r="Z115" s="5"/>
      <c r="AA115" s="5"/>
      <c r="AB115" s="5"/>
      <c r="AC115" s="5"/>
    </row>
    <row r="116" spans="2:29" x14ac:dyDescent="0.2">
      <c r="B116" s="37">
        <f t="shared" si="27"/>
        <v>9</v>
      </c>
      <c r="C116" s="37">
        <v>101</v>
      </c>
      <c r="D116" s="46"/>
      <c r="E116" s="46"/>
      <c r="F116" s="46">
        <f t="shared" si="35"/>
        <v>102.48948878540583</v>
      </c>
      <c r="G116" s="48">
        <f t="shared" si="34"/>
        <v>6404.6202905029131</v>
      </c>
      <c r="H116" s="46">
        <f t="shared" si="22"/>
        <v>0.12</v>
      </c>
      <c r="I116" s="46">
        <f t="shared" si="28"/>
        <v>0</v>
      </c>
      <c r="J116" s="46">
        <f t="shared" si="33"/>
        <v>-75366.030234026461</v>
      </c>
      <c r="L116" s="123">
        <f t="shared" si="29"/>
        <v>1.0374183793383849</v>
      </c>
      <c r="M116" s="37">
        <f t="shared" si="30"/>
        <v>9</v>
      </c>
      <c r="N116" s="37">
        <v>101</v>
      </c>
      <c r="O116" s="46">
        <f t="shared" si="23"/>
        <v>0</v>
      </c>
      <c r="P116" s="46">
        <f t="shared" si="24"/>
        <v>0</v>
      </c>
      <c r="Q116" s="46">
        <f t="shared" si="25"/>
        <v>106.32447935497528</v>
      </c>
      <c r="R116" s="115">
        <f t="shared" si="31"/>
        <v>6404.6202905029131</v>
      </c>
      <c r="S116" s="46">
        <f t="shared" si="32"/>
        <v>0.12</v>
      </c>
      <c r="T116" s="46">
        <f t="shared" si="26"/>
        <v>0</v>
      </c>
      <c r="U116" s="116"/>
      <c r="W116" s="5"/>
      <c r="X116" s="5"/>
      <c r="Y116" s="5"/>
      <c r="Z116" s="5"/>
      <c r="AA116" s="5"/>
      <c r="AB116" s="5"/>
      <c r="AC116" s="5"/>
    </row>
    <row r="117" spans="2:29" x14ac:dyDescent="0.2">
      <c r="B117" s="37">
        <f t="shared" si="27"/>
        <v>9</v>
      </c>
      <c r="C117" s="37">
        <v>102</v>
      </c>
      <c r="D117" s="46"/>
      <c r="E117" s="46"/>
      <c r="F117" s="46">
        <f t="shared" si="35"/>
        <v>102.48948878540583</v>
      </c>
      <c r="G117" s="48">
        <f t="shared" si="34"/>
        <v>6404.6202905029131</v>
      </c>
      <c r="H117" s="46">
        <f t="shared" si="22"/>
        <v>0.12</v>
      </c>
      <c r="I117" s="46">
        <f t="shared" si="28"/>
        <v>2305.6633045810486</v>
      </c>
      <c r="J117" s="46">
        <f t="shared" si="33"/>
        <v>-73559.409428181927</v>
      </c>
      <c r="L117" s="123">
        <f t="shared" si="29"/>
        <v>1.031988372027514</v>
      </c>
      <c r="M117" s="37">
        <f t="shared" si="30"/>
        <v>9</v>
      </c>
      <c r="N117" s="37">
        <v>102</v>
      </c>
      <c r="O117" s="46">
        <f t="shared" si="23"/>
        <v>0</v>
      </c>
      <c r="P117" s="46">
        <f t="shared" si="24"/>
        <v>0</v>
      </c>
      <c r="Q117" s="46">
        <f t="shared" si="25"/>
        <v>105.76796068158312</v>
      </c>
      <c r="R117" s="115">
        <f t="shared" si="31"/>
        <v>6404.6202905029131</v>
      </c>
      <c r="S117" s="46">
        <f t="shared" si="32"/>
        <v>0.12</v>
      </c>
      <c r="T117" s="46">
        <f t="shared" si="26"/>
        <v>2379.4177201381744</v>
      </c>
      <c r="U117" s="116"/>
      <c r="W117" s="5"/>
      <c r="X117" s="5"/>
      <c r="Y117" s="5"/>
      <c r="Z117" s="5"/>
      <c r="AA117" s="5"/>
      <c r="AB117" s="5"/>
      <c r="AC117" s="5"/>
    </row>
    <row r="118" spans="2:29" x14ac:dyDescent="0.2">
      <c r="B118" s="37">
        <f t="shared" si="27"/>
        <v>9</v>
      </c>
      <c r="C118" s="37">
        <v>103</v>
      </c>
      <c r="D118" s="46"/>
      <c r="E118" s="46"/>
      <c r="F118" s="46">
        <f t="shared" si="35"/>
        <v>102.48948878540583</v>
      </c>
      <c r="G118" s="48">
        <f t="shared" si="34"/>
        <v>6404.6202905029131</v>
      </c>
      <c r="H118" s="46">
        <f t="shared" si="22"/>
        <v>0.12</v>
      </c>
      <c r="I118" s="46">
        <f t="shared" si="28"/>
        <v>0</v>
      </c>
      <c r="J118" s="46">
        <f t="shared" si="33"/>
        <v>-74048.946040563897</v>
      </c>
      <c r="L118" s="123">
        <f t="shared" si="29"/>
        <v>1.0265867862098264</v>
      </c>
      <c r="M118" s="37">
        <f t="shared" si="30"/>
        <v>9</v>
      </c>
      <c r="N118" s="37">
        <v>103</v>
      </c>
      <c r="O118" s="46">
        <f t="shared" si="23"/>
        <v>0</v>
      </c>
      <c r="P118" s="46">
        <f t="shared" si="24"/>
        <v>0</v>
      </c>
      <c r="Q118" s="46">
        <f t="shared" si="25"/>
        <v>105.21435491249781</v>
      </c>
      <c r="R118" s="115">
        <f t="shared" si="31"/>
        <v>6404.6202905029131</v>
      </c>
      <c r="S118" s="46">
        <f t="shared" si="32"/>
        <v>0.12</v>
      </c>
      <c r="T118" s="46">
        <f t="shared" si="26"/>
        <v>0</v>
      </c>
      <c r="U118" s="116"/>
      <c r="W118" s="5"/>
      <c r="X118" s="5"/>
      <c r="Y118" s="5"/>
      <c r="Z118" s="5"/>
      <c r="AA118" s="5"/>
      <c r="AB118" s="5"/>
      <c r="AC118" s="5"/>
    </row>
    <row r="119" spans="2:29" x14ac:dyDescent="0.2">
      <c r="B119" s="37">
        <f t="shared" si="27"/>
        <v>9</v>
      </c>
      <c r="C119" s="37">
        <v>104</v>
      </c>
      <c r="D119" s="46"/>
      <c r="E119" s="46"/>
      <c r="F119" s="46">
        <f t="shared" si="35"/>
        <v>102.48948878540583</v>
      </c>
      <c r="G119" s="48">
        <f t="shared" si="34"/>
        <v>6404.6202905029131</v>
      </c>
      <c r="H119" s="46">
        <f t="shared" si="22"/>
        <v>0.12</v>
      </c>
      <c r="I119" s="46">
        <f t="shared" si="28"/>
        <v>0</v>
      </c>
      <c r="J119" s="46">
        <f t="shared" si="33"/>
        <v>-74541.058444937546</v>
      </c>
      <c r="L119" s="123">
        <f t="shared" si="29"/>
        <v>1.0212134731228562</v>
      </c>
      <c r="M119" s="37">
        <f t="shared" si="30"/>
        <v>9</v>
      </c>
      <c r="N119" s="37">
        <v>104</v>
      </c>
      <c r="O119" s="46">
        <f t="shared" si="23"/>
        <v>0</v>
      </c>
      <c r="P119" s="46">
        <f t="shared" si="24"/>
        <v>0</v>
      </c>
      <c r="Q119" s="46">
        <f t="shared" si="25"/>
        <v>104.6636468011303</v>
      </c>
      <c r="R119" s="115">
        <f t="shared" si="31"/>
        <v>6404.6202905029131</v>
      </c>
      <c r="S119" s="46">
        <f t="shared" si="32"/>
        <v>0.12</v>
      </c>
      <c r="T119" s="46">
        <f t="shared" si="26"/>
        <v>0</v>
      </c>
      <c r="U119" s="116"/>
      <c r="W119" s="5"/>
      <c r="X119" s="5"/>
      <c r="Y119" s="5"/>
      <c r="Z119" s="5"/>
      <c r="AA119" s="5"/>
      <c r="AB119" s="5"/>
      <c r="AC119" s="5"/>
    </row>
    <row r="120" spans="2:29" x14ac:dyDescent="0.2">
      <c r="B120" s="37">
        <f t="shared" si="27"/>
        <v>9</v>
      </c>
      <c r="C120" s="37">
        <v>105</v>
      </c>
      <c r="D120" s="46"/>
      <c r="E120" s="46"/>
      <c r="F120" s="46">
        <f t="shared" si="35"/>
        <v>102.48948878540583</v>
      </c>
      <c r="G120" s="48">
        <f t="shared" si="34"/>
        <v>6404.6202905029131</v>
      </c>
      <c r="H120" s="46">
        <f t="shared" si="22"/>
        <v>0.12</v>
      </c>
      <c r="I120" s="46">
        <f t="shared" si="28"/>
        <v>2305.6633045810486</v>
      </c>
      <c r="J120" s="46">
        <f t="shared" si="33"/>
        <v>-72730.096889751803</v>
      </c>
      <c r="L120" s="123">
        <f t="shared" si="29"/>
        <v>1.0158682847827833</v>
      </c>
      <c r="M120" s="37">
        <f t="shared" si="30"/>
        <v>9</v>
      </c>
      <c r="N120" s="37">
        <v>105</v>
      </c>
      <c r="O120" s="46">
        <f t="shared" si="23"/>
        <v>0</v>
      </c>
      <c r="P120" s="46">
        <f t="shared" si="24"/>
        <v>0</v>
      </c>
      <c r="Q120" s="46">
        <f t="shared" si="25"/>
        <v>104.11582118069452</v>
      </c>
      <c r="R120" s="115">
        <f t="shared" si="31"/>
        <v>6404.6202905029131</v>
      </c>
      <c r="S120" s="46">
        <f t="shared" si="32"/>
        <v>0.12</v>
      </c>
      <c r="T120" s="46">
        <f t="shared" si="26"/>
        <v>2342.250226511354</v>
      </c>
      <c r="U120" s="116"/>
      <c r="W120" s="5"/>
      <c r="X120" s="5"/>
      <c r="Y120" s="5"/>
      <c r="Z120" s="5"/>
      <c r="AA120" s="5"/>
      <c r="AB120" s="5"/>
      <c r="AC120" s="5"/>
    </row>
    <row r="121" spans="2:29" x14ac:dyDescent="0.2">
      <c r="B121" s="37">
        <f t="shared" si="27"/>
        <v>9</v>
      </c>
      <c r="C121" s="37">
        <v>106</v>
      </c>
      <c r="D121" s="46"/>
      <c r="E121" s="46"/>
      <c r="F121" s="46">
        <f t="shared" si="35"/>
        <v>102.48948878540583</v>
      </c>
      <c r="G121" s="48">
        <f t="shared" si="34"/>
        <v>6404.6202905029131</v>
      </c>
      <c r="H121" s="46">
        <f t="shared" si="22"/>
        <v>0.12</v>
      </c>
      <c r="I121" s="46">
        <f t="shared" si="28"/>
        <v>0</v>
      </c>
      <c r="J121" s="46">
        <f t="shared" si="33"/>
        <v>-73215.269913096592</v>
      </c>
      <c r="L121" s="123">
        <f t="shared" si="29"/>
        <v>1.0105510739803585</v>
      </c>
      <c r="M121" s="37">
        <f t="shared" si="30"/>
        <v>9</v>
      </c>
      <c r="N121" s="37">
        <v>106</v>
      </c>
      <c r="O121" s="46">
        <f t="shared" si="23"/>
        <v>0</v>
      </c>
      <c r="P121" s="46">
        <f t="shared" si="24"/>
        <v>0</v>
      </c>
      <c r="Q121" s="46">
        <f t="shared" si="25"/>
        <v>103.57086296378976</v>
      </c>
      <c r="R121" s="115">
        <f t="shared" si="31"/>
        <v>6404.6202905029131</v>
      </c>
      <c r="S121" s="46">
        <f t="shared" si="32"/>
        <v>0.12</v>
      </c>
      <c r="T121" s="46">
        <f t="shared" si="26"/>
        <v>0</v>
      </c>
      <c r="U121" s="116"/>
      <c r="W121" s="5"/>
      <c r="X121" s="5"/>
      <c r="Y121" s="5"/>
      <c r="Z121" s="5"/>
      <c r="AA121" s="5"/>
      <c r="AB121" s="5"/>
      <c r="AC121" s="5"/>
    </row>
    <row r="122" spans="2:29" x14ac:dyDescent="0.2">
      <c r="B122" s="37">
        <f t="shared" si="27"/>
        <v>9</v>
      </c>
      <c r="C122" s="37">
        <v>107</v>
      </c>
      <c r="D122" s="46"/>
      <c r="E122" s="46"/>
      <c r="F122" s="46">
        <f t="shared" si="35"/>
        <v>102.48948878540583</v>
      </c>
      <c r="G122" s="48">
        <f t="shared" si="34"/>
        <v>6404.6202905029131</v>
      </c>
      <c r="H122" s="46">
        <f t="shared" si="22"/>
        <v>0.12</v>
      </c>
      <c r="I122" s="46">
        <f t="shared" si="28"/>
        <v>0</v>
      </c>
      <c r="J122" s="46">
        <f t="shared" si="33"/>
        <v>-73702.995768561595</v>
      </c>
      <c r="L122" s="123">
        <f t="shared" si="29"/>
        <v>1.0052616942768478</v>
      </c>
      <c r="M122" s="37">
        <f t="shared" si="30"/>
        <v>9</v>
      </c>
      <c r="N122" s="37">
        <v>107</v>
      </c>
      <c r="O122" s="46">
        <f t="shared" si="23"/>
        <v>0</v>
      </c>
      <c r="P122" s="46">
        <f t="shared" si="24"/>
        <v>0</v>
      </c>
      <c r="Q122" s="46">
        <f t="shared" si="25"/>
        <v>103.02875714198505</v>
      </c>
      <c r="R122" s="115">
        <f t="shared" si="31"/>
        <v>6404.6202905029131</v>
      </c>
      <c r="S122" s="46">
        <f t="shared" si="32"/>
        <v>0.12</v>
      </c>
      <c r="T122" s="46">
        <f t="shared" si="26"/>
        <v>0</v>
      </c>
      <c r="U122" s="116"/>
      <c r="W122" s="5"/>
      <c r="X122" s="5"/>
      <c r="Y122" s="5"/>
      <c r="Z122" s="5"/>
      <c r="AA122" s="5"/>
      <c r="AB122" s="5"/>
      <c r="AC122" s="5"/>
    </row>
    <row r="123" spans="2:29" x14ac:dyDescent="0.2">
      <c r="B123" s="37">
        <f t="shared" si="27"/>
        <v>9</v>
      </c>
      <c r="C123" s="37">
        <v>108</v>
      </c>
      <c r="D123" s="46"/>
      <c r="E123" s="46"/>
      <c r="F123" s="46">
        <f t="shared" si="35"/>
        <v>102.48948878540583</v>
      </c>
      <c r="G123" s="48">
        <f t="shared" si="34"/>
        <v>6404.6202905029131</v>
      </c>
      <c r="H123" s="46">
        <f t="shared" si="22"/>
        <v>0.12</v>
      </c>
      <c r="I123" s="46">
        <f t="shared" si="28"/>
        <v>2305.6633045810486</v>
      </c>
      <c r="J123" s="46">
        <f t="shared" si="33"/>
        <v>-71887.624583787925</v>
      </c>
      <c r="L123" s="123">
        <f t="shared" si="29"/>
        <v>1</v>
      </c>
      <c r="M123" s="37">
        <f t="shared" si="30"/>
        <v>9</v>
      </c>
      <c r="N123" s="37">
        <v>108</v>
      </c>
      <c r="O123" s="46">
        <f t="shared" si="23"/>
        <v>0</v>
      </c>
      <c r="P123" s="46">
        <f t="shared" si="24"/>
        <v>0</v>
      </c>
      <c r="Q123" s="46">
        <f t="shared" si="25"/>
        <v>102.48948878540583</v>
      </c>
      <c r="R123" s="115">
        <f t="shared" si="31"/>
        <v>6404.6202905029131</v>
      </c>
      <c r="S123" s="46">
        <f t="shared" si="32"/>
        <v>0.12</v>
      </c>
      <c r="T123" s="46">
        <f t="shared" si="26"/>
        <v>2305.6633045810486</v>
      </c>
      <c r="U123" s="116"/>
      <c r="W123" s="5"/>
      <c r="X123" s="5"/>
      <c r="Y123" s="5"/>
      <c r="Z123" s="5"/>
      <c r="AA123" s="5"/>
      <c r="AB123" s="5"/>
      <c r="AC123" s="5"/>
    </row>
    <row r="124" spans="2:29" x14ac:dyDescent="0.2">
      <c r="B124" s="37">
        <f t="shared" si="27"/>
        <v>10</v>
      </c>
      <c r="C124" s="37">
        <v>109</v>
      </c>
      <c r="D124" s="46"/>
      <c r="E124" s="46"/>
      <c r="F124" s="46">
        <f t="shared" si="35"/>
        <v>105.56417344896799</v>
      </c>
      <c r="G124" s="48">
        <f t="shared" si="34"/>
        <v>6372.5971890503988</v>
      </c>
      <c r="H124" s="46">
        <f t="shared" si="22"/>
        <v>0.12</v>
      </c>
      <c r="I124" s="46">
        <f t="shared" si="28"/>
        <v>0</v>
      </c>
      <c r="J124" s="46">
        <f t="shared" si="33"/>
        <v>-72371.439460085589</v>
      </c>
      <c r="L124" s="123">
        <f t="shared" si="29"/>
        <v>1.0594256262456363</v>
      </c>
      <c r="M124" s="37">
        <f t="shared" si="30"/>
        <v>10</v>
      </c>
      <c r="N124" s="37">
        <v>109</v>
      </c>
      <c r="O124" s="46">
        <f t="shared" si="23"/>
        <v>0</v>
      </c>
      <c r="P124" s="46">
        <f t="shared" si="24"/>
        <v>0</v>
      </c>
      <c r="Q124" s="46">
        <f t="shared" si="25"/>
        <v>111.83739056527588</v>
      </c>
      <c r="R124" s="115">
        <f t="shared" si="31"/>
        <v>6372.5971890503988</v>
      </c>
      <c r="S124" s="46">
        <f t="shared" si="32"/>
        <v>0.12</v>
      </c>
      <c r="T124" s="46">
        <f t="shared" si="26"/>
        <v>0</v>
      </c>
      <c r="U124" s="116"/>
      <c r="W124" s="5"/>
      <c r="X124" s="5"/>
      <c r="Y124" s="5"/>
      <c r="Z124" s="5"/>
      <c r="AA124" s="5"/>
      <c r="AB124" s="5"/>
      <c r="AC124" s="5"/>
    </row>
    <row r="125" spans="2:29" x14ac:dyDescent="0.2">
      <c r="B125" s="37">
        <f t="shared" si="27"/>
        <v>10</v>
      </c>
      <c r="C125" s="37">
        <v>110</v>
      </c>
      <c r="D125" s="46"/>
      <c r="E125" s="46"/>
      <c r="F125" s="46">
        <f t="shared" si="35"/>
        <v>105.56417344896799</v>
      </c>
      <c r="G125" s="48">
        <f t="shared" si="34"/>
        <v>6372.5971890503988</v>
      </c>
      <c r="H125" s="46">
        <f t="shared" si="22"/>
        <v>0.12</v>
      </c>
      <c r="I125" s="46">
        <f t="shared" si="28"/>
        <v>0</v>
      </c>
      <c r="J125" s="46">
        <f t="shared" si="33"/>
        <v>-72857.800022348922</v>
      </c>
      <c r="L125" s="123">
        <f t="shared" si="29"/>
        <v>1.0538804296206199</v>
      </c>
      <c r="M125" s="37">
        <f t="shared" si="30"/>
        <v>10</v>
      </c>
      <c r="N125" s="37">
        <v>110</v>
      </c>
      <c r="O125" s="46">
        <f t="shared" si="23"/>
        <v>0</v>
      </c>
      <c r="P125" s="46">
        <f t="shared" si="24"/>
        <v>0</v>
      </c>
      <c r="Q125" s="46">
        <f t="shared" si="25"/>
        <v>111.25201646694403</v>
      </c>
      <c r="R125" s="115">
        <f t="shared" si="31"/>
        <v>6372.5971890503988</v>
      </c>
      <c r="S125" s="46">
        <f t="shared" si="32"/>
        <v>0.12</v>
      </c>
      <c r="T125" s="46">
        <f t="shared" si="26"/>
        <v>0</v>
      </c>
      <c r="U125" s="116"/>
      <c r="W125" s="5"/>
      <c r="X125" s="5"/>
      <c r="Y125" s="5"/>
      <c r="Z125" s="5"/>
      <c r="AA125" s="5"/>
      <c r="AB125" s="5"/>
      <c r="AC125" s="5"/>
    </row>
    <row r="126" spans="2:29" x14ac:dyDescent="0.2">
      <c r="B126" s="37">
        <f t="shared" si="27"/>
        <v>10</v>
      </c>
      <c r="C126" s="37">
        <v>111</v>
      </c>
      <c r="D126" s="46"/>
      <c r="E126" s="46"/>
      <c r="F126" s="46">
        <f t="shared" si="35"/>
        <v>105.56417344896799</v>
      </c>
      <c r="G126" s="48">
        <f t="shared" si="34"/>
        <v>6372.5971890503988</v>
      </c>
      <c r="H126" s="46">
        <f t="shared" si="22"/>
        <v>0.12</v>
      </c>
      <c r="I126" s="46">
        <f t="shared" si="28"/>
        <v>2294.1349880581433</v>
      </c>
      <c r="J126" s="46">
        <f t="shared" si="33"/>
        <v>-71052.584677141058</v>
      </c>
      <c r="L126" s="123">
        <f t="shared" si="29"/>
        <v>1.0483642574073675</v>
      </c>
      <c r="M126" s="37">
        <f t="shared" si="30"/>
        <v>10</v>
      </c>
      <c r="N126" s="37">
        <v>111</v>
      </c>
      <c r="O126" s="46">
        <f t="shared" si="23"/>
        <v>0</v>
      </c>
      <c r="P126" s="46">
        <f t="shared" si="24"/>
        <v>0</v>
      </c>
      <c r="Q126" s="46">
        <f t="shared" si="25"/>
        <v>110.66970630664987</v>
      </c>
      <c r="R126" s="115">
        <f t="shared" si="31"/>
        <v>6372.5971890503988</v>
      </c>
      <c r="S126" s="46">
        <f t="shared" si="32"/>
        <v>0.12</v>
      </c>
      <c r="T126" s="46">
        <f t="shared" si="26"/>
        <v>2405.0891231478354</v>
      </c>
      <c r="U126" s="116"/>
      <c r="W126" s="5"/>
      <c r="X126" s="5"/>
      <c r="Y126" s="5"/>
      <c r="Z126" s="5"/>
      <c r="AA126" s="5"/>
      <c r="AB126" s="5"/>
      <c r="AC126" s="5"/>
    </row>
    <row r="127" spans="2:29" x14ac:dyDescent="0.2">
      <c r="B127" s="37">
        <f t="shared" si="27"/>
        <v>10</v>
      </c>
      <c r="C127" s="37">
        <v>112</v>
      </c>
      <c r="D127" s="46"/>
      <c r="E127" s="46"/>
      <c r="F127" s="46">
        <f t="shared" si="35"/>
        <v>105.56417344896799</v>
      </c>
      <c r="G127" s="48">
        <f t="shared" si="34"/>
        <v>6372.5971890503988</v>
      </c>
      <c r="H127" s="46">
        <f t="shared" si="22"/>
        <v>0.12</v>
      </c>
      <c r="I127" s="46">
        <f t="shared" si="28"/>
        <v>0</v>
      </c>
      <c r="J127" s="46">
        <f t="shared" si="33"/>
        <v>-71532.005828740977</v>
      </c>
      <c r="L127" s="123">
        <f t="shared" si="29"/>
        <v>1.0428769576876462</v>
      </c>
      <c r="M127" s="37">
        <f t="shared" si="30"/>
        <v>10</v>
      </c>
      <c r="N127" s="37">
        <v>112</v>
      </c>
      <c r="O127" s="46">
        <f t="shared" si="23"/>
        <v>0</v>
      </c>
      <c r="P127" s="46">
        <f t="shared" si="24"/>
        <v>0</v>
      </c>
      <c r="Q127" s="46">
        <f t="shared" si="25"/>
        <v>110.09044404727074</v>
      </c>
      <c r="R127" s="115">
        <f t="shared" si="31"/>
        <v>6372.5971890503988</v>
      </c>
      <c r="S127" s="46">
        <f t="shared" si="32"/>
        <v>0.12</v>
      </c>
      <c r="T127" s="46">
        <f t="shared" si="26"/>
        <v>0</v>
      </c>
      <c r="U127" s="116"/>
      <c r="W127" s="5"/>
      <c r="X127" s="5"/>
      <c r="Y127" s="5"/>
      <c r="Z127" s="5"/>
      <c r="AA127" s="5"/>
      <c r="AB127" s="5"/>
      <c r="AC127" s="5"/>
    </row>
    <row r="128" spans="2:29" x14ac:dyDescent="0.2">
      <c r="B128" s="37">
        <f t="shared" si="27"/>
        <v>10</v>
      </c>
      <c r="C128" s="37">
        <v>113</v>
      </c>
      <c r="D128" s="46"/>
      <c r="E128" s="46"/>
      <c r="F128" s="46">
        <f t="shared" si="35"/>
        <v>105.56417344896799</v>
      </c>
      <c r="G128" s="48">
        <f t="shared" si="34"/>
        <v>6372.5971890503988</v>
      </c>
      <c r="H128" s="46">
        <f t="shared" si="22"/>
        <v>0.12</v>
      </c>
      <c r="I128" s="46">
        <f t="shared" si="28"/>
        <v>0</v>
      </c>
      <c r="J128" s="46">
        <f t="shared" si="33"/>
        <v>-72013.949547870463</v>
      </c>
      <c r="L128" s="123">
        <f t="shared" si="29"/>
        <v>1.0374183793383849</v>
      </c>
      <c r="M128" s="37">
        <f t="shared" si="30"/>
        <v>10</v>
      </c>
      <c r="N128" s="37">
        <v>113</v>
      </c>
      <c r="O128" s="46">
        <f t="shared" si="23"/>
        <v>0</v>
      </c>
      <c r="P128" s="46">
        <f t="shared" si="24"/>
        <v>0</v>
      </c>
      <c r="Q128" s="46">
        <f t="shared" si="25"/>
        <v>109.51421373562454</v>
      </c>
      <c r="R128" s="115">
        <f t="shared" si="31"/>
        <v>6372.5971890503988</v>
      </c>
      <c r="S128" s="46">
        <f t="shared" si="32"/>
        <v>0.12</v>
      </c>
      <c r="T128" s="46">
        <f t="shared" si="26"/>
        <v>0</v>
      </c>
      <c r="U128" s="116"/>
      <c r="W128" s="5"/>
      <c r="X128" s="5"/>
      <c r="Y128" s="5"/>
      <c r="Z128" s="5"/>
      <c r="AA128" s="5"/>
      <c r="AB128" s="5"/>
      <c r="AC128" s="5"/>
    </row>
    <row r="129" spans="2:29" x14ac:dyDescent="0.2">
      <c r="B129" s="37">
        <f t="shared" si="27"/>
        <v>10</v>
      </c>
      <c r="C129" s="37">
        <v>114</v>
      </c>
      <c r="D129" s="46"/>
      <c r="E129" s="46"/>
      <c r="F129" s="46">
        <f t="shared" si="35"/>
        <v>105.56417344896799</v>
      </c>
      <c r="G129" s="48">
        <f t="shared" si="34"/>
        <v>6372.5971890503988</v>
      </c>
      <c r="H129" s="46">
        <f t="shared" si="22"/>
        <v>0.12</v>
      </c>
      <c r="I129" s="46">
        <f t="shared" si="28"/>
        <v>2294.1349880581433</v>
      </c>
      <c r="J129" s="46">
        <f t="shared" si="33"/>
        <v>-70204.294119450511</v>
      </c>
      <c r="L129" s="123">
        <f t="shared" si="29"/>
        <v>1.031988372027514</v>
      </c>
      <c r="M129" s="37">
        <f t="shared" si="30"/>
        <v>10</v>
      </c>
      <c r="N129" s="37">
        <v>114</v>
      </c>
      <c r="O129" s="46">
        <f t="shared" si="23"/>
        <v>0</v>
      </c>
      <c r="P129" s="46">
        <f t="shared" si="24"/>
        <v>0</v>
      </c>
      <c r="Q129" s="46">
        <f t="shared" si="25"/>
        <v>108.94099950203059</v>
      </c>
      <c r="R129" s="115">
        <f t="shared" si="31"/>
        <v>6372.5971890503988</v>
      </c>
      <c r="S129" s="46">
        <f t="shared" si="32"/>
        <v>0.12</v>
      </c>
      <c r="T129" s="46">
        <f t="shared" si="26"/>
        <v>2367.5206315374835</v>
      </c>
      <c r="U129" s="116"/>
      <c r="W129" s="5"/>
      <c r="X129" s="5"/>
      <c r="Y129" s="5"/>
      <c r="Z129" s="5"/>
      <c r="AA129" s="5"/>
      <c r="AB129" s="5"/>
      <c r="AC129" s="5"/>
    </row>
    <row r="130" spans="2:29" x14ac:dyDescent="0.2">
      <c r="B130" s="37">
        <f t="shared" si="27"/>
        <v>10</v>
      </c>
      <c r="C130" s="37">
        <v>115</v>
      </c>
      <c r="D130" s="46"/>
      <c r="E130" s="46"/>
      <c r="F130" s="46">
        <f t="shared" si="35"/>
        <v>105.56417344896799</v>
      </c>
      <c r="G130" s="48">
        <f t="shared" si="34"/>
        <v>6372.5971890503988</v>
      </c>
      <c r="H130" s="46">
        <f t="shared" si="22"/>
        <v>0.12</v>
      </c>
      <c r="I130" s="46">
        <f t="shared" si="28"/>
        <v>0</v>
      </c>
      <c r="J130" s="46">
        <f t="shared" si="33"/>
        <v>-70679.251825477928</v>
      </c>
      <c r="L130" s="123">
        <f t="shared" si="29"/>
        <v>1.0265867862098264</v>
      </c>
      <c r="M130" s="37">
        <f t="shared" si="30"/>
        <v>10</v>
      </c>
      <c r="N130" s="37">
        <v>115</v>
      </c>
      <c r="O130" s="46">
        <f t="shared" si="23"/>
        <v>0</v>
      </c>
      <c r="P130" s="46">
        <f t="shared" si="24"/>
        <v>0</v>
      </c>
      <c r="Q130" s="46">
        <f t="shared" si="25"/>
        <v>108.37078555987273</v>
      </c>
      <c r="R130" s="115">
        <f t="shared" si="31"/>
        <v>6372.5971890503988</v>
      </c>
      <c r="S130" s="46">
        <f t="shared" si="32"/>
        <v>0.12</v>
      </c>
      <c r="T130" s="46">
        <f t="shared" si="26"/>
        <v>0</v>
      </c>
      <c r="U130" s="116"/>
      <c r="W130" s="5"/>
      <c r="X130" s="5"/>
      <c r="Y130" s="5"/>
      <c r="Z130" s="5"/>
      <c r="AA130" s="5"/>
      <c r="AB130" s="5"/>
      <c r="AC130" s="5"/>
    </row>
    <row r="131" spans="2:29" x14ac:dyDescent="0.2">
      <c r="B131" s="37">
        <f t="shared" si="27"/>
        <v>10</v>
      </c>
      <c r="C131" s="37">
        <v>116</v>
      </c>
      <c r="D131" s="46"/>
      <c r="E131" s="46"/>
      <c r="F131" s="46">
        <f t="shared" si="35"/>
        <v>105.56417344896799</v>
      </c>
      <c r="G131" s="48">
        <f t="shared" si="34"/>
        <v>6372.5971890503988</v>
      </c>
      <c r="H131" s="46">
        <f t="shared" si="22"/>
        <v>0.12</v>
      </c>
      <c r="I131" s="46">
        <f t="shared" si="28"/>
        <v>0</v>
      </c>
      <c r="J131" s="46">
        <f t="shared" si="33"/>
        <v>-71156.708613748895</v>
      </c>
      <c r="L131" s="123">
        <f t="shared" si="29"/>
        <v>1.0212134731228562</v>
      </c>
      <c r="M131" s="37">
        <f t="shared" si="30"/>
        <v>10</v>
      </c>
      <c r="N131" s="37">
        <v>116</v>
      </c>
      <c r="O131" s="46">
        <f t="shared" si="23"/>
        <v>0</v>
      </c>
      <c r="P131" s="46">
        <f t="shared" si="24"/>
        <v>0</v>
      </c>
      <c r="Q131" s="46">
        <f t="shared" si="25"/>
        <v>107.8035562051642</v>
      </c>
      <c r="R131" s="115">
        <f t="shared" si="31"/>
        <v>6372.5971890503988</v>
      </c>
      <c r="S131" s="46">
        <f t="shared" si="32"/>
        <v>0.12</v>
      </c>
      <c r="T131" s="46">
        <f t="shared" si="26"/>
        <v>0</v>
      </c>
      <c r="U131" s="116"/>
      <c r="W131" s="5"/>
      <c r="X131" s="5"/>
      <c r="Y131" s="5"/>
      <c r="Z131" s="5"/>
      <c r="AA131" s="5"/>
      <c r="AB131" s="5"/>
      <c r="AC131" s="5"/>
    </row>
    <row r="132" spans="2:29" x14ac:dyDescent="0.2">
      <c r="B132" s="37">
        <f t="shared" si="27"/>
        <v>10</v>
      </c>
      <c r="C132" s="37">
        <v>117</v>
      </c>
      <c r="D132" s="46"/>
      <c r="E132" s="46"/>
      <c r="F132" s="46">
        <f t="shared" si="35"/>
        <v>105.56417344896799</v>
      </c>
      <c r="G132" s="48">
        <f t="shared" si="34"/>
        <v>6372.5971890503988</v>
      </c>
      <c r="H132" s="46">
        <f t="shared" si="22"/>
        <v>0.12</v>
      </c>
      <c r="I132" s="46">
        <f t="shared" si="28"/>
        <v>2294.1349880581433</v>
      </c>
      <c r="J132" s="46">
        <f t="shared" si="33"/>
        <v>-69342.542645612004</v>
      </c>
      <c r="L132" s="123">
        <f t="shared" si="29"/>
        <v>1.0158682847827833</v>
      </c>
      <c r="M132" s="37">
        <f t="shared" si="30"/>
        <v>10</v>
      </c>
      <c r="N132" s="37">
        <v>117</v>
      </c>
      <c r="O132" s="46">
        <f t="shared" si="23"/>
        <v>0</v>
      </c>
      <c r="P132" s="46">
        <f t="shared" si="24"/>
        <v>0</v>
      </c>
      <c r="Q132" s="46">
        <f t="shared" si="25"/>
        <v>107.23929581611536</v>
      </c>
      <c r="R132" s="115">
        <f t="shared" si="31"/>
        <v>6372.5971890503988</v>
      </c>
      <c r="S132" s="46">
        <f t="shared" si="32"/>
        <v>0.12</v>
      </c>
      <c r="T132" s="46">
        <f t="shared" si="26"/>
        <v>2330.5389753787972</v>
      </c>
      <c r="U132" s="116"/>
      <c r="W132" s="5"/>
      <c r="X132" s="5"/>
      <c r="Y132" s="5"/>
      <c r="Z132" s="5"/>
      <c r="AA132" s="5"/>
      <c r="AB132" s="5"/>
      <c r="AC132" s="5"/>
    </row>
    <row r="133" spans="2:29" x14ac:dyDescent="0.2">
      <c r="B133" s="37">
        <f t="shared" si="27"/>
        <v>10</v>
      </c>
      <c r="C133" s="37">
        <v>118</v>
      </c>
      <c r="D133" s="46"/>
      <c r="E133" s="46"/>
      <c r="F133" s="46">
        <f t="shared" si="35"/>
        <v>105.56417344896799</v>
      </c>
      <c r="G133" s="48">
        <f t="shared" si="34"/>
        <v>6372.5971890503988</v>
      </c>
      <c r="H133" s="46">
        <f t="shared" si="22"/>
        <v>0.12</v>
      </c>
      <c r="I133" s="46">
        <f t="shared" si="28"/>
        <v>0</v>
      </c>
      <c r="J133" s="46">
        <f t="shared" si="33"/>
        <v>-69812.966078841448</v>
      </c>
      <c r="L133" s="123">
        <f t="shared" si="29"/>
        <v>1.0105510739803585</v>
      </c>
      <c r="M133" s="37">
        <f t="shared" si="30"/>
        <v>10</v>
      </c>
      <c r="N133" s="37">
        <v>118</v>
      </c>
      <c r="O133" s="46">
        <f t="shared" si="23"/>
        <v>0</v>
      </c>
      <c r="P133" s="46">
        <f t="shared" si="24"/>
        <v>0</v>
      </c>
      <c r="Q133" s="46">
        <f t="shared" si="25"/>
        <v>106.67798885270345</v>
      </c>
      <c r="R133" s="115">
        <f t="shared" si="31"/>
        <v>6372.5971890503988</v>
      </c>
      <c r="S133" s="46">
        <f t="shared" si="32"/>
        <v>0.12</v>
      </c>
      <c r="T133" s="46">
        <f t="shared" si="26"/>
        <v>0</v>
      </c>
      <c r="U133" s="116"/>
      <c r="W133" s="5"/>
      <c r="X133" s="5"/>
      <c r="Y133" s="5"/>
      <c r="Z133" s="5"/>
      <c r="AA133" s="5"/>
      <c r="AB133" s="5"/>
      <c r="AC133" s="5"/>
    </row>
    <row r="134" spans="2:29" x14ac:dyDescent="0.2">
      <c r="B134" s="37">
        <f t="shared" si="27"/>
        <v>10</v>
      </c>
      <c r="C134" s="37">
        <v>119</v>
      </c>
      <c r="D134" s="46"/>
      <c r="E134" s="46"/>
      <c r="F134" s="46">
        <f t="shared" si="35"/>
        <v>105.56417344896799</v>
      </c>
      <c r="G134" s="48">
        <f t="shared" si="34"/>
        <v>6372.5971890503988</v>
      </c>
      <c r="H134" s="46">
        <f t="shared" si="22"/>
        <v>0.12</v>
      </c>
      <c r="I134" s="46">
        <f t="shared" si="28"/>
        <v>0</v>
      </c>
      <c r="J134" s="46">
        <f t="shared" si="33"/>
        <v>-70285.864736357209</v>
      </c>
      <c r="L134" s="123">
        <f t="shared" si="29"/>
        <v>1.0052616942768478</v>
      </c>
      <c r="M134" s="37">
        <f t="shared" si="30"/>
        <v>10</v>
      </c>
      <c r="N134" s="37">
        <v>119</v>
      </c>
      <c r="O134" s="46">
        <f t="shared" si="23"/>
        <v>0</v>
      </c>
      <c r="P134" s="46">
        <f t="shared" si="24"/>
        <v>0</v>
      </c>
      <c r="Q134" s="46">
        <f t="shared" si="25"/>
        <v>106.1196198562446</v>
      </c>
      <c r="R134" s="115">
        <f t="shared" si="31"/>
        <v>6372.5971890503988</v>
      </c>
      <c r="S134" s="46">
        <f t="shared" si="32"/>
        <v>0.12</v>
      </c>
      <c r="T134" s="46">
        <f t="shared" si="26"/>
        <v>0</v>
      </c>
      <c r="U134" s="116"/>
      <c r="W134" s="5"/>
      <c r="X134" s="5"/>
      <c r="Y134" s="5"/>
      <c r="Z134" s="5"/>
      <c r="AA134" s="5"/>
      <c r="AB134" s="5"/>
      <c r="AC134" s="5"/>
    </row>
    <row r="135" spans="2:29" x14ac:dyDescent="0.2">
      <c r="B135" s="37">
        <f t="shared" si="27"/>
        <v>10</v>
      </c>
      <c r="C135" s="37">
        <v>120</v>
      </c>
      <c r="D135" s="46"/>
      <c r="E135" s="46"/>
      <c r="F135" s="46">
        <f t="shared" si="35"/>
        <v>105.56417344896799</v>
      </c>
      <c r="G135" s="48">
        <f t="shared" si="34"/>
        <v>6372.5971890503988</v>
      </c>
      <c r="H135" s="46">
        <f t="shared" si="22"/>
        <v>0.12</v>
      </c>
      <c r="I135" s="46">
        <f t="shared" si="28"/>
        <v>2294.1349880581433</v>
      </c>
      <c r="J135" s="46">
        <f t="shared" si="33"/>
        <v>-68467.116653974619</v>
      </c>
      <c r="L135" s="123">
        <f t="shared" si="29"/>
        <v>1</v>
      </c>
      <c r="M135" s="37">
        <f t="shared" si="30"/>
        <v>10</v>
      </c>
      <c r="N135" s="37">
        <v>120</v>
      </c>
      <c r="O135" s="46">
        <f t="shared" si="23"/>
        <v>0</v>
      </c>
      <c r="P135" s="46">
        <f t="shared" si="24"/>
        <v>0</v>
      </c>
      <c r="Q135" s="46">
        <f t="shared" si="25"/>
        <v>105.56417344896799</v>
      </c>
      <c r="R135" s="115">
        <f t="shared" si="31"/>
        <v>6372.5971890503988</v>
      </c>
      <c r="S135" s="46">
        <f t="shared" si="32"/>
        <v>0.12</v>
      </c>
      <c r="T135" s="46">
        <f t="shared" si="26"/>
        <v>2294.1349880581433</v>
      </c>
      <c r="U135" s="116"/>
      <c r="W135" s="5"/>
      <c r="X135" s="5"/>
      <c r="Y135" s="5"/>
      <c r="Z135" s="5"/>
      <c r="AA135" s="5"/>
      <c r="AB135" s="5"/>
      <c r="AC135" s="5"/>
    </row>
    <row r="136" spans="2:29" x14ac:dyDescent="0.2">
      <c r="B136" s="37">
        <f t="shared" si="27"/>
        <v>11</v>
      </c>
      <c r="C136" s="37">
        <v>121</v>
      </c>
      <c r="D136" s="46"/>
      <c r="E136" s="46"/>
      <c r="F136" s="46">
        <f t="shared" si="35"/>
        <v>108.73109865243703</v>
      </c>
      <c r="G136" s="48">
        <f t="shared" si="34"/>
        <v>6340.7342031051467</v>
      </c>
      <c r="H136" s="46">
        <f t="shared" si="22"/>
        <v>0.12</v>
      </c>
      <c r="I136" s="46">
        <f t="shared" si="28"/>
        <v>0</v>
      </c>
      <c r="J136" s="46">
        <f t="shared" si="33"/>
        <v>-68936.100788477546</v>
      </c>
      <c r="L136" s="123">
        <f t="shared" si="29"/>
        <v>1.0594256262456363</v>
      </c>
      <c r="M136" s="37">
        <f t="shared" si="30"/>
        <v>11</v>
      </c>
      <c r="N136" s="37">
        <v>121</v>
      </c>
      <c r="O136" s="46">
        <f t="shared" si="23"/>
        <v>0</v>
      </c>
      <c r="P136" s="46">
        <f t="shared" si="24"/>
        <v>0</v>
      </c>
      <c r="Q136" s="46">
        <f t="shared" si="25"/>
        <v>115.19251228223416</v>
      </c>
      <c r="R136" s="115">
        <f t="shared" si="31"/>
        <v>6340.7342031051467</v>
      </c>
      <c r="S136" s="46">
        <f t="shared" si="32"/>
        <v>0.12</v>
      </c>
      <c r="T136" s="46">
        <f t="shared" si="26"/>
        <v>0</v>
      </c>
      <c r="U136" s="116"/>
      <c r="W136" s="5"/>
      <c r="X136" s="5"/>
      <c r="Y136" s="5"/>
      <c r="Z136" s="5"/>
      <c r="AA136" s="5"/>
      <c r="AB136" s="5"/>
      <c r="AC136" s="5"/>
    </row>
    <row r="137" spans="2:29" x14ac:dyDescent="0.2">
      <c r="B137" s="37">
        <f t="shared" si="27"/>
        <v>11</v>
      </c>
      <c r="C137" s="37">
        <v>122</v>
      </c>
      <c r="D137" s="46"/>
      <c r="E137" s="46"/>
      <c r="F137" s="46">
        <f t="shared" si="35"/>
        <v>108.73109865243703</v>
      </c>
      <c r="G137" s="48">
        <f t="shared" si="34"/>
        <v>6340.7342031051467</v>
      </c>
      <c r="H137" s="46">
        <f t="shared" si="22"/>
        <v>0.12</v>
      </c>
      <c r="I137" s="46">
        <f t="shared" si="28"/>
        <v>0</v>
      </c>
      <c r="J137" s="46">
        <f t="shared" si="33"/>
        <v>-69407.552574116911</v>
      </c>
      <c r="L137" s="123">
        <f t="shared" si="29"/>
        <v>1.0538804296206199</v>
      </c>
      <c r="M137" s="37">
        <f t="shared" si="30"/>
        <v>11</v>
      </c>
      <c r="N137" s="37">
        <v>122</v>
      </c>
      <c r="O137" s="46">
        <f t="shared" si="23"/>
        <v>0</v>
      </c>
      <c r="P137" s="46">
        <f t="shared" si="24"/>
        <v>0</v>
      </c>
      <c r="Q137" s="46">
        <f t="shared" si="25"/>
        <v>114.58957696095234</v>
      </c>
      <c r="R137" s="115">
        <f t="shared" si="31"/>
        <v>6340.7342031051467</v>
      </c>
      <c r="S137" s="46">
        <f t="shared" si="32"/>
        <v>0.12</v>
      </c>
      <c r="T137" s="46">
        <f t="shared" si="26"/>
        <v>0</v>
      </c>
      <c r="U137" s="116"/>
      <c r="W137" s="5"/>
      <c r="X137" s="5"/>
      <c r="Y137" s="5"/>
      <c r="Z137" s="5"/>
      <c r="AA137" s="5"/>
      <c r="AB137" s="5"/>
      <c r="AC137" s="5"/>
    </row>
    <row r="138" spans="2:29" x14ac:dyDescent="0.2">
      <c r="B138" s="37">
        <f t="shared" si="27"/>
        <v>11</v>
      </c>
      <c r="C138" s="37">
        <v>123</v>
      </c>
      <c r="D138" s="46"/>
      <c r="E138" s="46"/>
      <c r="F138" s="46">
        <f t="shared" si="35"/>
        <v>108.73109865243703</v>
      </c>
      <c r="G138" s="48">
        <f t="shared" si="34"/>
        <v>6340.7342031051467</v>
      </c>
      <c r="H138" s="46">
        <f t="shared" si="22"/>
        <v>0.12</v>
      </c>
      <c r="I138" s="46">
        <f t="shared" si="28"/>
        <v>2282.6643131178525</v>
      </c>
      <c r="J138" s="46">
        <f t="shared" si="33"/>
        <v>-67598.820681800731</v>
      </c>
      <c r="L138" s="123">
        <f t="shared" si="29"/>
        <v>1.0483642574073675</v>
      </c>
      <c r="M138" s="37">
        <f t="shared" si="30"/>
        <v>11</v>
      </c>
      <c r="N138" s="37">
        <v>123</v>
      </c>
      <c r="O138" s="46">
        <f t="shared" si="23"/>
        <v>0</v>
      </c>
      <c r="P138" s="46">
        <f t="shared" si="24"/>
        <v>0</v>
      </c>
      <c r="Q138" s="46">
        <f t="shared" si="25"/>
        <v>113.98979749584936</v>
      </c>
      <c r="R138" s="115">
        <f t="shared" si="31"/>
        <v>6340.7342031051467</v>
      </c>
      <c r="S138" s="46">
        <f t="shared" si="32"/>
        <v>0.12</v>
      </c>
      <c r="T138" s="46">
        <f t="shared" si="26"/>
        <v>2393.0636775320959</v>
      </c>
      <c r="U138" s="116"/>
      <c r="W138" s="5"/>
      <c r="X138" s="5"/>
      <c r="Y138" s="5"/>
      <c r="Z138" s="5"/>
      <c r="AA138" s="5"/>
      <c r="AB138" s="5"/>
      <c r="AC138" s="5"/>
    </row>
    <row r="139" spans="2:29" x14ac:dyDescent="0.2">
      <c r="B139" s="37">
        <f t="shared" si="27"/>
        <v>11</v>
      </c>
      <c r="C139" s="37">
        <v>124</v>
      </c>
      <c r="D139" s="46"/>
      <c r="E139" s="46"/>
      <c r="F139" s="46">
        <f t="shared" si="35"/>
        <v>108.73109865243703</v>
      </c>
      <c r="G139" s="48">
        <f t="shared" si="34"/>
        <v>6340.7342031051467</v>
      </c>
      <c r="H139" s="46">
        <f t="shared" si="22"/>
        <v>0.12</v>
      </c>
      <c r="I139" s="46">
        <f t="shared" si="28"/>
        <v>0</v>
      </c>
      <c r="J139" s="46">
        <f t="shared" si="33"/>
        <v>-68063.236108356257</v>
      </c>
      <c r="L139" s="123">
        <f t="shared" si="29"/>
        <v>1.0428769576876462</v>
      </c>
      <c r="M139" s="37">
        <f t="shared" si="30"/>
        <v>11</v>
      </c>
      <c r="N139" s="37">
        <v>124</v>
      </c>
      <c r="O139" s="46">
        <f t="shared" si="23"/>
        <v>0</v>
      </c>
      <c r="P139" s="46">
        <f t="shared" si="24"/>
        <v>0</v>
      </c>
      <c r="Q139" s="46">
        <f t="shared" si="25"/>
        <v>113.39315736868886</v>
      </c>
      <c r="R139" s="115">
        <f t="shared" si="31"/>
        <v>6340.7342031051467</v>
      </c>
      <c r="S139" s="46">
        <f t="shared" si="32"/>
        <v>0.12</v>
      </c>
      <c r="T139" s="46">
        <f t="shared" si="26"/>
        <v>0</v>
      </c>
      <c r="U139" s="116"/>
      <c r="W139" s="5"/>
      <c r="X139" s="5"/>
      <c r="Y139" s="5"/>
      <c r="Z139" s="5"/>
      <c r="AA139" s="5"/>
      <c r="AB139" s="5"/>
      <c r="AC139" s="5"/>
    </row>
    <row r="140" spans="2:29" x14ac:dyDescent="0.2">
      <c r="B140" s="37">
        <f t="shared" si="27"/>
        <v>11</v>
      </c>
      <c r="C140" s="37">
        <v>125</v>
      </c>
      <c r="D140" s="46"/>
      <c r="E140" s="46"/>
      <c r="F140" s="46">
        <f t="shared" si="35"/>
        <v>108.73109865243703</v>
      </c>
      <c r="G140" s="48">
        <f t="shared" si="34"/>
        <v>6340.7342031051467</v>
      </c>
      <c r="H140" s="46">
        <f t="shared" si="22"/>
        <v>0.12</v>
      </c>
      <c r="I140" s="46">
        <f t="shared" si="28"/>
        <v>0</v>
      </c>
      <c r="J140" s="46">
        <f t="shared" si="33"/>
        <v>-68530.095146903768</v>
      </c>
      <c r="L140" s="123">
        <f t="shared" si="29"/>
        <v>1.0374183793383849</v>
      </c>
      <c r="M140" s="37">
        <f t="shared" si="30"/>
        <v>11</v>
      </c>
      <c r="N140" s="37">
        <v>125</v>
      </c>
      <c r="O140" s="46">
        <f t="shared" si="23"/>
        <v>0</v>
      </c>
      <c r="P140" s="46">
        <f t="shared" si="24"/>
        <v>0</v>
      </c>
      <c r="Q140" s="46">
        <f t="shared" si="25"/>
        <v>112.79964014769327</v>
      </c>
      <c r="R140" s="115">
        <f t="shared" si="31"/>
        <v>6340.7342031051467</v>
      </c>
      <c r="S140" s="46">
        <f t="shared" si="32"/>
        <v>0.12</v>
      </c>
      <c r="T140" s="46">
        <f t="shared" si="26"/>
        <v>0</v>
      </c>
      <c r="U140" s="116"/>
      <c r="W140" s="5"/>
      <c r="X140" s="5"/>
      <c r="Y140" s="5"/>
      <c r="Z140" s="5"/>
      <c r="AA140" s="5"/>
      <c r="AB140" s="5"/>
      <c r="AC140" s="5"/>
    </row>
    <row r="141" spans="2:29" x14ac:dyDescent="0.2">
      <c r="B141" s="37">
        <f t="shared" si="27"/>
        <v>11</v>
      </c>
      <c r="C141" s="37">
        <v>126</v>
      </c>
      <c r="D141" s="46"/>
      <c r="E141" s="46"/>
      <c r="F141" s="46">
        <f t="shared" si="35"/>
        <v>108.73109865243703</v>
      </c>
      <c r="G141" s="48">
        <f t="shared" si="34"/>
        <v>6340.7342031051467</v>
      </c>
      <c r="H141" s="46">
        <f t="shared" si="22"/>
        <v>0.12</v>
      </c>
      <c r="I141" s="46">
        <f t="shared" si="28"/>
        <v>2282.6643131178525</v>
      </c>
      <c r="J141" s="46">
        <f t="shared" si="33"/>
        <v>-66716.746341864651</v>
      </c>
      <c r="L141" s="123">
        <f t="shared" si="29"/>
        <v>1.031988372027514</v>
      </c>
      <c r="M141" s="37">
        <f t="shared" si="30"/>
        <v>11</v>
      </c>
      <c r="N141" s="37">
        <v>126</v>
      </c>
      <c r="O141" s="46">
        <f t="shared" si="23"/>
        <v>0</v>
      </c>
      <c r="P141" s="46">
        <f t="shared" si="24"/>
        <v>0</v>
      </c>
      <c r="Q141" s="46">
        <f t="shared" si="25"/>
        <v>112.20922948709151</v>
      </c>
      <c r="R141" s="115">
        <f t="shared" si="31"/>
        <v>6340.7342031051467</v>
      </c>
      <c r="S141" s="46">
        <f t="shared" si="32"/>
        <v>0.12</v>
      </c>
      <c r="T141" s="46">
        <f t="shared" si="26"/>
        <v>2355.6830283797963</v>
      </c>
      <c r="U141" s="116"/>
      <c r="W141" s="5"/>
      <c r="X141" s="5"/>
      <c r="Y141" s="5"/>
      <c r="Z141" s="5"/>
      <c r="AA141" s="5"/>
      <c r="AB141" s="5"/>
      <c r="AC141" s="5"/>
    </row>
    <row r="142" spans="2:29" x14ac:dyDescent="0.2">
      <c r="B142" s="37">
        <f t="shared" si="27"/>
        <v>11</v>
      </c>
      <c r="C142" s="37">
        <v>127</v>
      </c>
      <c r="D142" s="46"/>
      <c r="E142" s="46"/>
      <c r="F142" s="46">
        <f t="shared" si="35"/>
        <v>108.73109865243703</v>
      </c>
      <c r="G142" s="48">
        <f t="shared" si="34"/>
        <v>6340.7342031051467</v>
      </c>
      <c r="H142" s="46">
        <f t="shared" si="22"/>
        <v>0.12</v>
      </c>
      <c r="I142" s="46">
        <f t="shared" si="28"/>
        <v>0</v>
      </c>
      <c r="J142" s="46">
        <f t="shared" si="33"/>
        <v>-67176.520562913982</v>
      </c>
      <c r="L142" s="123">
        <f t="shared" si="29"/>
        <v>1.0265867862098264</v>
      </c>
      <c r="M142" s="37">
        <f t="shared" si="30"/>
        <v>11</v>
      </c>
      <c r="N142" s="37">
        <v>127</v>
      </c>
      <c r="O142" s="46">
        <f t="shared" si="23"/>
        <v>0</v>
      </c>
      <c r="P142" s="46">
        <f t="shared" si="24"/>
        <v>0</v>
      </c>
      <c r="Q142" s="46">
        <f t="shared" si="25"/>
        <v>111.62190912666891</v>
      </c>
      <c r="R142" s="115">
        <f t="shared" si="31"/>
        <v>6340.7342031051467</v>
      </c>
      <c r="S142" s="46">
        <f t="shared" si="32"/>
        <v>0.12</v>
      </c>
      <c r="T142" s="46">
        <f t="shared" si="26"/>
        <v>0</v>
      </c>
      <c r="U142" s="116"/>
      <c r="W142" s="5"/>
      <c r="X142" s="5"/>
      <c r="Y142" s="5"/>
      <c r="Z142" s="5"/>
      <c r="AA142" s="5"/>
      <c r="AB142" s="5"/>
      <c r="AC142" s="5"/>
    </row>
    <row r="143" spans="2:29" x14ac:dyDescent="0.2">
      <c r="B143" s="37">
        <f t="shared" si="27"/>
        <v>11</v>
      </c>
      <c r="C143" s="37">
        <v>128</v>
      </c>
      <c r="D143" s="46"/>
      <c r="E143" s="46"/>
      <c r="F143" s="46">
        <f t="shared" si="35"/>
        <v>108.73109865243703</v>
      </c>
      <c r="G143" s="48">
        <f t="shared" si="34"/>
        <v>6340.7342031051467</v>
      </c>
      <c r="H143" s="46">
        <f t="shared" si="22"/>
        <v>0.12</v>
      </c>
      <c r="I143" s="46">
        <f t="shared" si="28"/>
        <v>0</v>
      </c>
      <c r="J143" s="46">
        <f t="shared" si="33"/>
        <v>-67638.713975350853</v>
      </c>
      <c r="L143" s="123">
        <f t="shared" si="29"/>
        <v>1.0212134731228562</v>
      </c>
      <c r="M143" s="37">
        <f t="shared" si="30"/>
        <v>11</v>
      </c>
      <c r="N143" s="37">
        <v>128</v>
      </c>
      <c r="O143" s="46">
        <f t="shared" si="23"/>
        <v>0</v>
      </c>
      <c r="P143" s="46">
        <f t="shared" si="24"/>
        <v>0</v>
      </c>
      <c r="Q143" s="46">
        <f t="shared" si="25"/>
        <v>111.03766289131912</v>
      </c>
      <c r="R143" s="115">
        <f t="shared" si="31"/>
        <v>6340.7342031051467</v>
      </c>
      <c r="S143" s="46">
        <f t="shared" si="32"/>
        <v>0.12</v>
      </c>
      <c r="T143" s="46">
        <f t="shared" si="26"/>
        <v>0</v>
      </c>
      <c r="U143" s="116"/>
      <c r="W143" s="5"/>
      <c r="X143" s="5"/>
      <c r="Y143" s="5"/>
      <c r="Z143" s="5"/>
      <c r="AA143" s="5"/>
      <c r="AB143" s="5"/>
      <c r="AC143" s="5"/>
    </row>
    <row r="144" spans="2:29" x14ac:dyDescent="0.2">
      <c r="B144" s="37">
        <f t="shared" si="27"/>
        <v>11</v>
      </c>
      <c r="C144" s="37">
        <v>129</v>
      </c>
      <c r="D144" s="46"/>
      <c r="E144" s="46"/>
      <c r="F144" s="46">
        <f t="shared" si="35"/>
        <v>108.73109865243703</v>
      </c>
      <c r="G144" s="48">
        <f t="shared" si="34"/>
        <v>6340.7342031051467</v>
      </c>
      <c r="H144" s="46">
        <f t="shared" ref="H144:H207" si="36">$H$14</f>
        <v>0.12</v>
      </c>
      <c r="I144" s="46">
        <f t="shared" si="28"/>
        <v>2282.6643131178525</v>
      </c>
      <c r="J144" s="46">
        <f t="shared" si="33"/>
        <v>-65820.674995102876</v>
      </c>
      <c r="L144" s="123">
        <f t="shared" si="29"/>
        <v>1.0158682847827833</v>
      </c>
      <c r="M144" s="37">
        <f t="shared" si="30"/>
        <v>11</v>
      </c>
      <c r="N144" s="37">
        <v>129</v>
      </c>
      <c r="O144" s="46">
        <f t="shared" ref="O144:O207" si="37">D144*$L144</f>
        <v>0</v>
      </c>
      <c r="P144" s="46">
        <f t="shared" ref="P144:P207" si="38">E144*$L144</f>
        <v>0</v>
      </c>
      <c r="Q144" s="46">
        <f t="shared" ref="Q144:Q207" si="39">F144*$L144</f>
        <v>110.45647469059881</v>
      </c>
      <c r="R144" s="115">
        <f t="shared" si="31"/>
        <v>6340.7342031051467</v>
      </c>
      <c r="S144" s="46">
        <f t="shared" si="32"/>
        <v>0.12</v>
      </c>
      <c r="T144" s="46">
        <f t="shared" ref="T144:T207" si="40">I144*$L144</f>
        <v>2318.886280501903</v>
      </c>
      <c r="U144" s="116"/>
      <c r="W144" s="5"/>
      <c r="X144" s="5"/>
      <c r="Y144" s="5"/>
      <c r="Z144" s="5"/>
      <c r="AA144" s="5"/>
      <c r="AB144" s="5"/>
      <c r="AC144" s="5"/>
    </row>
    <row r="145" spans="2:29" x14ac:dyDescent="0.2">
      <c r="B145" s="37">
        <f t="shared" ref="B145:B208" si="41">INT((C145-1)/12)+1</f>
        <v>11</v>
      </c>
      <c r="C145" s="37">
        <v>130</v>
      </c>
      <c r="D145" s="46"/>
      <c r="E145" s="46"/>
      <c r="F145" s="46">
        <f t="shared" si="35"/>
        <v>108.73109865243703</v>
      </c>
      <c r="G145" s="48">
        <f t="shared" si="34"/>
        <v>6340.7342031051467</v>
      </c>
      <c r="H145" s="46">
        <f t="shared" si="36"/>
        <v>0.12</v>
      </c>
      <c r="I145" s="46">
        <f t="shared" ref="I145:I208" si="42">IF(INT(C145/3)=C145/3,SUMPRODUCT(G143:G145,H143:H145),0)</f>
        <v>0</v>
      </c>
      <c r="J145" s="46">
        <f t="shared" si="33"/>
        <v>-66275.734362675299</v>
      </c>
      <c r="L145" s="123">
        <f t="shared" ref="L145:L208" si="43">(1+$D$10/12)^(12*($B145-$C145/12))</f>
        <v>1.0105510739803585</v>
      </c>
      <c r="M145" s="37">
        <f t="shared" ref="M145:M208" si="44">INT((N145-1)/12)+1</f>
        <v>11</v>
      </c>
      <c r="N145" s="37">
        <v>130</v>
      </c>
      <c r="O145" s="46">
        <f t="shared" si="37"/>
        <v>0</v>
      </c>
      <c r="P145" s="46">
        <f t="shared" si="38"/>
        <v>0</v>
      </c>
      <c r="Q145" s="46">
        <f t="shared" si="39"/>
        <v>109.87832851828455</v>
      </c>
      <c r="R145" s="115">
        <f t="shared" ref="R145:R208" si="45">G145</f>
        <v>6340.7342031051467</v>
      </c>
      <c r="S145" s="46">
        <f t="shared" ref="S145:S208" si="46">H145</f>
        <v>0.12</v>
      </c>
      <c r="T145" s="46">
        <f t="shared" si="40"/>
        <v>0</v>
      </c>
      <c r="U145" s="116"/>
      <c r="W145" s="5"/>
      <c r="X145" s="5"/>
      <c r="Y145" s="5"/>
      <c r="Z145" s="5"/>
      <c r="AA145" s="5"/>
      <c r="AB145" s="5"/>
      <c r="AC145" s="5"/>
    </row>
    <row r="146" spans="2:29" x14ac:dyDescent="0.2">
      <c r="B146" s="37">
        <f t="shared" si="41"/>
        <v>11</v>
      </c>
      <c r="C146" s="37">
        <v>131</v>
      </c>
      <c r="D146" s="46"/>
      <c r="E146" s="46"/>
      <c r="F146" s="46">
        <f t="shared" si="35"/>
        <v>108.73109865243703</v>
      </c>
      <c r="G146" s="48">
        <f t="shared" si="34"/>
        <v>6340.7342031051467</v>
      </c>
      <c r="H146" s="46">
        <f t="shared" si="36"/>
        <v>0.12</v>
      </c>
      <c r="I146" s="46">
        <f t="shared" si="42"/>
        <v>0</v>
      </c>
      <c r="J146" s="46">
        <f t="shared" ref="J146:J209" si="47">J145*(1+$D$10/12)-D146-E146-F146+I146</f>
        <v>-66733.18811351771</v>
      </c>
      <c r="L146" s="123">
        <f t="shared" si="43"/>
        <v>1.0052616942768478</v>
      </c>
      <c r="M146" s="37">
        <f t="shared" si="44"/>
        <v>11</v>
      </c>
      <c r="N146" s="37">
        <v>131</v>
      </c>
      <c r="O146" s="46">
        <f t="shared" si="37"/>
        <v>0</v>
      </c>
      <c r="P146" s="46">
        <f t="shared" si="38"/>
        <v>0</v>
      </c>
      <c r="Q146" s="46">
        <f t="shared" si="39"/>
        <v>109.30320845193192</v>
      </c>
      <c r="R146" s="115">
        <f t="shared" si="45"/>
        <v>6340.7342031051467</v>
      </c>
      <c r="S146" s="46">
        <f t="shared" si="46"/>
        <v>0.12</v>
      </c>
      <c r="T146" s="46">
        <f t="shared" si="40"/>
        <v>0</v>
      </c>
      <c r="U146" s="116"/>
      <c r="W146" s="5"/>
      <c r="X146" s="5"/>
      <c r="Y146" s="5"/>
      <c r="Z146" s="5"/>
      <c r="AA146" s="5"/>
      <c r="AB146" s="5"/>
      <c r="AC146" s="5"/>
    </row>
    <row r="147" spans="2:29" x14ac:dyDescent="0.2">
      <c r="B147" s="37">
        <f t="shared" si="41"/>
        <v>11</v>
      </c>
      <c r="C147" s="37">
        <v>132</v>
      </c>
      <c r="D147" s="46"/>
      <c r="E147" s="46"/>
      <c r="F147" s="46">
        <f t="shared" si="35"/>
        <v>108.73109865243703</v>
      </c>
      <c r="G147" s="48">
        <f t="shared" si="34"/>
        <v>6340.7342031051467</v>
      </c>
      <c r="H147" s="46">
        <f t="shared" si="36"/>
        <v>0.12</v>
      </c>
      <c r="I147" s="46">
        <f t="shared" si="42"/>
        <v>2282.6643131178525</v>
      </c>
      <c r="J147" s="46">
        <f t="shared" si="47"/>
        <v>-64910.384533024997</v>
      </c>
      <c r="L147" s="123">
        <f t="shared" si="43"/>
        <v>1</v>
      </c>
      <c r="M147" s="37">
        <f t="shared" si="44"/>
        <v>11</v>
      </c>
      <c r="N147" s="37">
        <v>132</v>
      </c>
      <c r="O147" s="46">
        <f t="shared" si="37"/>
        <v>0</v>
      </c>
      <c r="P147" s="46">
        <f t="shared" si="38"/>
        <v>0</v>
      </c>
      <c r="Q147" s="46">
        <f t="shared" si="39"/>
        <v>108.73109865243703</v>
      </c>
      <c r="R147" s="115">
        <f t="shared" si="45"/>
        <v>6340.7342031051467</v>
      </c>
      <c r="S147" s="46">
        <f t="shared" si="46"/>
        <v>0.12</v>
      </c>
      <c r="T147" s="46">
        <f t="shared" si="40"/>
        <v>2282.6643131178525</v>
      </c>
      <c r="U147" s="116"/>
      <c r="W147" s="5"/>
      <c r="X147" s="5"/>
      <c r="Y147" s="5"/>
      <c r="Z147" s="5"/>
      <c r="AA147" s="5"/>
      <c r="AB147" s="5"/>
      <c r="AC147" s="5"/>
    </row>
    <row r="148" spans="2:29" x14ac:dyDescent="0.2">
      <c r="B148" s="37">
        <f t="shared" si="41"/>
        <v>12</v>
      </c>
      <c r="C148" s="37">
        <v>133</v>
      </c>
      <c r="D148" s="46"/>
      <c r="E148" s="46"/>
      <c r="F148" s="46">
        <f t="shared" si="35"/>
        <v>111.99303161201014</v>
      </c>
      <c r="G148" s="48">
        <f t="shared" si="34"/>
        <v>6309.0305320896205</v>
      </c>
      <c r="H148" s="46">
        <f t="shared" si="36"/>
        <v>0.12</v>
      </c>
      <c r="I148" s="46">
        <f t="shared" si="42"/>
        <v>0</v>
      </c>
      <c r="J148" s="46">
        <f t="shared" si="47"/>
        <v>-65363.916163442409</v>
      </c>
      <c r="L148" s="123">
        <f t="shared" si="43"/>
        <v>1.0594256262456363</v>
      </c>
      <c r="M148" s="37">
        <f t="shared" si="44"/>
        <v>12</v>
      </c>
      <c r="N148" s="37">
        <v>133</v>
      </c>
      <c r="O148" s="46">
        <f t="shared" si="37"/>
        <v>0</v>
      </c>
      <c r="P148" s="46">
        <f t="shared" si="38"/>
        <v>0</v>
      </c>
      <c r="Q148" s="46">
        <f t="shared" si="39"/>
        <v>118.64828765070119</v>
      </c>
      <c r="R148" s="115">
        <f t="shared" si="45"/>
        <v>6309.0305320896205</v>
      </c>
      <c r="S148" s="46">
        <f t="shared" si="46"/>
        <v>0.12</v>
      </c>
      <c r="T148" s="46">
        <f t="shared" si="40"/>
        <v>0</v>
      </c>
      <c r="U148" s="116"/>
      <c r="W148" s="5"/>
      <c r="X148" s="5"/>
      <c r="Y148" s="5"/>
      <c r="Z148" s="5"/>
      <c r="AA148" s="5"/>
      <c r="AB148" s="5"/>
      <c r="AC148" s="5"/>
    </row>
    <row r="149" spans="2:29" x14ac:dyDescent="0.2">
      <c r="B149" s="37">
        <f t="shared" si="41"/>
        <v>12</v>
      </c>
      <c r="C149" s="37">
        <v>134</v>
      </c>
      <c r="D149" s="46"/>
      <c r="E149" s="46"/>
      <c r="F149" s="46">
        <f t="shared" si="35"/>
        <v>111.99303161201014</v>
      </c>
      <c r="G149" s="48">
        <f t="shared" si="34"/>
        <v>6309.0305320896205</v>
      </c>
      <c r="H149" s="46">
        <f t="shared" si="36"/>
        <v>0.12</v>
      </c>
      <c r="I149" s="46">
        <f t="shared" si="42"/>
        <v>0</v>
      </c>
      <c r="J149" s="46">
        <f t="shared" si="47"/>
        <v>-65819.834138643972</v>
      </c>
      <c r="L149" s="123">
        <f t="shared" si="43"/>
        <v>1.0538804296206199</v>
      </c>
      <c r="M149" s="37">
        <f t="shared" si="44"/>
        <v>12</v>
      </c>
      <c r="N149" s="37">
        <v>134</v>
      </c>
      <c r="O149" s="46">
        <f t="shared" si="37"/>
        <v>0</v>
      </c>
      <c r="P149" s="46">
        <f t="shared" si="38"/>
        <v>0</v>
      </c>
      <c r="Q149" s="46">
        <f t="shared" si="39"/>
        <v>118.02726426978091</v>
      </c>
      <c r="R149" s="115">
        <f t="shared" si="45"/>
        <v>6309.0305320896205</v>
      </c>
      <c r="S149" s="46">
        <f t="shared" si="46"/>
        <v>0.12</v>
      </c>
      <c r="T149" s="46">
        <f t="shared" si="40"/>
        <v>0</v>
      </c>
      <c r="U149" s="116"/>
      <c r="W149" s="5"/>
      <c r="X149" s="5"/>
      <c r="Y149" s="5"/>
      <c r="Z149" s="5"/>
      <c r="AA149" s="5"/>
      <c r="AB149" s="5"/>
      <c r="AC149" s="5"/>
    </row>
    <row r="150" spans="2:29" x14ac:dyDescent="0.2">
      <c r="B150" s="37">
        <f t="shared" si="41"/>
        <v>12</v>
      </c>
      <c r="C150" s="37">
        <v>135</v>
      </c>
      <c r="D150" s="46"/>
      <c r="E150" s="46"/>
      <c r="F150" s="46">
        <f t="shared" si="35"/>
        <v>111.99303161201014</v>
      </c>
      <c r="G150" s="48">
        <f t="shared" si="34"/>
        <v>6309.0305320896205</v>
      </c>
      <c r="H150" s="46">
        <f t="shared" si="36"/>
        <v>0.12</v>
      </c>
      <c r="I150" s="46">
        <f t="shared" si="42"/>
        <v>2271.2509915522633</v>
      </c>
      <c r="J150" s="46">
        <f t="shared" si="47"/>
        <v>-64006.900023294096</v>
      </c>
      <c r="L150" s="123">
        <f t="shared" si="43"/>
        <v>1.0483642574073675</v>
      </c>
      <c r="M150" s="37">
        <f t="shared" si="44"/>
        <v>12</v>
      </c>
      <c r="N150" s="37">
        <v>135</v>
      </c>
      <c r="O150" s="46">
        <f t="shared" si="37"/>
        <v>0</v>
      </c>
      <c r="P150" s="46">
        <f t="shared" si="38"/>
        <v>0</v>
      </c>
      <c r="Q150" s="46">
        <f t="shared" si="39"/>
        <v>117.40949142072485</v>
      </c>
      <c r="R150" s="115">
        <f t="shared" si="45"/>
        <v>6309.0305320896205</v>
      </c>
      <c r="S150" s="46">
        <f t="shared" si="46"/>
        <v>0.12</v>
      </c>
      <c r="T150" s="46">
        <f t="shared" si="40"/>
        <v>2381.0983591444356</v>
      </c>
      <c r="U150" s="116"/>
      <c r="W150" s="5"/>
      <c r="X150" s="5"/>
      <c r="Y150" s="5"/>
      <c r="Z150" s="5"/>
      <c r="AA150" s="5"/>
      <c r="AB150" s="5"/>
      <c r="AC150" s="5"/>
    </row>
    <row r="151" spans="2:29" x14ac:dyDescent="0.2">
      <c r="B151" s="37">
        <f t="shared" si="41"/>
        <v>12</v>
      </c>
      <c r="C151" s="37">
        <v>136</v>
      </c>
      <c r="D151" s="46"/>
      <c r="E151" s="46"/>
      <c r="F151" s="46">
        <f t="shared" si="35"/>
        <v>111.99303161201014</v>
      </c>
      <c r="G151" s="48">
        <f t="shared" ref="G151:G214" si="48">$G$13/12*(1-$G$14)^(INT((C151-1)/12))</f>
        <v>6309.0305320896205</v>
      </c>
      <c r="H151" s="46">
        <f t="shared" si="36"/>
        <v>0.12</v>
      </c>
      <c r="I151" s="46">
        <f t="shared" si="42"/>
        <v>0</v>
      </c>
      <c r="J151" s="46">
        <f t="shared" si="47"/>
        <v>-64455.677794437433</v>
      </c>
      <c r="L151" s="123">
        <f t="shared" si="43"/>
        <v>1.0428769576876462</v>
      </c>
      <c r="M151" s="37">
        <f t="shared" si="44"/>
        <v>12</v>
      </c>
      <c r="N151" s="37">
        <v>136</v>
      </c>
      <c r="O151" s="46">
        <f t="shared" si="37"/>
        <v>0</v>
      </c>
      <c r="P151" s="46">
        <f t="shared" si="38"/>
        <v>0</v>
      </c>
      <c r="Q151" s="46">
        <f t="shared" si="39"/>
        <v>116.79495208974953</v>
      </c>
      <c r="R151" s="115">
        <f t="shared" si="45"/>
        <v>6309.0305320896205</v>
      </c>
      <c r="S151" s="46">
        <f t="shared" si="46"/>
        <v>0.12</v>
      </c>
      <c r="T151" s="46">
        <f t="shared" si="40"/>
        <v>0</v>
      </c>
      <c r="U151" s="116"/>
      <c r="W151" s="5"/>
      <c r="X151" s="5"/>
      <c r="Y151" s="5"/>
      <c r="Z151" s="5"/>
      <c r="AA151" s="5"/>
      <c r="AB151" s="5"/>
      <c r="AC151" s="5"/>
    </row>
    <row r="152" spans="2:29" x14ac:dyDescent="0.2">
      <c r="B152" s="37">
        <f t="shared" si="41"/>
        <v>12</v>
      </c>
      <c r="C152" s="37">
        <v>137</v>
      </c>
      <c r="D152" s="46"/>
      <c r="E152" s="46"/>
      <c r="F152" s="46">
        <f t="shared" si="35"/>
        <v>111.99303161201014</v>
      </c>
      <c r="G152" s="48">
        <f t="shared" si="48"/>
        <v>6309.0305320896205</v>
      </c>
      <c r="H152" s="46">
        <f t="shared" si="36"/>
        <v>0.12</v>
      </c>
      <c r="I152" s="46">
        <f t="shared" si="42"/>
        <v>0</v>
      </c>
      <c r="J152" s="46">
        <f t="shared" si="47"/>
        <v>-64906.816897010773</v>
      </c>
      <c r="L152" s="123">
        <f t="shared" si="43"/>
        <v>1.0374183793383849</v>
      </c>
      <c r="M152" s="37">
        <f t="shared" si="44"/>
        <v>12</v>
      </c>
      <c r="N152" s="37">
        <v>137</v>
      </c>
      <c r="O152" s="46">
        <f t="shared" si="37"/>
        <v>0</v>
      </c>
      <c r="P152" s="46">
        <f t="shared" si="38"/>
        <v>0</v>
      </c>
      <c r="Q152" s="46">
        <f t="shared" si="39"/>
        <v>116.18362935212407</v>
      </c>
      <c r="R152" s="115">
        <f t="shared" si="45"/>
        <v>6309.0305320896205</v>
      </c>
      <c r="S152" s="46">
        <f t="shared" si="46"/>
        <v>0.12</v>
      </c>
      <c r="T152" s="46">
        <f t="shared" si="40"/>
        <v>0</v>
      </c>
      <c r="U152" s="116"/>
      <c r="W152" s="5"/>
      <c r="X152" s="5"/>
      <c r="Y152" s="5"/>
      <c r="Z152" s="5"/>
      <c r="AA152" s="5"/>
      <c r="AB152" s="5"/>
      <c r="AC152" s="5"/>
    </row>
    <row r="153" spans="2:29" x14ac:dyDescent="0.2">
      <c r="B153" s="37">
        <f t="shared" si="41"/>
        <v>12</v>
      </c>
      <c r="C153" s="37">
        <v>138</v>
      </c>
      <c r="D153" s="46"/>
      <c r="E153" s="46"/>
      <c r="F153" s="46">
        <f t="shared" si="35"/>
        <v>111.99303161201014</v>
      </c>
      <c r="G153" s="48">
        <f t="shared" si="48"/>
        <v>6309.0305320896205</v>
      </c>
      <c r="H153" s="46">
        <f t="shared" si="36"/>
        <v>0.12</v>
      </c>
      <c r="I153" s="46">
        <f t="shared" si="42"/>
        <v>2271.2509915522633</v>
      </c>
      <c r="J153" s="46">
        <f t="shared" si="47"/>
        <v>-63089.078764065925</v>
      </c>
      <c r="L153" s="123">
        <f t="shared" si="43"/>
        <v>1.031988372027514</v>
      </c>
      <c r="M153" s="37">
        <f t="shared" si="44"/>
        <v>12</v>
      </c>
      <c r="N153" s="37">
        <v>138</v>
      </c>
      <c r="O153" s="46">
        <f t="shared" si="37"/>
        <v>0</v>
      </c>
      <c r="P153" s="46">
        <f t="shared" si="38"/>
        <v>0</v>
      </c>
      <c r="Q153" s="46">
        <f t="shared" si="39"/>
        <v>115.57550637170426</v>
      </c>
      <c r="R153" s="115">
        <f t="shared" si="45"/>
        <v>6309.0305320896205</v>
      </c>
      <c r="S153" s="46">
        <f t="shared" si="46"/>
        <v>0.12</v>
      </c>
      <c r="T153" s="46">
        <f t="shared" si="40"/>
        <v>2343.9046132378971</v>
      </c>
      <c r="U153" s="116"/>
      <c r="W153" s="5"/>
      <c r="X153" s="5"/>
      <c r="Y153" s="5"/>
      <c r="Z153" s="5"/>
      <c r="AA153" s="5"/>
      <c r="AB153" s="5"/>
      <c r="AC153" s="5"/>
    </row>
    <row r="154" spans="2:29" x14ac:dyDescent="0.2">
      <c r="B154" s="37">
        <f t="shared" si="41"/>
        <v>12</v>
      </c>
      <c r="C154" s="37">
        <v>139</v>
      </c>
      <c r="D154" s="46"/>
      <c r="E154" s="46"/>
      <c r="F154" s="46">
        <f t="shared" si="35"/>
        <v>111.99303161201014</v>
      </c>
      <c r="G154" s="48">
        <f t="shared" si="48"/>
        <v>6309.0305320896205</v>
      </c>
      <c r="H154" s="46">
        <f t="shared" si="36"/>
        <v>0.12</v>
      </c>
      <c r="I154" s="46">
        <f t="shared" si="42"/>
        <v>0</v>
      </c>
      <c r="J154" s="46">
        <f t="shared" si="47"/>
        <v>-63533.027240342417</v>
      </c>
      <c r="L154" s="123">
        <f t="shared" si="43"/>
        <v>1.0265867862098264</v>
      </c>
      <c r="M154" s="37">
        <f t="shared" si="44"/>
        <v>12</v>
      </c>
      <c r="N154" s="37">
        <v>139</v>
      </c>
      <c r="O154" s="46">
        <f t="shared" si="37"/>
        <v>0</v>
      </c>
      <c r="P154" s="46">
        <f t="shared" si="38"/>
        <v>0</v>
      </c>
      <c r="Q154" s="46">
        <f t="shared" si="39"/>
        <v>114.97056640046898</v>
      </c>
      <c r="R154" s="115">
        <f t="shared" si="45"/>
        <v>6309.0305320896205</v>
      </c>
      <c r="S154" s="46">
        <f t="shared" si="46"/>
        <v>0.12</v>
      </c>
      <c r="T154" s="46">
        <f t="shared" si="40"/>
        <v>0</v>
      </c>
      <c r="U154" s="116"/>
      <c r="W154" s="5"/>
      <c r="X154" s="5"/>
      <c r="Y154" s="5"/>
      <c r="Z154" s="5"/>
      <c r="AA154" s="5"/>
      <c r="AB154" s="5"/>
      <c r="AC154" s="5"/>
    </row>
    <row r="155" spans="2:29" x14ac:dyDescent="0.2">
      <c r="B155" s="37">
        <f t="shared" si="41"/>
        <v>12</v>
      </c>
      <c r="C155" s="37">
        <v>140</v>
      </c>
      <c r="D155" s="46"/>
      <c r="E155" s="46"/>
      <c r="F155" s="46">
        <f t="shared" si="35"/>
        <v>111.99303161201014</v>
      </c>
      <c r="G155" s="48">
        <f t="shared" si="48"/>
        <v>6309.0305320896205</v>
      </c>
      <c r="H155" s="46">
        <f t="shared" si="36"/>
        <v>0.12</v>
      </c>
      <c r="I155" s="46">
        <f t="shared" si="42"/>
        <v>0</v>
      </c>
      <c r="J155" s="46">
        <f t="shared" si="47"/>
        <v>-63979.311637775747</v>
      </c>
      <c r="L155" s="123">
        <f t="shared" si="43"/>
        <v>1.0212134731228562</v>
      </c>
      <c r="M155" s="37">
        <f t="shared" si="44"/>
        <v>12</v>
      </c>
      <c r="N155" s="37">
        <v>140</v>
      </c>
      <c r="O155" s="46">
        <f t="shared" si="37"/>
        <v>0</v>
      </c>
      <c r="P155" s="46">
        <f t="shared" si="38"/>
        <v>0</v>
      </c>
      <c r="Q155" s="46">
        <f t="shared" si="39"/>
        <v>114.3687927780587</v>
      </c>
      <c r="R155" s="115">
        <f t="shared" si="45"/>
        <v>6309.0305320896205</v>
      </c>
      <c r="S155" s="46">
        <f t="shared" si="46"/>
        <v>0.12</v>
      </c>
      <c r="T155" s="46">
        <f t="shared" si="40"/>
        <v>0</v>
      </c>
      <c r="U155" s="116"/>
      <c r="W155" s="5"/>
      <c r="X155" s="5"/>
      <c r="Y155" s="5"/>
      <c r="Z155" s="5"/>
      <c r="AA155" s="5"/>
      <c r="AB155" s="5"/>
      <c r="AC155" s="5"/>
    </row>
    <row r="156" spans="2:29" x14ac:dyDescent="0.2">
      <c r="B156" s="37">
        <f t="shared" si="41"/>
        <v>12</v>
      </c>
      <c r="C156" s="37">
        <v>141</v>
      </c>
      <c r="D156" s="46"/>
      <c r="E156" s="46"/>
      <c r="F156" s="46">
        <f t="shared" si="35"/>
        <v>111.99303161201014</v>
      </c>
      <c r="G156" s="48">
        <f t="shared" si="48"/>
        <v>6309.0305320896205</v>
      </c>
      <c r="H156" s="46">
        <f t="shared" si="36"/>
        <v>0.12</v>
      </c>
      <c r="I156" s="46">
        <f t="shared" si="42"/>
        <v>2271.2509915522633</v>
      </c>
      <c r="J156" s="46">
        <f t="shared" si="47"/>
        <v>-62156.693255716636</v>
      </c>
      <c r="L156" s="123">
        <f t="shared" si="43"/>
        <v>1.0158682847827833</v>
      </c>
      <c r="M156" s="37">
        <f t="shared" si="44"/>
        <v>12</v>
      </c>
      <c r="N156" s="37">
        <v>141</v>
      </c>
      <c r="O156" s="46">
        <f t="shared" si="37"/>
        <v>0</v>
      </c>
      <c r="P156" s="46">
        <f t="shared" si="38"/>
        <v>0</v>
      </c>
      <c r="Q156" s="46">
        <f t="shared" si="39"/>
        <v>113.77016893131677</v>
      </c>
      <c r="R156" s="115">
        <f t="shared" si="45"/>
        <v>6309.0305320896205</v>
      </c>
      <c r="S156" s="46">
        <f t="shared" si="46"/>
        <v>0.12</v>
      </c>
      <c r="T156" s="46">
        <f t="shared" si="40"/>
        <v>2307.2918490993934</v>
      </c>
      <c r="U156" s="116"/>
      <c r="W156" s="5"/>
      <c r="X156" s="5"/>
      <c r="Y156" s="5"/>
      <c r="Z156" s="5"/>
      <c r="AA156" s="5"/>
      <c r="AB156" s="5"/>
      <c r="AC156" s="5"/>
    </row>
    <row r="157" spans="2:29" x14ac:dyDescent="0.2">
      <c r="B157" s="37">
        <f t="shared" si="41"/>
        <v>12</v>
      </c>
      <c r="C157" s="37">
        <v>142</v>
      </c>
      <c r="D157" s="46"/>
      <c r="E157" s="46"/>
      <c r="F157" s="46">
        <f t="shared" ref="F157:F220" si="49">$F$13/12*(1+$F$14)^(INT((C157-1)/12)-1)</f>
        <v>111.99303161201014</v>
      </c>
      <c r="G157" s="48">
        <f t="shared" si="48"/>
        <v>6309.0305320896205</v>
      </c>
      <c r="H157" s="46">
        <f t="shared" si="36"/>
        <v>0.12</v>
      </c>
      <c r="I157" s="46">
        <f t="shared" si="42"/>
        <v>0</v>
      </c>
      <c r="J157" s="46">
        <f t="shared" si="47"/>
        <v>-62595.735804500029</v>
      </c>
      <c r="L157" s="123">
        <f t="shared" si="43"/>
        <v>1.0105510739803585</v>
      </c>
      <c r="M157" s="37">
        <f t="shared" si="44"/>
        <v>12</v>
      </c>
      <c r="N157" s="37">
        <v>142</v>
      </c>
      <c r="O157" s="46">
        <f t="shared" si="37"/>
        <v>0</v>
      </c>
      <c r="P157" s="46">
        <f t="shared" si="38"/>
        <v>0</v>
      </c>
      <c r="Q157" s="46">
        <f t="shared" si="39"/>
        <v>113.17467837383309</v>
      </c>
      <c r="R157" s="115">
        <f t="shared" si="45"/>
        <v>6309.0305320896205</v>
      </c>
      <c r="S157" s="46">
        <f t="shared" si="46"/>
        <v>0.12</v>
      </c>
      <c r="T157" s="46">
        <f t="shared" si="40"/>
        <v>0</v>
      </c>
      <c r="U157" s="116"/>
      <c r="W157" s="5"/>
      <c r="X157" s="5"/>
      <c r="Y157" s="5"/>
      <c r="Z157" s="5"/>
      <c r="AA157" s="5"/>
      <c r="AB157" s="5"/>
      <c r="AC157" s="5"/>
    </row>
    <row r="158" spans="2:29" x14ac:dyDescent="0.2">
      <c r="B158" s="37">
        <f t="shared" si="41"/>
        <v>12</v>
      </c>
      <c r="C158" s="37">
        <v>143</v>
      </c>
      <c r="D158" s="46"/>
      <c r="E158" s="46"/>
      <c r="F158" s="46">
        <f t="shared" si="49"/>
        <v>111.99303161201014</v>
      </c>
      <c r="G158" s="48">
        <f t="shared" si="48"/>
        <v>6309.0305320896205</v>
      </c>
      <c r="H158" s="46">
        <f t="shared" si="36"/>
        <v>0.12</v>
      </c>
      <c r="I158" s="46">
        <f t="shared" si="42"/>
        <v>0</v>
      </c>
      <c r="J158" s="46">
        <f t="shared" si="47"/>
        <v>-63037.08846094965</v>
      </c>
      <c r="L158" s="123">
        <f t="shared" si="43"/>
        <v>1.0052616942768478</v>
      </c>
      <c r="M158" s="37">
        <f t="shared" si="44"/>
        <v>12</v>
      </c>
      <c r="N158" s="37">
        <v>143</v>
      </c>
      <c r="O158" s="46">
        <f t="shared" si="37"/>
        <v>0</v>
      </c>
      <c r="P158" s="46">
        <f t="shared" si="38"/>
        <v>0</v>
      </c>
      <c r="Q158" s="46">
        <f t="shared" si="39"/>
        <v>112.58230470548989</v>
      </c>
      <c r="R158" s="115">
        <f t="shared" si="45"/>
        <v>6309.0305320896205</v>
      </c>
      <c r="S158" s="46">
        <f t="shared" si="46"/>
        <v>0.12</v>
      </c>
      <c r="T158" s="46">
        <f t="shared" si="40"/>
        <v>0</v>
      </c>
      <c r="U158" s="116"/>
      <c r="W158" s="5"/>
      <c r="X158" s="5"/>
      <c r="Y158" s="5"/>
      <c r="Z158" s="5"/>
      <c r="AA158" s="5"/>
      <c r="AB158" s="5"/>
      <c r="AC158" s="5"/>
    </row>
    <row r="159" spans="2:29" x14ac:dyDescent="0.2">
      <c r="B159" s="37">
        <f t="shared" si="41"/>
        <v>12</v>
      </c>
      <c r="C159" s="37">
        <v>144</v>
      </c>
      <c r="D159" s="46"/>
      <c r="E159" s="46"/>
      <c r="F159" s="46">
        <f t="shared" si="49"/>
        <v>111.99303161201014</v>
      </c>
      <c r="G159" s="48">
        <f t="shared" si="48"/>
        <v>6309.0305320896205</v>
      </c>
      <c r="H159" s="46">
        <f t="shared" si="36"/>
        <v>0.12</v>
      </c>
      <c r="I159" s="46">
        <f t="shared" si="42"/>
        <v>2271.2509915522633</v>
      </c>
      <c r="J159" s="46">
        <f t="shared" si="47"/>
        <v>-61209.512388593525</v>
      </c>
      <c r="L159" s="123">
        <f t="shared" si="43"/>
        <v>1</v>
      </c>
      <c r="M159" s="37">
        <f t="shared" si="44"/>
        <v>12</v>
      </c>
      <c r="N159" s="37">
        <v>144</v>
      </c>
      <c r="O159" s="46">
        <f t="shared" si="37"/>
        <v>0</v>
      </c>
      <c r="P159" s="46">
        <f t="shared" si="38"/>
        <v>0</v>
      </c>
      <c r="Q159" s="46">
        <f t="shared" si="39"/>
        <v>111.99303161201014</v>
      </c>
      <c r="R159" s="115">
        <f t="shared" si="45"/>
        <v>6309.0305320896205</v>
      </c>
      <c r="S159" s="46">
        <f t="shared" si="46"/>
        <v>0.12</v>
      </c>
      <c r="T159" s="46">
        <f t="shared" si="40"/>
        <v>2271.2509915522633</v>
      </c>
      <c r="U159" s="116"/>
      <c r="W159" s="5"/>
      <c r="X159" s="5"/>
      <c r="Y159" s="5"/>
      <c r="Z159" s="5"/>
      <c r="AA159" s="5"/>
      <c r="AB159" s="5"/>
      <c r="AC159" s="5"/>
    </row>
    <row r="160" spans="2:29" x14ac:dyDescent="0.2">
      <c r="B160" s="37">
        <f t="shared" si="41"/>
        <v>13</v>
      </c>
      <c r="C160" s="37">
        <v>145</v>
      </c>
      <c r="D160" s="46"/>
      <c r="E160" s="46"/>
      <c r="F160" s="46">
        <f t="shared" si="49"/>
        <v>115.35282256037046</v>
      </c>
      <c r="G160" s="48">
        <f t="shared" si="48"/>
        <v>6277.485379429173</v>
      </c>
      <c r="H160" s="46">
        <f t="shared" si="36"/>
        <v>0.12</v>
      </c>
      <c r="I160" s="46">
        <f t="shared" si="42"/>
        <v>0</v>
      </c>
      <c r="J160" s="46">
        <f t="shared" si="47"/>
        <v>-61646.930952177601</v>
      </c>
      <c r="L160" s="123">
        <f t="shared" si="43"/>
        <v>1.0594256262456363</v>
      </c>
      <c r="M160" s="37">
        <f t="shared" si="44"/>
        <v>13</v>
      </c>
      <c r="N160" s="37">
        <v>145</v>
      </c>
      <c r="O160" s="46">
        <f t="shared" si="37"/>
        <v>0</v>
      </c>
      <c r="P160" s="46">
        <f t="shared" si="38"/>
        <v>0</v>
      </c>
      <c r="Q160" s="46">
        <f t="shared" si="39"/>
        <v>122.20773628022224</v>
      </c>
      <c r="R160" s="115">
        <f t="shared" si="45"/>
        <v>6277.485379429173</v>
      </c>
      <c r="S160" s="46">
        <f t="shared" si="46"/>
        <v>0.12</v>
      </c>
      <c r="T160" s="46">
        <f t="shared" si="40"/>
        <v>0</v>
      </c>
      <c r="U160" s="116"/>
      <c r="W160" s="5"/>
      <c r="X160" s="5"/>
      <c r="Y160" s="5"/>
      <c r="Z160" s="5"/>
      <c r="AA160" s="5"/>
      <c r="AB160" s="5"/>
      <c r="AC160" s="5"/>
    </row>
    <row r="161" spans="2:29" x14ac:dyDescent="0.2">
      <c r="B161" s="37">
        <f t="shared" si="41"/>
        <v>13</v>
      </c>
      <c r="C161" s="37">
        <v>146</v>
      </c>
      <c r="D161" s="46"/>
      <c r="E161" s="46"/>
      <c r="F161" s="46">
        <f t="shared" si="49"/>
        <v>115.35282256037046</v>
      </c>
      <c r="G161" s="48">
        <f t="shared" si="48"/>
        <v>6277.485379429173</v>
      </c>
      <c r="H161" s="46">
        <f t="shared" si="36"/>
        <v>0.12</v>
      </c>
      <c r="I161" s="46">
        <f t="shared" si="42"/>
        <v>0</v>
      </c>
      <c r="J161" s="46">
        <f t="shared" si="47"/>
        <v>-62086.651078514275</v>
      </c>
      <c r="L161" s="123">
        <f t="shared" si="43"/>
        <v>1.0538804296206199</v>
      </c>
      <c r="M161" s="37">
        <f t="shared" si="44"/>
        <v>13</v>
      </c>
      <c r="N161" s="37">
        <v>146</v>
      </c>
      <c r="O161" s="46">
        <f t="shared" si="37"/>
        <v>0</v>
      </c>
      <c r="P161" s="46">
        <f t="shared" si="38"/>
        <v>0</v>
      </c>
      <c r="Q161" s="46">
        <f t="shared" si="39"/>
        <v>121.56808219787435</v>
      </c>
      <c r="R161" s="115">
        <f t="shared" si="45"/>
        <v>6277.485379429173</v>
      </c>
      <c r="S161" s="46">
        <f t="shared" si="46"/>
        <v>0.12</v>
      </c>
      <c r="T161" s="46">
        <f t="shared" si="40"/>
        <v>0</v>
      </c>
      <c r="U161" s="116"/>
      <c r="W161" s="5"/>
      <c r="X161" s="5"/>
      <c r="Y161" s="5"/>
      <c r="Z161" s="5"/>
      <c r="AA161" s="5"/>
      <c r="AB161" s="5"/>
      <c r="AC161" s="5"/>
    </row>
    <row r="162" spans="2:29" x14ac:dyDescent="0.2">
      <c r="B162" s="37">
        <f t="shared" si="41"/>
        <v>13</v>
      </c>
      <c r="C162" s="37">
        <v>147</v>
      </c>
      <c r="D162" s="46"/>
      <c r="E162" s="46"/>
      <c r="F162" s="46">
        <f t="shared" si="49"/>
        <v>115.35282256037046</v>
      </c>
      <c r="G162" s="48">
        <f t="shared" si="48"/>
        <v>6277.485379429173</v>
      </c>
      <c r="H162" s="46">
        <f t="shared" si="36"/>
        <v>0.12</v>
      </c>
      <c r="I162" s="46">
        <f t="shared" si="42"/>
        <v>2259.8947365945023</v>
      </c>
      <c r="J162" s="46">
        <f t="shared" si="47"/>
        <v>-60268.7901411286</v>
      </c>
      <c r="L162" s="123">
        <f t="shared" si="43"/>
        <v>1.0483642574073675</v>
      </c>
      <c r="M162" s="37">
        <f t="shared" si="44"/>
        <v>13</v>
      </c>
      <c r="N162" s="37">
        <v>147</v>
      </c>
      <c r="O162" s="46">
        <f t="shared" si="37"/>
        <v>0</v>
      </c>
      <c r="P162" s="46">
        <f t="shared" si="38"/>
        <v>0</v>
      </c>
      <c r="Q162" s="46">
        <f t="shared" si="39"/>
        <v>120.9317761633466</v>
      </c>
      <c r="R162" s="115">
        <f t="shared" si="45"/>
        <v>6277.485379429173</v>
      </c>
      <c r="S162" s="46">
        <f t="shared" si="46"/>
        <v>0.12</v>
      </c>
      <c r="T162" s="46">
        <f t="shared" si="40"/>
        <v>2369.1928673487137</v>
      </c>
      <c r="U162" s="116"/>
      <c r="W162" s="5"/>
      <c r="X162" s="5"/>
      <c r="Y162" s="5"/>
      <c r="Z162" s="5"/>
      <c r="AA162" s="5"/>
      <c r="AB162" s="5"/>
      <c r="AC162" s="5"/>
    </row>
    <row r="163" spans="2:29" x14ac:dyDescent="0.2">
      <c r="B163" s="37">
        <f t="shared" si="41"/>
        <v>13</v>
      </c>
      <c r="C163" s="37">
        <v>148</v>
      </c>
      <c r="D163" s="46"/>
      <c r="E163" s="46"/>
      <c r="F163" s="46">
        <f t="shared" si="49"/>
        <v>115.35282256037046</v>
      </c>
      <c r="G163" s="48">
        <f t="shared" si="48"/>
        <v>6277.485379429173</v>
      </c>
      <c r="H163" s="46">
        <f t="shared" si="36"/>
        <v>0.12</v>
      </c>
      <c r="I163" s="46">
        <f t="shared" si="42"/>
        <v>0</v>
      </c>
      <c r="J163" s="46">
        <f t="shared" si="47"/>
        <v>-60701.258911847086</v>
      </c>
      <c r="L163" s="123">
        <f t="shared" si="43"/>
        <v>1.0428769576876462</v>
      </c>
      <c r="M163" s="37">
        <f t="shared" si="44"/>
        <v>13</v>
      </c>
      <c r="N163" s="37">
        <v>148</v>
      </c>
      <c r="O163" s="46">
        <f t="shared" si="37"/>
        <v>0</v>
      </c>
      <c r="P163" s="46">
        <f t="shared" si="38"/>
        <v>0</v>
      </c>
      <c r="Q163" s="46">
        <f t="shared" si="39"/>
        <v>120.29880065244203</v>
      </c>
      <c r="R163" s="115">
        <f t="shared" si="45"/>
        <v>6277.485379429173</v>
      </c>
      <c r="S163" s="46">
        <f t="shared" si="46"/>
        <v>0.12</v>
      </c>
      <c r="T163" s="46">
        <f t="shared" si="40"/>
        <v>0</v>
      </c>
      <c r="U163" s="116"/>
      <c r="W163" s="5"/>
      <c r="X163" s="5"/>
      <c r="Y163" s="5"/>
      <c r="Z163" s="5"/>
      <c r="AA163" s="5"/>
      <c r="AB163" s="5"/>
      <c r="AC163" s="5"/>
    </row>
    <row r="164" spans="2:29" x14ac:dyDescent="0.2">
      <c r="B164" s="37">
        <f t="shared" si="41"/>
        <v>13</v>
      </c>
      <c r="C164" s="37">
        <v>149</v>
      </c>
      <c r="D164" s="46"/>
      <c r="E164" s="46"/>
      <c r="F164" s="46">
        <f t="shared" si="49"/>
        <v>115.35282256037046</v>
      </c>
      <c r="G164" s="48">
        <f t="shared" si="48"/>
        <v>6277.485379429173</v>
      </c>
      <c r="H164" s="46">
        <f t="shared" si="36"/>
        <v>0.12</v>
      </c>
      <c r="I164" s="46">
        <f t="shared" si="42"/>
        <v>0</v>
      </c>
      <c r="J164" s="46">
        <f t="shared" si="47"/>
        <v>-61136.003201021376</v>
      </c>
      <c r="L164" s="123">
        <f t="shared" si="43"/>
        <v>1.0374183793383849</v>
      </c>
      <c r="M164" s="37">
        <f t="shared" si="44"/>
        <v>13</v>
      </c>
      <c r="N164" s="37">
        <v>149</v>
      </c>
      <c r="O164" s="46">
        <f t="shared" si="37"/>
        <v>0</v>
      </c>
      <c r="P164" s="46">
        <f t="shared" si="38"/>
        <v>0</v>
      </c>
      <c r="Q164" s="46">
        <f t="shared" si="39"/>
        <v>119.6691382326878</v>
      </c>
      <c r="R164" s="115">
        <f t="shared" si="45"/>
        <v>6277.485379429173</v>
      </c>
      <c r="S164" s="46">
        <f t="shared" si="46"/>
        <v>0.12</v>
      </c>
      <c r="T164" s="46">
        <f t="shared" si="40"/>
        <v>0</v>
      </c>
      <c r="U164" s="116"/>
      <c r="W164" s="5"/>
      <c r="X164" s="5"/>
      <c r="Y164" s="5"/>
      <c r="Z164" s="5"/>
      <c r="AA164" s="5"/>
      <c r="AB164" s="5"/>
      <c r="AC164" s="5"/>
    </row>
    <row r="165" spans="2:29" x14ac:dyDescent="0.2">
      <c r="B165" s="37">
        <f t="shared" si="41"/>
        <v>13</v>
      </c>
      <c r="C165" s="37">
        <v>150</v>
      </c>
      <c r="D165" s="46"/>
      <c r="E165" s="46"/>
      <c r="F165" s="46">
        <f t="shared" si="49"/>
        <v>115.35282256037046</v>
      </c>
      <c r="G165" s="48">
        <f t="shared" si="48"/>
        <v>6277.485379429173</v>
      </c>
      <c r="H165" s="46">
        <f t="shared" si="36"/>
        <v>0.12</v>
      </c>
      <c r="I165" s="46">
        <f t="shared" si="42"/>
        <v>2259.8947365945023</v>
      </c>
      <c r="J165" s="46">
        <f t="shared" si="47"/>
        <v>-59313.14024513941</v>
      </c>
      <c r="L165" s="123">
        <f t="shared" si="43"/>
        <v>1.031988372027514</v>
      </c>
      <c r="M165" s="37">
        <f t="shared" si="44"/>
        <v>13</v>
      </c>
      <c r="N165" s="37">
        <v>150</v>
      </c>
      <c r="O165" s="46">
        <f t="shared" si="37"/>
        <v>0</v>
      </c>
      <c r="P165" s="46">
        <f t="shared" si="38"/>
        <v>0</v>
      </c>
      <c r="Q165" s="46">
        <f t="shared" si="39"/>
        <v>119.04277156285539</v>
      </c>
      <c r="R165" s="115">
        <f t="shared" si="45"/>
        <v>6277.485379429173</v>
      </c>
      <c r="S165" s="46">
        <f t="shared" si="46"/>
        <v>0.12</v>
      </c>
      <c r="T165" s="46">
        <f t="shared" si="40"/>
        <v>2332.185090171708</v>
      </c>
      <c r="U165" s="116"/>
      <c r="W165" s="5"/>
      <c r="X165" s="5"/>
      <c r="Y165" s="5"/>
      <c r="Z165" s="5"/>
      <c r="AA165" s="5"/>
      <c r="AB165" s="5"/>
      <c r="AC165" s="5"/>
    </row>
    <row r="166" spans="2:29" x14ac:dyDescent="0.2">
      <c r="B166" s="37">
        <f t="shared" si="41"/>
        <v>13</v>
      </c>
      <c r="C166" s="37">
        <v>151</v>
      </c>
      <c r="D166" s="46"/>
      <c r="E166" s="46"/>
      <c r="F166" s="46">
        <f t="shared" si="49"/>
        <v>115.35282256037046</v>
      </c>
      <c r="G166" s="48">
        <f t="shared" si="48"/>
        <v>6277.485379429173</v>
      </c>
      <c r="H166" s="46">
        <f t="shared" si="36"/>
        <v>0.12</v>
      </c>
      <c r="I166" s="46">
        <f t="shared" si="42"/>
        <v>0</v>
      </c>
      <c r="J166" s="46">
        <f t="shared" si="47"/>
        <v>-59740.5806782695</v>
      </c>
      <c r="L166" s="123">
        <f t="shared" si="43"/>
        <v>1.0265867862098264</v>
      </c>
      <c r="M166" s="37">
        <f t="shared" si="44"/>
        <v>13</v>
      </c>
      <c r="N166" s="37">
        <v>151</v>
      </c>
      <c r="O166" s="46">
        <f t="shared" si="37"/>
        <v>0</v>
      </c>
      <c r="P166" s="46">
        <f t="shared" si="38"/>
        <v>0</v>
      </c>
      <c r="Q166" s="46">
        <f t="shared" si="39"/>
        <v>118.41968339248307</v>
      </c>
      <c r="R166" s="115">
        <f t="shared" si="45"/>
        <v>6277.485379429173</v>
      </c>
      <c r="S166" s="46">
        <f t="shared" si="46"/>
        <v>0.12</v>
      </c>
      <c r="T166" s="46">
        <f t="shared" si="40"/>
        <v>0</v>
      </c>
      <c r="U166" s="116"/>
      <c r="W166" s="5"/>
      <c r="X166" s="5"/>
      <c r="Y166" s="5"/>
      <c r="Z166" s="5"/>
      <c r="AA166" s="5"/>
      <c r="AB166" s="5"/>
      <c r="AC166" s="5"/>
    </row>
    <row r="167" spans="2:29" x14ac:dyDescent="0.2">
      <c r="B167" s="37">
        <f t="shared" si="41"/>
        <v>13</v>
      </c>
      <c r="C167" s="37">
        <v>152</v>
      </c>
      <c r="D167" s="46"/>
      <c r="E167" s="46"/>
      <c r="F167" s="46">
        <f t="shared" si="49"/>
        <v>115.35282256037046</v>
      </c>
      <c r="G167" s="48">
        <f t="shared" si="48"/>
        <v>6277.485379429173</v>
      </c>
      <c r="H167" s="46">
        <f t="shared" si="36"/>
        <v>0.12</v>
      </c>
      <c r="I167" s="46">
        <f t="shared" si="42"/>
        <v>0</v>
      </c>
      <c r="J167" s="46">
        <f t="shared" si="47"/>
        <v>-60170.270172280289</v>
      </c>
      <c r="L167" s="123">
        <f t="shared" si="43"/>
        <v>1.0212134731228562</v>
      </c>
      <c r="M167" s="37">
        <f t="shared" si="44"/>
        <v>13</v>
      </c>
      <c r="N167" s="37">
        <v>152</v>
      </c>
      <c r="O167" s="46">
        <f t="shared" si="37"/>
        <v>0</v>
      </c>
      <c r="P167" s="46">
        <f t="shared" si="38"/>
        <v>0</v>
      </c>
      <c r="Q167" s="46">
        <f t="shared" si="39"/>
        <v>117.79985656140047</v>
      </c>
      <c r="R167" s="115">
        <f t="shared" si="45"/>
        <v>6277.485379429173</v>
      </c>
      <c r="S167" s="46">
        <f t="shared" si="46"/>
        <v>0.12</v>
      </c>
      <c r="T167" s="46">
        <f t="shared" si="40"/>
        <v>0</v>
      </c>
      <c r="U167" s="116"/>
      <c r="W167" s="5"/>
      <c r="X167" s="5"/>
      <c r="Y167" s="5"/>
      <c r="Z167" s="5"/>
      <c r="AA167" s="5"/>
      <c r="AB167" s="5"/>
      <c r="AC167" s="5"/>
    </row>
    <row r="168" spans="2:29" x14ac:dyDescent="0.2">
      <c r="B168" s="37">
        <f t="shared" si="41"/>
        <v>13</v>
      </c>
      <c r="C168" s="37">
        <v>153</v>
      </c>
      <c r="D168" s="46"/>
      <c r="E168" s="46"/>
      <c r="F168" s="46">
        <f t="shared" si="49"/>
        <v>115.35282256037046</v>
      </c>
      <c r="G168" s="48">
        <f t="shared" si="48"/>
        <v>6277.485379429173</v>
      </c>
      <c r="H168" s="46">
        <f t="shared" si="36"/>
        <v>0.12</v>
      </c>
      <c r="I168" s="46">
        <f t="shared" si="42"/>
        <v>2259.8947365945023</v>
      </c>
      <c r="J168" s="46">
        <f t="shared" si="47"/>
        <v>-58342.325824448024</v>
      </c>
      <c r="L168" s="123">
        <f t="shared" si="43"/>
        <v>1.0158682847827833</v>
      </c>
      <c r="M168" s="37">
        <f t="shared" si="44"/>
        <v>13</v>
      </c>
      <c r="N168" s="37">
        <v>153</v>
      </c>
      <c r="O168" s="46">
        <f t="shared" si="37"/>
        <v>0</v>
      </c>
      <c r="P168" s="46">
        <f t="shared" si="38"/>
        <v>0</v>
      </c>
      <c r="Q168" s="46">
        <f t="shared" si="39"/>
        <v>117.18327399925629</v>
      </c>
      <c r="R168" s="115">
        <f t="shared" si="45"/>
        <v>6277.485379429173</v>
      </c>
      <c r="S168" s="46">
        <f t="shared" si="46"/>
        <v>0.12</v>
      </c>
      <c r="T168" s="46">
        <f t="shared" si="40"/>
        <v>2295.7553898538972</v>
      </c>
      <c r="U168" s="116"/>
      <c r="W168" s="5"/>
      <c r="X168" s="5"/>
      <c r="Y168" s="5"/>
      <c r="Z168" s="5"/>
      <c r="AA168" s="5"/>
      <c r="AB168" s="5"/>
      <c r="AC168" s="5"/>
    </row>
    <row r="169" spans="2:29" x14ac:dyDescent="0.2">
      <c r="B169" s="37">
        <f t="shared" si="41"/>
        <v>13</v>
      </c>
      <c r="C169" s="37">
        <v>154</v>
      </c>
      <c r="D169" s="46"/>
      <c r="E169" s="46"/>
      <c r="F169" s="46">
        <f t="shared" si="49"/>
        <v>115.35282256037046</v>
      </c>
      <c r="G169" s="48">
        <f t="shared" si="48"/>
        <v>6277.485379429173</v>
      </c>
      <c r="H169" s="46">
        <f t="shared" si="36"/>
        <v>0.12</v>
      </c>
      <c r="I169" s="46">
        <f t="shared" si="42"/>
        <v>0</v>
      </c>
      <c r="J169" s="46">
        <f t="shared" si="47"/>
        <v>-58764.658128896881</v>
      </c>
      <c r="L169" s="123">
        <f t="shared" si="43"/>
        <v>1.0105510739803585</v>
      </c>
      <c r="M169" s="37">
        <f t="shared" si="44"/>
        <v>13</v>
      </c>
      <c r="N169" s="37">
        <v>154</v>
      </c>
      <c r="O169" s="46">
        <f t="shared" si="37"/>
        <v>0</v>
      </c>
      <c r="P169" s="46">
        <f t="shared" si="38"/>
        <v>0</v>
      </c>
      <c r="Q169" s="46">
        <f t="shared" si="39"/>
        <v>116.56991872504808</v>
      </c>
      <c r="R169" s="115">
        <f t="shared" si="45"/>
        <v>6277.485379429173</v>
      </c>
      <c r="S169" s="46">
        <f t="shared" si="46"/>
        <v>0.12</v>
      </c>
      <c r="T169" s="46">
        <f t="shared" si="40"/>
        <v>0</v>
      </c>
      <c r="U169" s="116"/>
      <c r="W169" s="5"/>
      <c r="X169" s="5"/>
      <c r="Y169" s="5"/>
      <c r="Z169" s="5"/>
      <c r="AA169" s="5"/>
      <c r="AB169" s="5"/>
      <c r="AC169" s="5"/>
    </row>
    <row r="170" spans="2:29" x14ac:dyDescent="0.2">
      <c r="B170" s="37">
        <f t="shared" si="41"/>
        <v>13</v>
      </c>
      <c r="C170" s="37">
        <v>155</v>
      </c>
      <c r="D170" s="46"/>
      <c r="E170" s="46"/>
      <c r="F170" s="46">
        <f t="shared" si="49"/>
        <v>115.35282256037046</v>
      </c>
      <c r="G170" s="48">
        <f t="shared" si="48"/>
        <v>6277.485379429173</v>
      </c>
      <c r="H170" s="46">
        <f t="shared" si="36"/>
        <v>0.12</v>
      </c>
      <c r="I170" s="46">
        <f t="shared" si="42"/>
        <v>0</v>
      </c>
      <c r="J170" s="46">
        <f t="shared" si="47"/>
        <v>-59189.212616814984</v>
      </c>
      <c r="L170" s="123">
        <f t="shared" si="43"/>
        <v>1.0052616942768478</v>
      </c>
      <c r="M170" s="37">
        <f t="shared" si="44"/>
        <v>13</v>
      </c>
      <c r="N170" s="37">
        <v>155</v>
      </c>
      <c r="O170" s="46">
        <f t="shared" si="37"/>
        <v>0</v>
      </c>
      <c r="P170" s="46">
        <f t="shared" si="38"/>
        <v>0</v>
      </c>
      <c r="Q170" s="46">
        <f t="shared" si="39"/>
        <v>115.95977384665458</v>
      </c>
      <c r="R170" s="115">
        <f t="shared" si="45"/>
        <v>6277.485379429173</v>
      </c>
      <c r="S170" s="46">
        <f t="shared" si="46"/>
        <v>0.12</v>
      </c>
      <c r="T170" s="46">
        <f t="shared" si="40"/>
        <v>0</v>
      </c>
      <c r="U170" s="116"/>
      <c r="W170" s="5"/>
      <c r="X170" s="5"/>
      <c r="Y170" s="5"/>
      <c r="Z170" s="5"/>
      <c r="AA170" s="5"/>
      <c r="AB170" s="5"/>
      <c r="AC170" s="5"/>
    </row>
    <row r="171" spans="2:29" x14ac:dyDescent="0.2">
      <c r="B171" s="37">
        <f t="shared" si="41"/>
        <v>13</v>
      </c>
      <c r="C171" s="37">
        <v>156</v>
      </c>
      <c r="D171" s="46"/>
      <c r="E171" s="46"/>
      <c r="F171" s="46">
        <f t="shared" si="49"/>
        <v>115.35282256037046</v>
      </c>
      <c r="G171" s="48">
        <f t="shared" si="48"/>
        <v>6277.485379429173</v>
      </c>
      <c r="H171" s="46">
        <f t="shared" si="36"/>
        <v>0.12</v>
      </c>
      <c r="I171" s="46">
        <f t="shared" si="42"/>
        <v>2259.8947365945023</v>
      </c>
      <c r="J171" s="46">
        <f t="shared" si="47"/>
        <v>-57356.106244057868</v>
      </c>
      <c r="L171" s="123">
        <f t="shared" si="43"/>
        <v>1</v>
      </c>
      <c r="M171" s="37">
        <f t="shared" si="44"/>
        <v>13</v>
      </c>
      <c r="N171" s="37">
        <v>156</v>
      </c>
      <c r="O171" s="46">
        <f t="shared" si="37"/>
        <v>0</v>
      </c>
      <c r="P171" s="46">
        <f t="shared" si="38"/>
        <v>0</v>
      </c>
      <c r="Q171" s="46">
        <f t="shared" si="39"/>
        <v>115.35282256037046</v>
      </c>
      <c r="R171" s="115">
        <f t="shared" si="45"/>
        <v>6277.485379429173</v>
      </c>
      <c r="S171" s="46">
        <f t="shared" si="46"/>
        <v>0.12</v>
      </c>
      <c r="T171" s="46">
        <f t="shared" si="40"/>
        <v>2259.8947365945023</v>
      </c>
      <c r="U171" s="116"/>
      <c r="W171" s="5"/>
      <c r="X171" s="5"/>
      <c r="Y171" s="5"/>
      <c r="Z171" s="5"/>
      <c r="AA171" s="5"/>
      <c r="AB171" s="5"/>
      <c r="AC171" s="5"/>
    </row>
    <row r="172" spans="2:29" x14ac:dyDescent="0.2">
      <c r="B172" s="37">
        <f t="shared" si="41"/>
        <v>14</v>
      </c>
      <c r="C172" s="37">
        <v>157</v>
      </c>
      <c r="D172" s="46"/>
      <c r="E172" s="46"/>
      <c r="F172" s="46">
        <f t="shared" si="49"/>
        <v>118.81340723718155</v>
      </c>
      <c r="G172" s="48">
        <f t="shared" si="48"/>
        <v>6246.0979525320281</v>
      </c>
      <c r="H172" s="46">
        <f t="shared" si="36"/>
        <v>0.12</v>
      </c>
      <c r="I172" s="46">
        <f t="shared" si="42"/>
        <v>0</v>
      </c>
      <c r="J172" s="46">
        <f t="shared" si="47"/>
        <v>-57776.709947261683</v>
      </c>
      <c r="L172" s="123">
        <f t="shared" si="43"/>
        <v>1.0594256262456363</v>
      </c>
      <c r="M172" s="37">
        <f t="shared" si="44"/>
        <v>14</v>
      </c>
      <c r="N172" s="37">
        <v>157</v>
      </c>
      <c r="O172" s="46">
        <f t="shared" si="37"/>
        <v>0</v>
      </c>
      <c r="P172" s="46">
        <f t="shared" si="38"/>
        <v>0</v>
      </c>
      <c r="Q172" s="46">
        <f t="shared" si="39"/>
        <v>125.87396836862888</v>
      </c>
      <c r="R172" s="115">
        <f t="shared" si="45"/>
        <v>6246.0979525320281</v>
      </c>
      <c r="S172" s="46">
        <f t="shared" si="46"/>
        <v>0.12</v>
      </c>
      <c r="T172" s="46">
        <f t="shared" si="40"/>
        <v>0</v>
      </c>
      <c r="U172" s="116"/>
      <c r="W172" s="5"/>
      <c r="X172" s="5"/>
      <c r="Y172" s="5"/>
      <c r="Z172" s="5"/>
      <c r="AA172" s="5"/>
      <c r="AB172" s="5"/>
      <c r="AC172" s="5"/>
    </row>
    <row r="173" spans="2:29" x14ac:dyDescent="0.2">
      <c r="B173" s="37">
        <f t="shared" si="41"/>
        <v>14</v>
      </c>
      <c r="C173" s="37">
        <v>158</v>
      </c>
      <c r="D173" s="46"/>
      <c r="E173" s="46"/>
      <c r="F173" s="46">
        <f t="shared" si="49"/>
        <v>118.81340723718155</v>
      </c>
      <c r="G173" s="48">
        <f t="shared" si="48"/>
        <v>6246.0979525320281</v>
      </c>
      <c r="H173" s="46">
        <f t="shared" si="36"/>
        <v>0.12</v>
      </c>
      <c r="I173" s="46">
        <f t="shared" si="42"/>
        <v>0</v>
      </c>
      <c r="J173" s="46">
        <f t="shared" si="47"/>
        <v>-58199.526738563465</v>
      </c>
      <c r="L173" s="123">
        <f t="shared" si="43"/>
        <v>1.0538804296206199</v>
      </c>
      <c r="M173" s="37">
        <f t="shared" si="44"/>
        <v>14</v>
      </c>
      <c r="N173" s="37">
        <v>158</v>
      </c>
      <c r="O173" s="46">
        <f t="shared" si="37"/>
        <v>0</v>
      </c>
      <c r="P173" s="46">
        <f t="shared" si="38"/>
        <v>0</v>
      </c>
      <c r="Q173" s="46">
        <f t="shared" si="39"/>
        <v>125.21512466381056</v>
      </c>
      <c r="R173" s="115">
        <f t="shared" si="45"/>
        <v>6246.0979525320281</v>
      </c>
      <c r="S173" s="46">
        <f t="shared" si="46"/>
        <v>0.12</v>
      </c>
      <c r="T173" s="46">
        <f t="shared" si="40"/>
        <v>0</v>
      </c>
      <c r="U173" s="116"/>
      <c r="W173" s="5"/>
      <c r="X173" s="5"/>
      <c r="Y173" s="5"/>
      <c r="Z173" s="5"/>
      <c r="AA173" s="5"/>
      <c r="AB173" s="5"/>
      <c r="AC173" s="5"/>
    </row>
    <row r="174" spans="2:29" x14ac:dyDescent="0.2">
      <c r="B174" s="37">
        <f t="shared" si="41"/>
        <v>14</v>
      </c>
      <c r="C174" s="37">
        <v>159</v>
      </c>
      <c r="D174" s="46"/>
      <c r="E174" s="46"/>
      <c r="F174" s="46">
        <f t="shared" si="49"/>
        <v>118.81340723718155</v>
      </c>
      <c r="G174" s="48">
        <f t="shared" si="48"/>
        <v>6246.0979525320281</v>
      </c>
      <c r="H174" s="46">
        <f t="shared" si="36"/>
        <v>0.12</v>
      </c>
      <c r="I174" s="46">
        <f t="shared" si="42"/>
        <v>2248.59526291153</v>
      </c>
      <c r="J174" s="46">
        <f t="shared" si="47"/>
        <v>-56375.972999644669</v>
      </c>
      <c r="L174" s="123">
        <f t="shared" si="43"/>
        <v>1.0483642574073675</v>
      </c>
      <c r="M174" s="37">
        <f t="shared" si="44"/>
        <v>14</v>
      </c>
      <c r="N174" s="37">
        <v>159</v>
      </c>
      <c r="O174" s="46">
        <f t="shared" si="37"/>
        <v>0</v>
      </c>
      <c r="P174" s="46">
        <f t="shared" si="38"/>
        <v>0</v>
      </c>
      <c r="Q174" s="46">
        <f t="shared" si="39"/>
        <v>124.55972944824698</v>
      </c>
      <c r="R174" s="115">
        <f t="shared" si="45"/>
        <v>6246.0979525320281</v>
      </c>
      <c r="S174" s="46">
        <f t="shared" si="46"/>
        <v>0.12</v>
      </c>
      <c r="T174" s="46">
        <f t="shared" si="40"/>
        <v>2357.3469030119704</v>
      </c>
      <c r="U174" s="116"/>
      <c r="W174" s="5"/>
      <c r="X174" s="5"/>
      <c r="Y174" s="5"/>
      <c r="Z174" s="5"/>
      <c r="AA174" s="5"/>
      <c r="AB174" s="5"/>
      <c r="AC174" s="5"/>
    </row>
    <row r="175" spans="2:29" x14ac:dyDescent="0.2">
      <c r="B175" s="37">
        <f t="shared" si="41"/>
        <v>14</v>
      </c>
      <c r="C175" s="37">
        <v>160</v>
      </c>
      <c r="D175" s="46"/>
      <c r="E175" s="46"/>
      <c r="F175" s="46">
        <f t="shared" si="49"/>
        <v>118.81340723718155</v>
      </c>
      <c r="G175" s="48">
        <f t="shared" si="48"/>
        <v>6246.0979525320281</v>
      </c>
      <c r="H175" s="46">
        <f t="shared" si="36"/>
        <v>0.12</v>
      </c>
      <c r="I175" s="46">
        <f t="shared" si="42"/>
        <v>0</v>
      </c>
      <c r="J175" s="46">
        <f t="shared" si="47"/>
        <v>-56791.419541365809</v>
      </c>
      <c r="L175" s="123">
        <f t="shared" si="43"/>
        <v>1.0428769576876462</v>
      </c>
      <c r="M175" s="37">
        <f t="shared" si="44"/>
        <v>14</v>
      </c>
      <c r="N175" s="37">
        <v>160</v>
      </c>
      <c r="O175" s="46">
        <f t="shared" si="37"/>
        <v>0</v>
      </c>
      <c r="P175" s="46">
        <f t="shared" si="38"/>
        <v>0</v>
      </c>
      <c r="Q175" s="46">
        <f t="shared" si="39"/>
        <v>123.90776467201526</v>
      </c>
      <c r="R175" s="115">
        <f t="shared" si="45"/>
        <v>6246.0979525320281</v>
      </c>
      <c r="S175" s="46">
        <f t="shared" si="46"/>
        <v>0.12</v>
      </c>
      <c r="T175" s="46">
        <f t="shared" si="40"/>
        <v>0</v>
      </c>
      <c r="U175" s="116"/>
      <c r="W175" s="5"/>
      <c r="X175" s="5"/>
      <c r="Y175" s="5"/>
      <c r="Z175" s="5"/>
      <c r="AA175" s="5"/>
      <c r="AB175" s="5"/>
      <c r="AC175" s="5"/>
    </row>
    <row r="176" spans="2:29" x14ac:dyDescent="0.2">
      <c r="B176" s="37">
        <f t="shared" si="41"/>
        <v>14</v>
      </c>
      <c r="C176" s="37">
        <v>161</v>
      </c>
      <c r="D176" s="46"/>
      <c r="E176" s="46"/>
      <c r="F176" s="46">
        <f t="shared" si="49"/>
        <v>118.81340723718155</v>
      </c>
      <c r="G176" s="48">
        <f t="shared" si="48"/>
        <v>6246.0979525320281</v>
      </c>
      <c r="H176" s="46">
        <f t="shared" si="36"/>
        <v>0.12</v>
      </c>
      <c r="I176" s="46">
        <f t="shared" si="42"/>
        <v>0</v>
      </c>
      <c r="J176" s="46">
        <f t="shared" si="47"/>
        <v>-57209.052035777859</v>
      </c>
      <c r="L176" s="123">
        <f t="shared" si="43"/>
        <v>1.0374183793383849</v>
      </c>
      <c r="M176" s="37">
        <f t="shared" si="44"/>
        <v>14</v>
      </c>
      <c r="N176" s="37">
        <v>161</v>
      </c>
      <c r="O176" s="46">
        <f t="shared" si="37"/>
        <v>0</v>
      </c>
      <c r="P176" s="46">
        <f t="shared" si="38"/>
        <v>0</v>
      </c>
      <c r="Q176" s="46">
        <f t="shared" si="39"/>
        <v>123.25921237966841</v>
      </c>
      <c r="R176" s="115">
        <f t="shared" si="45"/>
        <v>6246.0979525320281</v>
      </c>
      <c r="S176" s="46">
        <f t="shared" si="46"/>
        <v>0.12</v>
      </c>
      <c r="T176" s="46">
        <f t="shared" si="40"/>
        <v>0</v>
      </c>
      <c r="U176" s="116"/>
      <c r="W176" s="5"/>
      <c r="X176" s="5"/>
      <c r="Y176" s="5"/>
      <c r="Z176" s="5"/>
      <c r="AA176" s="5"/>
      <c r="AB176" s="5"/>
      <c r="AC176" s="5"/>
    </row>
    <row r="177" spans="2:29" x14ac:dyDescent="0.2">
      <c r="B177" s="37">
        <f t="shared" si="41"/>
        <v>14</v>
      </c>
      <c r="C177" s="37">
        <v>162</v>
      </c>
      <c r="D177" s="46"/>
      <c r="E177" s="46"/>
      <c r="F177" s="46">
        <f t="shared" si="49"/>
        <v>118.81340723718155</v>
      </c>
      <c r="G177" s="48">
        <f t="shared" si="48"/>
        <v>6246.0979525320281</v>
      </c>
      <c r="H177" s="46">
        <f t="shared" si="36"/>
        <v>0.12</v>
      </c>
      <c r="I177" s="46">
        <f t="shared" si="42"/>
        <v>2248.59526291153</v>
      </c>
      <c r="J177" s="46">
        <f t="shared" si="47"/>
        <v>-55380.286721784054</v>
      </c>
      <c r="L177" s="123">
        <f t="shared" si="43"/>
        <v>1.031988372027514</v>
      </c>
      <c r="M177" s="37">
        <f t="shared" si="44"/>
        <v>14</v>
      </c>
      <c r="N177" s="37">
        <v>162</v>
      </c>
      <c r="O177" s="46">
        <f t="shared" si="37"/>
        <v>0</v>
      </c>
      <c r="P177" s="46">
        <f t="shared" si="38"/>
        <v>0</v>
      </c>
      <c r="Q177" s="46">
        <f t="shared" si="39"/>
        <v>122.61405470974104</v>
      </c>
      <c r="R177" s="115">
        <f t="shared" si="45"/>
        <v>6246.0979525320281</v>
      </c>
      <c r="S177" s="46">
        <f t="shared" si="46"/>
        <v>0.12</v>
      </c>
      <c r="T177" s="46">
        <f t="shared" si="40"/>
        <v>2320.5241647208495</v>
      </c>
      <c r="U177" s="116"/>
      <c r="W177" s="5"/>
      <c r="X177" s="5"/>
      <c r="Y177" s="5"/>
      <c r="Z177" s="5"/>
      <c r="AA177" s="5"/>
      <c r="AB177" s="5"/>
      <c r="AC177" s="5"/>
    </row>
    <row r="178" spans="2:29" x14ac:dyDescent="0.2">
      <c r="B178" s="37">
        <f t="shared" si="41"/>
        <v>14</v>
      </c>
      <c r="C178" s="37">
        <v>163</v>
      </c>
      <c r="D178" s="46"/>
      <c r="E178" s="46"/>
      <c r="F178" s="46">
        <f t="shared" si="49"/>
        <v>118.81340723718155</v>
      </c>
      <c r="G178" s="48">
        <f t="shared" si="48"/>
        <v>6246.0979525320281</v>
      </c>
      <c r="H178" s="46">
        <f t="shared" si="36"/>
        <v>0.12</v>
      </c>
      <c r="I178" s="46">
        <f t="shared" si="42"/>
        <v>0</v>
      </c>
      <c r="J178" s="46">
        <f t="shared" si="47"/>
        <v>-55790.494266715439</v>
      </c>
      <c r="L178" s="123">
        <f t="shared" si="43"/>
        <v>1.0265867862098264</v>
      </c>
      <c r="M178" s="37">
        <f t="shared" si="44"/>
        <v>14</v>
      </c>
      <c r="N178" s="37">
        <v>163</v>
      </c>
      <c r="O178" s="46">
        <f t="shared" si="37"/>
        <v>0</v>
      </c>
      <c r="P178" s="46">
        <f t="shared" si="38"/>
        <v>0</v>
      </c>
      <c r="Q178" s="46">
        <f t="shared" si="39"/>
        <v>121.97227389425753</v>
      </c>
      <c r="R178" s="115">
        <f t="shared" si="45"/>
        <v>6246.0979525320281</v>
      </c>
      <c r="S178" s="46">
        <f t="shared" si="46"/>
        <v>0.12</v>
      </c>
      <c r="T178" s="46">
        <f t="shared" si="40"/>
        <v>0</v>
      </c>
      <c r="U178" s="116"/>
      <c r="W178" s="5"/>
      <c r="X178" s="5"/>
      <c r="Y178" s="5"/>
      <c r="Z178" s="5"/>
      <c r="AA178" s="5"/>
      <c r="AB178" s="5"/>
      <c r="AC178" s="5"/>
    </row>
    <row r="179" spans="2:29" x14ac:dyDescent="0.2">
      <c r="B179" s="37">
        <f t="shared" si="41"/>
        <v>14</v>
      </c>
      <c r="C179" s="37">
        <v>164</v>
      </c>
      <c r="D179" s="46"/>
      <c r="E179" s="46"/>
      <c r="F179" s="46">
        <f t="shared" si="49"/>
        <v>118.81340723718155</v>
      </c>
      <c r="G179" s="48">
        <f t="shared" si="48"/>
        <v>6246.0979525320281</v>
      </c>
      <c r="H179" s="46">
        <f t="shared" si="36"/>
        <v>0.12</v>
      </c>
      <c r="I179" s="46">
        <f t="shared" si="42"/>
        <v>0</v>
      </c>
      <c r="J179" s="46">
        <f t="shared" si="47"/>
        <v>-56202.860198338305</v>
      </c>
      <c r="L179" s="123">
        <f t="shared" si="43"/>
        <v>1.0212134731228562</v>
      </c>
      <c r="M179" s="37">
        <f t="shared" si="44"/>
        <v>14</v>
      </c>
      <c r="N179" s="37">
        <v>164</v>
      </c>
      <c r="O179" s="46">
        <f t="shared" si="37"/>
        <v>0</v>
      </c>
      <c r="P179" s="46">
        <f t="shared" si="38"/>
        <v>0</v>
      </c>
      <c r="Q179" s="46">
        <f t="shared" si="39"/>
        <v>121.33385225824246</v>
      </c>
      <c r="R179" s="115">
        <f t="shared" si="45"/>
        <v>6246.0979525320281</v>
      </c>
      <c r="S179" s="46">
        <f t="shared" si="46"/>
        <v>0.12</v>
      </c>
      <c r="T179" s="46">
        <f t="shared" si="40"/>
        <v>0</v>
      </c>
      <c r="U179" s="116"/>
      <c r="W179" s="5"/>
      <c r="X179" s="5"/>
      <c r="Y179" s="5"/>
      <c r="Z179" s="5"/>
      <c r="AA179" s="5"/>
      <c r="AB179" s="5"/>
      <c r="AC179" s="5"/>
    </row>
    <row r="180" spans="2:29" x14ac:dyDescent="0.2">
      <c r="B180" s="37">
        <f t="shared" si="41"/>
        <v>14</v>
      </c>
      <c r="C180" s="37">
        <v>165</v>
      </c>
      <c r="D180" s="46"/>
      <c r="E180" s="46"/>
      <c r="F180" s="46">
        <f t="shared" si="49"/>
        <v>118.81340723718155</v>
      </c>
      <c r="G180" s="48">
        <f t="shared" si="48"/>
        <v>6246.0979525320281</v>
      </c>
      <c r="H180" s="46">
        <f t="shared" si="36"/>
        <v>0.12</v>
      </c>
      <c r="I180" s="46">
        <f t="shared" si="42"/>
        <v>2248.59526291153</v>
      </c>
      <c r="J180" s="46">
        <f t="shared" si="47"/>
        <v>-54368.800610512029</v>
      </c>
      <c r="L180" s="123">
        <f t="shared" si="43"/>
        <v>1.0158682847827833</v>
      </c>
      <c r="M180" s="37">
        <f t="shared" si="44"/>
        <v>14</v>
      </c>
      <c r="N180" s="37">
        <v>165</v>
      </c>
      <c r="O180" s="46">
        <f t="shared" si="37"/>
        <v>0</v>
      </c>
      <c r="P180" s="46">
        <f t="shared" si="38"/>
        <v>0</v>
      </c>
      <c r="Q180" s="46">
        <f t="shared" si="39"/>
        <v>120.69877221923396</v>
      </c>
      <c r="R180" s="115">
        <f t="shared" si="45"/>
        <v>6246.0979525320281</v>
      </c>
      <c r="S180" s="46">
        <f t="shared" si="46"/>
        <v>0.12</v>
      </c>
      <c r="T180" s="46">
        <f t="shared" si="40"/>
        <v>2284.2766129046277</v>
      </c>
      <c r="U180" s="116"/>
      <c r="W180" s="5"/>
      <c r="X180" s="5"/>
      <c r="Y180" s="5"/>
      <c r="Z180" s="5"/>
      <c r="AA180" s="5"/>
      <c r="AB180" s="5"/>
      <c r="AC180" s="5"/>
    </row>
    <row r="181" spans="2:29" x14ac:dyDescent="0.2">
      <c r="B181" s="37">
        <f t="shared" si="41"/>
        <v>14</v>
      </c>
      <c r="C181" s="37">
        <v>166</v>
      </c>
      <c r="D181" s="46"/>
      <c r="E181" s="46"/>
      <c r="F181" s="46">
        <f t="shared" si="49"/>
        <v>118.81340723718155</v>
      </c>
      <c r="G181" s="48">
        <f t="shared" si="48"/>
        <v>6246.0979525320281</v>
      </c>
      <c r="H181" s="46">
        <f t="shared" si="36"/>
        <v>0.12</v>
      </c>
      <c r="I181" s="46">
        <f t="shared" si="42"/>
        <v>0</v>
      </c>
      <c r="J181" s="46">
        <f t="shared" si="47"/>
        <v>-54773.686024760624</v>
      </c>
      <c r="L181" s="123">
        <f t="shared" si="43"/>
        <v>1.0105510739803585</v>
      </c>
      <c r="M181" s="37">
        <f t="shared" si="44"/>
        <v>14</v>
      </c>
      <c r="N181" s="37">
        <v>166</v>
      </c>
      <c r="O181" s="46">
        <f t="shared" si="37"/>
        <v>0</v>
      </c>
      <c r="P181" s="46">
        <f t="shared" si="38"/>
        <v>0</v>
      </c>
      <c r="Q181" s="46">
        <f t="shared" si="39"/>
        <v>120.06701628679951</v>
      </c>
      <c r="R181" s="115">
        <f t="shared" si="45"/>
        <v>6246.0979525320281</v>
      </c>
      <c r="S181" s="46">
        <f t="shared" si="46"/>
        <v>0.12</v>
      </c>
      <c r="T181" s="46">
        <f t="shared" si="40"/>
        <v>0</v>
      </c>
      <c r="U181" s="116"/>
      <c r="W181" s="5"/>
      <c r="X181" s="5"/>
      <c r="Y181" s="5"/>
      <c r="Z181" s="5"/>
      <c r="AA181" s="5"/>
      <c r="AB181" s="5"/>
      <c r="AC181" s="5"/>
    </row>
    <row r="182" spans="2:29" x14ac:dyDescent="0.2">
      <c r="B182" s="37">
        <f t="shared" si="41"/>
        <v>14</v>
      </c>
      <c r="C182" s="37">
        <v>167</v>
      </c>
      <c r="D182" s="46"/>
      <c r="E182" s="46"/>
      <c r="F182" s="46">
        <f t="shared" si="49"/>
        <v>118.81340723718155</v>
      </c>
      <c r="G182" s="48">
        <f t="shared" si="48"/>
        <v>6246.0979525320281</v>
      </c>
      <c r="H182" s="46">
        <f t="shared" si="36"/>
        <v>0.12</v>
      </c>
      <c r="I182" s="46">
        <f t="shared" si="42"/>
        <v>0</v>
      </c>
      <c r="J182" s="46">
        <f t="shared" si="47"/>
        <v>-55180.701822276147</v>
      </c>
      <c r="L182" s="123">
        <f t="shared" si="43"/>
        <v>1.0052616942768478</v>
      </c>
      <c r="M182" s="37">
        <f t="shared" si="44"/>
        <v>14</v>
      </c>
      <c r="N182" s="37">
        <v>167</v>
      </c>
      <c r="O182" s="46">
        <f t="shared" si="37"/>
        <v>0</v>
      </c>
      <c r="P182" s="46">
        <f t="shared" si="38"/>
        <v>0</v>
      </c>
      <c r="Q182" s="46">
        <f t="shared" si="39"/>
        <v>119.4385670620542</v>
      </c>
      <c r="R182" s="115">
        <f t="shared" si="45"/>
        <v>6246.0979525320281</v>
      </c>
      <c r="S182" s="46">
        <f t="shared" si="46"/>
        <v>0.12</v>
      </c>
      <c r="T182" s="46">
        <f t="shared" si="40"/>
        <v>0</v>
      </c>
      <c r="U182" s="116"/>
      <c r="W182" s="5"/>
      <c r="X182" s="5"/>
      <c r="Y182" s="5"/>
      <c r="Z182" s="5"/>
      <c r="AA182" s="5"/>
      <c r="AB182" s="5"/>
      <c r="AC182" s="5"/>
    </row>
    <row r="183" spans="2:29" x14ac:dyDescent="0.2">
      <c r="B183" s="37">
        <f t="shared" si="41"/>
        <v>14</v>
      </c>
      <c r="C183" s="37">
        <v>168</v>
      </c>
      <c r="D183" s="46"/>
      <c r="E183" s="46"/>
      <c r="F183" s="46">
        <f t="shared" si="49"/>
        <v>118.81340723718155</v>
      </c>
      <c r="G183" s="48">
        <f t="shared" si="48"/>
        <v>6246.0979525320281</v>
      </c>
      <c r="H183" s="46">
        <f t="shared" si="36"/>
        <v>0.12</v>
      </c>
      <c r="I183" s="46">
        <f t="shared" si="42"/>
        <v>2248.59526291153</v>
      </c>
      <c r="J183" s="46">
        <f t="shared" si="47"/>
        <v>-53341.263949572516</v>
      </c>
      <c r="L183" s="123">
        <f t="shared" si="43"/>
        <v>1</v>
      </c>
      <c r="M183" s="37">
        <f t="shared" si="44"/>
        <v>14</v>
      </c>
      <c r="N183" s="37">
        <v>168</v>
      </c>
      <c r="O183" s="46">
        <f t="shared" si="37"/>
        <v>0</v>
      </c>
      <c r="P183" s="46">
        <f t="shared" si="38"/>
        <v>0</v>
      </c>
      <c r="Q183" s="46">
        <f t="shared" si="39"/>
        <v>118.81340723718155</v>
      </c>
      <c r="R183" s="115">
        <f t="shared" si="45"/>
        <v>6246.0979525320281</v>
      </c>
      <c r="S183" s="46">
        <f t="shared" si="46"/>
        <v>0.12</v>
      </c>
      <c r="T183" s="46">
        <f t="shared" si="40"/>
        <v>2248.59526291153</v>
      </c>
      <c r="U183" s="116"/>
      <c r="W183" s="5"/>
      <c r="X183" s="5"/>
      <c r="Y183" s="5"/>
      <c r="Z183" s="5"/>
      <c r="AA183" s="5"/>
      <c r="AB183" s="5"/>
      <c r="AC183" s="5"/>
    </row>
    <row r="184" spans="2:29" x14ac:dyDescent="0.2">
      <c r="B184" s="37">
        <f t="shared" si="41"/>
        <v>15</v>
      </c>
      <c r="C184" s="37">
        <v>169</v>
      </c>
      <c r="D184" s="46"/>
      <c r="E184" s="46"/>
      <c r="F184" s="46">
        <f t="shared" si="49"/>
        <v>122.37780945429698</v>
      </c>
      <c r="G184" s="48">
        <f t="shared" si="48"/>
        <v>6214.8674627693681</v>
      </c>
      <c r="H184" s="46">
        <f t="shared" si="36"/>
        <v>0.12</v>
      </c>
      <c r="I184" s="46">
        <f t="shared" si="42"/>
        <v>0</v>
      </c>
      <c r="J184" s="46">
        <f t="shared" si="47"/>
        <v>-53744.307182270102</v>
      </c>
      <c r="L184" s="123">
        <f t="shared" si="43"/>
        <v>1.0594256262456363</v>
      </c>
      <c r="M184" s="37">
        <f t="shared" si="44"/>
        <v>15</v>
      </c>
      <c r="N184" s="37">
        <v>169</v>
      </c>
      <c r="O184" s="46">
        <f t="shared" si="37"/>
        <v>0</v>
      </c>
      <c r="P184" s="46">
        <f t="shared" si="38"/>
        <v>0</v>
      </c>
      <c r="Q184" s="46">
        <f t="shared" si="39"/>
        <v>129.65018741968774</v>
      </c>
      <c r="R184" s="115">
        <f t="shared" si="45"/>
        <v>6214.8674627693681</v>
      </c>
      <c r="S184" s="46">
        <f t="shared" si="46"/>
        <v>0.12</v>
      </c>
      <c r="T184" s="46">
        <f t="shared" si="40"/>
        <v>0</v>
      </c>
      <c r="U184" s="116"/>
      <c r="W184" s="5"/>
      <c r="X184" s="5"/>
      <c r="Y184" s="5"/>
      <c r="Z184" s="5"/>
      <c r="AA184" s="5"/>
      <c r="AB184" s="5"/>
      <c r="AC184" s="5"/>
    </row>
    <row r="185" spans="2:29" x14ac:dyDescent="0.2">
      <c r="B185" s="37">
        <f t="shared" si="41"/>
        <v>15</v>
      </c>
      <c r="C185" s="37">
        <v>170</v>
      </c>
      <c r="D185" s="46"/>
      <c r="E185" s="46"/>
      <c r="F185" s="46">
        <f t="shared" si="49"/>
        <v>122.37780945429698</v>
      </c>
      <c r="G185" s="48">
        <f t="shared" si="48"/>
        <v>6214.8674627693681</v>
      </c>
      <c r="H185" s="46">
        <f t="shared" si="36"/>
        <v>0.12</v>
      </c>
      <c r="I185" s="46">
        <f t="shared" si="42"/>
        <v>0</v>
      </c>
      <c r="J185" s="46">
        <f t="shared" si="47"/>
        <v>-54149.471105238496</v>
      </c>
      <c r="L185" s="123">
        <f t="shared" si="43"/>
        <v>1.0538804296206199</v>
      </c>
      <c r="M185" s="37">
        <f t="shared" si="44"/>
        <v>15</v>
      </c>
      <c r="N185" s="37">
        <v>170</v>
      </c>
      <c r="O185" s="46">
        <f t="shared" si="37"/>
        <v>0</v>
      </c>
      <c r="P185" s="46">
        <f t="shared" si="38"/>
        <v>0</v>
      </c>
      <c r="Q185" s="46">
        <f t="shared" si="39"/>
        <v>128.97157840372486</v>
      </c>
      <c r="R185" s="115">
        <f t="shared" si="45"/>
        <v>6214.8674627693681</v>
      </c>
      <c r="S185" s="46">
        <f t="shared" si="46"/>
        <v>0.12</v>
      </c>
      <c r="T185" s="46">
        <f t="shared" si="40"/>
        <v>0</v>
      </c>
      <c r="U185" s="116"/>
      <c r="W185" s="5"/>
      <c r="X185" s="5"/>
      <c r="Y185" s="5"/>
      <c r="Z185" s="5"/>
      <c r="AA185" s="5"/>
      <c r="AB185" s="5"/>
      <c r="AC185" s="5"/>
    </row>
    <row r="186" spans="2:29" x14ac:dyDescent="0.2">
      <c r="B186" s="37">
        <f t="shared" si="41"/>
        <v>15</v>
      </c>
      <c r="C186" s="37">
        <v>171</v>
      </c>
      <c r="D186" s="46"/>
      <c r="E186" s="46"/>
      <c r="F186" s="46">
        <f t="shared" si="49"/>
        <v>122.37780945429698</v>
      </c>
      <c r="G186" s="48">
        <f t="shared" si="48"/>
        <v>6214.8674627693681</v>
      </c>
      <c r="H186" s="46">
        <f t="shared" si="36"/>
        <v>0.12</v>
      </c>
      <c r="I186" s="46">
        <f t="shared" si="42"/>
        <v>2237.3522865969726</v>
      </c>
      <c r="J186" s="46">
        <f t="shared" si="47"/>
        <v>-52319.414590304586</v>
      </c>
      <c r="L186" s="123">
        <f t="shared" si="43"/>
        <v>1.0483642574073675</v>
      </c>
      <c r="M186" s="37">
        <f t="shared" si="44"/>
        <v>15</v>
      </c>
      <c r="N186" s="37">
        <v>171</v>
      </c>
      <c r="O186" s="46">
        <f t="shared" si="37"/>
        <v>0</v>
      </c>
      <c r="P186" s="46">
        <f t="shared" si="38"/>
        <v>0</v>
      </c>
      <c r="Q186" s="46">
        <f t="shared" si="39"/>
        <v>128.29652133169438</v>
      </c>
      <c r="R186" s="115">
        <f t="shared" si="45"/>
        <v>6214.8674627693681</v>
      </c>
      <c r="S186" s="46">
        <f t="shared" si="46"/>
        <v>0.12</v>
      </c>
      <c r="T186" s="46">
        <f t="shared" si="40"/>
        <v>2345.560168496911</v>
      </c>
      <c r="U186" s="116"/>
      <c r="W186" s="5"/>
      <c r="X186" s="5"/>
      <c r="Y186" s="5"/>
      <c r="Z186" s="5"/>
      <c r="AA186" s="5"/>
      <c r="AB186" s="5"/>
      <c r="AC186" s="5"/>
    </row>
    <row r="187" spans="2:29" x14ac:dyDescent="0.2">
      <c r="B187" s="37">
        <f t="shared" si="41"/>
        <v>15</v>
      </c>
      <c r="C187" s="37">
        <v>172</v>
      </c>
      <c r="D187" s="46"/>
      <c r="E187" s="46"/>
      <c r="F187" s="46">
        <f t="shared" si="49"/>
        <v>122.37780945429698</v>
      </c>
      <c r="G187" s="48">
        <f t="shared" si="48"/>
        <v>6214.8674627693681</v>
      </c>
      <c r="H187" s="46">
        <f t="shared" si="36"/>
        <v>0.12</v>
      </c>
      <c r="I187" s="46">
        <f t="shared" si="42"/>
        <v>0</v>
      </c>
      <c r="J187" s="46">
        <f t="shared" si="47"/>
        <v>-52717.081164076713</v>
      </c>
      <c r="L187" s="123">
        <f t="shared" si="43"/>
        <v>1.0428769576876462</v>
      </c>
      <c r="M187" s="37">
        <f t="shared" si="44"/>
        <v>15</v>
      </c>
      <c r="N187" s="37">
        <v>172</v>
      </c>
      <c r="O187" s="46">
        <f t="shared" si="37"/>
        <v>0</v>
      </c>
      <c r="P187" s="46">
        <f t="shared" si="38"/>
        <v>0</v>
      </c>
      <c r="Q187" s="46">
        <f t="shared" si="39"/>
        <v>127.6249976121757</v>
      </c>
      <c r="R187" s="115">
        <f t="shared" si="45"/>
        <v>6214.8674627693681</v>
      </c>
      <c r="S187" s="46">
        <f t="shared" si="46"/>
        <v>0.12</v>
      </c>
      <c r="T187" s="46">
        <f t="shared" si="40"/>
        <v>0</v>
      </c>
      <c r="U187" s="116"/>
      <c r="W187" s="5"/>
      <c r="X187" s="5"/>
      <c r="Y187" s="5"/>
      <c r="Z187" s="5"/>
      <c r="AA187" s="5"/>
      <c r="AB187" s="5"/>
      <c r="AC187" s="5"/>
    </row>
    <row r="188" spans="2:29" x14ac:dyDescent="0.2">
      <c r="B188" s="37">
        <f t="shared" si="41"/>
        <v>15</v>
      </c>
      <c r="C188" s="37">
        <v>173</v>
      </c>
      <c r="D188" s="46"/>
      <c r="E188" s="46"/>
      <c r="F188" s="46">
        <f t="shared" si="49"/>
        <v>122.37780945429698</v>
      </c>
      <c r="G188" s="48">
        <f t="shared" si="48"/>
        <v>6214.8674627693681</v>
      </c>
      <c r="H188" s="46">
        <f t="shared" si="36"/>
        <v>0.12</v>
      </c>
      <c r="I188" s="46">
        <f t="shared" si="42"/>
        <v>0</v>
      </c>
      <c r="J188" s="46">
        <f t="shared" si="47"/>
        <v>-53116.840137784151</v>
      </c>
      <c r="L188" s="123">
        <f t="shared" si="43"/>
        <v>1.0374183793383849</v>
      </c>
      <c r="M188" s="37">
        <f t="shared" si="44"/>
        <v>15</v>
      </c>
      <c r="N188" s="37">
        <v>173</v>
      </c>
      <c r="O188" s="46">
        <f t="shared" si="37"/>
        <v>0</v>
      </c>
      <c r="P188" s="46">
        <f t="shared" si="38"/>
        <v>0</v>
      </c>
      <c r="Q188" s="46">
        <f t="shared" si="39"/>
        <v>126.95698875105845</v>
      </c>
      <c r="R188" s="115">
        <f t="shared" si="45"/>
        <v>6214.8674627693681</v>
      </c>
      <c r="S188" s="46">
        <f t="shared" si="46"/>
        <v>0.12</v>
      </c>
      <c r="T188" s="46">
        <f t="shared" si="40"/>
        <v>0</v>
      </c>
      <c r="U188" s="116"/>
      <c r="W188" s="5"/>
      <c r="X188" s="5"/>
      <c r="Y188" s="5"/>
      <c r="Z188" s="5"/>
      <c r="AA188" s="5"/>
      <c r="AB188" s="5"/>
      <c r="AC188" s="5"/>
    </row>
    <row r="189" spans="2:29" x14ac:dyDescent="0.2">
      <c r="B189" s="37">
        <f t="shared" si="41"/>
        <v>15</v>
      </c>
      <c r="C189" s="37">
        <v>174</v>
      </c>
      <c r="D189" s="46"/>
      <c r="E189" s="46"/>
      <c r="F189" s="46">
        <f t="shared" si="49"/>
        <v>122.37780945429698</v>
      </c>
      <c r="G189" s="48">
        <f t="shared" si="48"/>
        <v>6214.8674627693681</v>
      </c>
      <c r="H189" s="46">
        <f t="shared" si="36"/>
        <v>0.12</v>
      </c>
      <c r="I189" s="46">
        <f t="shared" si="42"/>
        <v>2237.3522865969726</v>
      </c>
      <c r="J189" s="46">
        <f t="shared" si="47"/>
        <v>-51281.350234398691</v>
      </c>
      <c r="L189" s="123">
        <f t="shared" si="43"/>
        <v>1.031988372027514</v>
      </c>
      <c r="M189" s="37">
        <f t="shared" si="44"/>
        <v>15</v>
      </c>
      <c r="N189" s="37">
        <v>174</v>
      </c>
      <c r="O189" s="46">
        <f t="shared" si="37"/>
        <v>0</v>
      </c>
      <c r="P189" s="46">
        <f t="shared" si="38"/>
        <v>0</v>
      </c>
      <c r="Q189" s="46">
        <f t="shared" si="39"/>
        <v>126.29247635103326</v>
      </c>
      <c r="R189" s="115">
        <f t="shared" si="45"/>
        <v>6214.8674627693681</v>
      </c>
      <c r="S189" s="46">
        <f t="shared" si="46"/>
        <v>0.12</v>
      </c>
      <c r="T189" s="46">
        <f t="shared" si="40"/>
        <v>2308.9215438972456</v>
      </c>
      <c r="U189" s="116"/>
      <c r="W189" s="5"/>
      <c r="X189" s="5"/>
      <c r="Y189" s="5"/>
      <c r="Z189" s="5"/>
      <c r="AA189" s="5"/>
      <c r="AB189" s="5"/>
      <c r="AC189" s="5"/>
    </row>
    <row r="190" spans="2:29" x14ac:dyDescent="0.2">
      <c r="B190" s="37">
        <f t="shared" si="41"/>
        <v>15</v>
      </c>
      <c r="C190" s="37">
        <v>175</v>
      </c>
      <c r="D190" s="46"/>
      <c r="E190" s="46"/>
      <c r="F190" s="46">
        <f t="shared" si="49"/>
        <v>122.37780945429698</v>
      </c>
      <c r="G190" s="48">
        <f t="shared" si="48"/>
        <v>6214.8674627693681</v>
      </c>
      <c r="H190" s="46">
        <f t="shared" si="36"/>
        <v>0.12</v>
      </c>
      <c r="I190" s="46">
        <f t="shared" si="42"/>
        <v>0</v>
      </c>
      <c r="J190" s="46">
        <f t="shared" si="47"/>
        <v>-51673.554830890345</v>
      </c>
      <c r="L190" s="123">
        <f t="shared" si="43"/>
        <v>1.0265867862098264</v>
      </c>
      <c r="M190" s="37">
        <f t="shared" si="44"/>
        <v>15</v>
      </c>
      <c r="N190" s="37">
        <v>175</v>
      </c>
      <c r="O190" s="46">
        <f t="shared" si="37"/>
        <v>0</v>
      </c>
      <c r="P190" s="46">
        <f t="shared" si="38"/>
        <v>0</v>
      </c>
      <c r="Q190" s="46">
        <f t="shared" si="39"/>
        <v>125.63144211108524</v>
      </c>
      <c r="R190" s="115">
        <f t="shared" si="45"/>
        <v>6214.8674627693681</v>
      </c>
      <c r="S190" s="46">
        <f t="shared" si="46"/>
        <v>0.12</v>
      </c>
      <c r="T190" s="46">
        <f t="shared" si="40"/>
        <v>0</v>
      </c>
      <c r="U190" s="116"/>
      <c r="W190" s="5"/>
      <c r="X190" s="5"/>
      <c r="Y190" s="5"/>
      <c r="Z190" s="5"/>
      <c r="AA190" s="5"/>
      <c r="AB190" s="5"/>
      <c r="AC190" s="5"/>
    </row>
    <row r="191" spans="2:29" x14ac:dyDescent="0.2">
      <c r="B191" s="37">
        <f t="shared" si="41"/>
        <v>15</v>
      </c>
      <c r="C191" s="37">
        <v>176</v>
      </c>
      <c r="D191" s="46"/>
      <c r="E191" s="46"/>
      <c r="F191" s="46">
        <f t="shared" si="49"/>
        <v>122.37780945429698</v>
      </c>
      <c r="G191" s="48">
        <f t="shared" si="48"/>
        <v>6214.8674627693681</v>
      </c>
      <c r="H191" s="46">
        <f t="shared" si="36"/>
        <v>0.12</v>
      </c>
      <c r="I191" s="46">
        <f t="shared" si="42"/>
        <v>0</v>
      </c>
      <c r="J191" s="46">
        <f t="shared" si="47"/>
        <v>-52067.823088062716</v>
      </c>
      <c r="L191" s="123">
        <f t="shared" si="43"/>
        <v>1.0212134731228562</v>
      </c>
      <c r="M191" s="37">
        <f t="shared" si="44"/>
        <v>15</v>
      </c>
      <c r="N191" s="37">
        <v>176</v>
      </c>
      <c r="O191" s="46">
        <f t="shared" si="37"/>
        <v>0</v>
      </c>
      <c r="P191" s="46">
        <f t="shared" si="38"/>
        <v>0</v>
      </c>
      <c r="Q191" s="46">
        <f t="shared" si="39"/>
        <v>124.97386782598971</v>
      </c>
      <c r="R191" s="115">
        <f t="shared" si="45"/>
        <v>6214.8674627693681</v>
      </c>
      <c r="S191" s="46">
        <f t="shared" si="46"/>
        <v>0.12</v>
      </c>
      <c r="T191" s="46">
        <f t="shared" si="40"/>
        <v>0</v>
      </c>
      <c r="U191" s="116"/>
      <c r="W191" s="5"/>
      <c r="X191" s="5"/>
      <c r="Y191" s="5"/>
      <c r="Z191" s="5"/>
      <c r="AA191" s="5"/>
      <c r="AB191" s="5"/>
      <c r="AC191" s="5"/>
    </row>
    <row r="192" spans="2:29" x14ac:dyDescent="0.2">
      <c r="B192" s="37">
        <f t="shared" si="41"/>
        <v>15</v>
      </c>
      <c r="C192" s="37">
        <v>177</v>
      </c>
      <c r="D192" s="46"/>
      <c r="E192" s="46"/>
      <c r="F192" s="46">
        <f t="shared" si="49"/>
        <v>122.37780945429698</v>
      </c>
      <c r="G192" s="48">
        <f t="shared" si="48"/>
        <v>6214.8674627693681</v>
      </c>
      <c r="H192" s="46">
        <f t="shared" si="36"/>
        <v>0.12</v>
      </c>
      <c r="I192" s="46">
        <f t="shared" si="42"/>
        <v>2237.3522865969726</v>
      </c>
      <c r="J192" s="46">
        <f t="shared" si="47"/>
        <v>-50226.813577670422</v>
      </c>
      <c r="L192" s="123">
        <f t="shared" si="43"/>
        <v>1.0158682847827833</v>
      </c>
      <c r="M192" s="37">
        <f t="shared" si="44"/>
        <v>15</v>
      </c>
      <c r="N192" s="37">
        <v>177</v>
      </c>
      <c r="O192" s="46">
        <f t="shared" si="37"/>
        <v>0</v>
      </c>
      <c r="P192" s="46">
        <f t="shared" si="38"/>
        <v>0</v>
      </c>
      <c r="Q192" s="46">
        <f t="shared" si="39"/>
        <v>124.31973538581096</v>
      </c>
      <c r="R192" s="115">
        <f t="shared" si="45"/>
        <v>6214.8674627693681</v>
      </c>
      <c r="S192" s="46">
        <f t="shared" si="46"/>
        <v>0.12</v>
      </c>
      <c r="T192" s="46">
        <f t="shared" si="40"/>
        <v>2272.855229840105</v>
      </c>
      <c r="U192" s="116"/>
      <c r="W192" s="5"/>
      <c r="X192" s="5"/>
      <c r="Y192" s="5"/>
      <c r="Z192" s="5"/>
      <c r="AA192" s="5"/>
      <c r="AB192" s="5"/>
      <c r="AC192" s="5"/>
    </row>
    <row r="193" spans="2:29" x14ac:dyDescent="0.2">
      <c r="B193" s="37">
        <f t="shared" si="41"/>
        <v>15</v>
      </c>
      <c r="C193" s="37">
        <v>178</v>
      </c>
      <c r="D193" s="46"/>
      <c r="E193" s="46"/>
      <c r="F193" s="46">
        <f t="shared" si="49"/>
        <v>122.37780945429698</v>
      </c>
      <c r="G193" s="48">
        <f t="shared" si="48"/>
        <v>6214.8674627693681</v>
      </c>
      <c r="H193" s="46">
        <f t="shared" si="36"/>
        <v>0.12</v>
      </c>
      <c r="I193" s="46">
        <f t="shared" si="42"/>
        <v>0</v>
      </c>
      <c r="J193" s="46">
        <f t="shared" si="47"/>
        <v>-50613.469524670647</v>
      </c>
      <c r="L193" s="123">
        <f t="shared" si="43"/>
        <v>1.0105510739803585</v>
      </c>
      <c r="M193" s="37">
        <f t="shared" si="44"/>
        <v>15</v>
      </c>
      <c r="N193" s="37">
        <v>178</v>
      </c>
      <c r="O193" s="46">
        <f t="shared" si="37"/>
        <v>0</v>
      </c>
      <c r="P193" s="46">
        <f t="shared" si="38"/>
        <v>0</v>
      </c>
      <c r="Q193" s="46">
        <f t="shared" si="39"/>
        <v>123.66902677540348</v>
      </c>
      <c r="R193" s="115">
        <f t="shared" si="45"/>
        <v>6214.8674627693681</v>
      </c>
      <c r="S193" s="46">
        <f t="shared" si="46"/>
        <v>0.12</v>
      </c>
      <c r="T193" s="46">
        <f t="shared" si="40"/>
        <v>0</v>
      </c>
      <c r="U193" s="116"/>
      <c r="W193" s="5"/>
      <c r="X193" s="5"/>
      <c r="Y193" s="5"/>
      <c r="Z193" s="5"/>
      <c r="AA193" s="5"/>
      <c r="AB193" s="5"/>
      <c r="AC193" s="5"/>
    </row>
    <row r="194" spans="2:29" x14ac:dyDescent="0.2">
      <c r="B194" s="37">
        <f t="shared" si="41"/>
        <v>15</v>
      </c>
      <c r="C194" s="37">
        <v>179</v>
      </c>
      <c r="D194" s="46"/>
      <c r="E194" s="46"/>
      <c r="F194" s="46">
        <f t="shared" si="49"/>
        <v>122.37780945429698</v>
      </c>
      <c r="G194" s="48">
        <f t="shared" si="48"/>
        <v>6214.8674627693681</v>
      </c>
      <c r="H194" s="46">
        <f t="shared" si="36"/>
        <v>0.12</v>
      </c>
      <c r="I194" s="46">
        <f t="shared" si="42"/>
        <v>0</v>
      </c>
      <c r="J194" s="46">
        <f t="shared" si="47"/>
        <v>-51002.159937054312</v>
      </c>
      <c r="L194" s="123">
        <f t="shared" si="43"/>
        <v>1.0052616942768478</v>
      </c>
      <c r="M194" s="37">
        <f t="shared" si="44"/>
        <v>15</v>
      </c>
      <c r="N194" s="37">
        <v>179</v>
      </c>
      <c r="O194" s="46">
        <f t="shared" si="37"/>
        <v>0</v>
      </c>
      <c r="P194" s="46">
        <f t="shared" si="38"/>
        <v>0</v>
      </c>
      <c r="Q194" s="46">
        <f t="shared" si="39"/>
        <v>123.02172407391582</v>
      </c>
      <c r="R194" s="115">
        <f t="shared" si="45"/>
        <v>6214.8674627693681</v>
      </c>
      <c r="S194" s="46">
        <f t="shared" si="46"/>
        <v>0.12</v>
      </c>
      <c r="T194" s="46">
        <f t="shared" si="40"/>
        <v>0</v>
      </c>
      <c r="U194" s="116"/>
      <c r="W194" s="5"/>
      <c r="X194" s="5"/>
      <c r="Y194" s="5"/>
      <c r="Z194" s="5"/>
      <c r="AA194" s="5"/>
      <c r="AB194" s="5"/>
      <c r="AC194" s="5"/>
    </row>
    <row r="195" spans="2:29" x14ac:dyDescent="0.2">
      <c r="B195" s="37">
        <f t="shared" si="41"/>
        <v>15</v>
      </c>
      <c r="C195" s="37">
        <v>180</v>
      </c>
      <c r="D195" s="46"/>
      <c r="E195" s="46"/>
      <c r="F195" s="46">
        <f t="shared" si="49"/>
        <v>122.37780945429698</v>
      </c>
      <c r="G195" s="48">
        <f t="shared" si="48"/>
        <v>6214.8674627693681</v>
      </c>
      <c r="H195" s="46">
        <f t="shared" si="36"/>
        <v>0.12</v>
      </c>
      <c r="I195" s="46">
        <f t="shared" si="42"/>
        <v>2237.3522865969726</v>
      </c>
      <c r="J195" s="46">
        <f t="shared" si="47"/>
        <v>-49155.54323295931</v>
      </c>
      <c r="L195" s="123">
        <f t="shared" si="43"/>
        <v>1</v>
      </c>
      <c r="M195" s="37">
        <f t="shared" si="44"/>
        <v>15</v>
      </c>
      <c r="N195" s="37">
        <v>180</v>
      </c>
      <c r="O195" s="46">
        <f t="shared" si="37"/>
        <v>0</v>
      </c>
      <c r="P195" s="46">
        <f t="shared" si="38"/>
        <v>0</v>
      </c>
      <c r="Q195" s="46">
        <f t="shared" si="39"/>
        <v>122.37780945429698</v>
      </c>
      <c r="R195" s="115">
        <f t="shared" si="45"/>
        <v>6214.8674627693681</v>
      </c>
      <c r="S195" s="46">
        <f t="shared" si="46"/>
        <v>0.12</v>
      </c>
      <c r="T195" s="46">
        <f t="shared" si="40"/>
        <v>2237.3522865969726</v>
      </c>
      <c r="U195" s="116"/>
      <c r="W195" s="5"/>
      <c r="X195" s="5"/>
      <c r="Y195" s="5"/>
      <c r="Z195" s="5"/>
      <c r="AA195" s="5"/>
      <c r="AB195" s="5"/>
      <c r="AC195" s="5"/>
    </row>
    <row r="196" spans="2:29" x14ac:dyDescent="0.2">
      <c r="B196" s="37">
        <f t="shared" si="41"/>
        <v>16</v>
      </c>
      <c r="C196" s="37">
        <v>181</v>
      </c>
      <c r="D196" s="46"/>
      <c r="E196" s="46"/>
      <c r="F196" s="46">
        <f t="shared" si="49"/>
        <v>126.04914373792592</v>
      </c>
      <c r="G196" s="48">
        <f t="shared" si="48"/>
        <v>6183.7931254555206</v>
      </c>
      <c r="H196" s="46">
        <f t="shared" si="36"/>
        <v>0.12</v>
      </c>
      <c r="I196" s="46">
        <f t="shared" si="42"/>
        <v>0</v>
      </c>
      <c r="J196" s="46">
        <f t="shared" si="47"/>
        <v>-49540.233817201435</v>
      </c>
      <c r="L196" s="123">
        <f t="shared" si="43"/>
        <v>1.0594256262456363</v>
      </c>
      <c r="M196" s="37">
        <f t="shared" si="44"/>
        <v>16</v>
      </c>
      <c r="N196" s="37">
        <v>181</v>
      </c>
      <c r="O196" s="46">
        <f t="shared" si="37"/>
        <v>0</v>
      </c>
      <c r="P196" s="46">
        <f t="shared" si="38"/>
        <v>0</v>
      </c>
      <c r="Q196" s="46">
        <f t="shared" si="39"/>
        <v>133.5396930422784</v>
      </c>
      <c r="R196" s="115">
        <f t="shared" si="45"/>
        <v>6183.7931254555206</v>
      </c>
      <c r="S196" s="46">
        <f t="shared" si="46"/>
        <v>0.12</v>
      </c>
      <c r="T196" s="46">
        <f t="shared" si="40"/>
        <v>0</v>
      </c>
      <c r="U196" s="116"/>
      <c r="W196" s="5"/>
      <c r="X196" s="5"/>
      <c r="Y196" s="5"/>
      <c r="Z196" s="5"/>
      <c r="AA196" s="5"/>
      <c r="AB196" s="5"/>
      <c r="AC196" s="5"/>
    </row>
    <row r="197" spans="2:29" x14ac:dyDescent="0.2">
      <c r="B197" s="37">
        <f t="shared" si="41"/>
        <v>16</v>
      </c>
      <c r="C197" s="37">
        <v>182</v>
      </c>
      <c r="D197" s="46"/>
      <c r="E197" s="46"/>
      <c r="F197" s="46">
        <f t="shared" si="49"/>
        <v>126.04914373792592</v>
      </c>
      <c r="G197" s="48">
        <f t="shared" si="48"/>
        <v>6183.7931254555206</v>
      </c>
      <c r="H197" s="46">
        <f t="shared" si="36"/>
        <v>0.12</v>
      </c>
      <c r="I197" s="46">
        <f t="shared" si="42"/>
        <v>0</v>
      </c>
      <c r="J197" s="46">
        <f t="shared" si="47"/>
        <v>-49926.948525689026</v>
      </c>
      <c r="L197" s="123">
        <f t="shared" si="43"/>
        <v>1.0538804296206199</v>
      </c>
      <c r="M197" s="37">
        <f t="shared" si="44"/>
        <v>16</v>
      </c>
      <c r="N197" s="37">
        <v>182</v>
      </c>
      <c r="O197" s="46">
        <f t="shared" si="37"/>
        <v>0</v>
      </c>
      <c r="P197" s="46">
        <f t="shared" si="38"/>
        <v>0</v>
      </c>
      <c r="Q197" s="46">
        <f t="shared" si="39"/>
        <v>132.84072575583664</v>
      </c>
      <c r="R197" s="115">
        <f t="shared" si="45"/>
        <v>6183.7931254555206</v>
      </c>
      <c r="S197" s="46">
        <f t="shared" si="46"/>
        <v>0.12</v>
      </c>
      <c r="T197" s="46">
        <f t="shared" si="40"/>
        <v>0</v>
      </c>
      <c r="U197" s="116"/>
      <c r="W197" s="5"/>
      <c r="X197" s="5"/>
      <c r="Y197" s="5"/>
      <c r="Z197" s="5"/>
      <c r="AA197" s="5"/>
      <c r="AB197" s="5"/>
      <c r="AC197" s="5"/>
    </row>
    <row r="198" spans="2:29" x14ac:dyDescent="0.2">
      <c r="B198" s="37">
        <f t="shared" si="41"/>
        <v>16</v>
      </c>
      <c r="C198" s="37">
        <v>183</v>
      </c>
      <c r="D198" s="46"/>
      <c r="E198" s="46"/>
      <c r="F198" s="46">
        <f t="shared" si="49"/>
        <v>126.04914373792592</v>
      </c>
      <c r="G198" s="48">
        <f t="shared" si="48"/>
        <v>6183.7931254555206</v>
      </c>
      <c r="H198" s="46">
        <f t="shared" si="36"/>
        <v>0.12</v>
      </c>
      <c r="I198" s="46">
        <f t="shared" si="42"/>
        <v>2226.1655251639872</v>
      </c>
      <c r="J198" s="46">
        <f t="shared" si="47"/>
        <v>-48089.532483581053</v>
      </c>
      <c r="L198" s="123">
        <f t="shared" si="43"/>
        <v>1.0483642574073675</v>
      </c>
      <c r="M198" s="37">
        <f t="shared" si="44"/>
        <v>16</v>
      </c>
      <c r="N198" s="37">
        <v>183</v>
      </c>
      <c r="O198" s="46">
        <f t="shared" si="37"/>
        <v>0</v>
      </c>
      <c r="P198" s="46">
        <f t="shared" si="38"/>
        <v>0</v>
      </c>
      <c r="Q198" s="46">
        <f t="shared" si="39"/>
        <v>132.14541697164523</v>
      </c>
      <c r="R198" s="115">
        <f t="shared" si="45"/>
        <v>6183.7931254555206</v>
      </c>
      <c r="S198" s="46">
        <f t="shared" si="46"/>
        <v>0.12</v>
      </c>
      <c r="T198" s="46">
        <f t="shared" si="40"/>
        <v>2333.832367654426</v>
      </c>
      <c r="U198" s="116"/>
      <c r="W198" s="5"/>
      <c r="X198" s="5"/>
      <c r="Y198" s="5"/>
      <c r="Z198" s="5"/>
      <c r="AA198" s="5"/>
      <c r="AB198" s="5"/>
      <c r="AC198" s="5"/>
    </row>
    <row r="199" spans="2:29" x14ac:dyDescent="0.2">
      <c r="B199" s="37">
        <f t="shared" si="41"/>
        <v>16</v>
      </c>
      <c r="C199" s="37">
        <v>184</v>
      </c>
      <c r="D199" s="46"/>
      <c r="E199" s="46"/>
      <c r="F199" s="46">
        <f t="shared" si="49"/>
        <v>126.04914373792592</v>
      </c>
      <c r="G199" s="48">
        <f t="shared" si="48"/>
        <v>6183.7931254555206</v>
      </c>
      <c r="H199" s="46">
        <f t="shared" si="36"/>
        <v>0.12</v>
      </c>
      <c r="I199" s="46">
        <f t="shared" si="42"/>
        <v>0</v>
      </c>
      <c r="J199" s="46">
        <f t="shared" si="47"/>
        <v>-48468.614045164119</v>
      </c>
      <c r="L199" s="123">
        <f t="shared" si="43"/>
        <v>1.0428769576876462</v>
      </c>
      <c r="M199" s="37">
        <f t="shared" si="44"/>
        <v>16</v>
      </c>
      <c r="N199" s="37">
        <v>184</v>
      </c>
      <c r="O199" s="46">
        <f t="shared" si="37"/>
        <v>0</v>
      </c>
      <c r="P199" s="46">
        <f t="shared" si="38"/>
        <v>0</v>
      </c>
      <c r="Q199" s="46">
        <f t="shared" si="39"/>
        <v>131.453747540541</v>
      </c>
      <c r="R199" s="115">
        <f t="shared" si="45"/>
        <v>6183.7931254555206</v>
      </c>
      <c r="S199" s="46">
        <f t="shared" si="46"/>
        <v>0.12</v>
      </c>
      <c r="T199" s="46">
        <f t="shared" si="40"/>
        <v>0</v>
      </c>
      <c r="U199" s="116"/>
      <c r="W199" s="5"/>
      <c r="X199" s="5"/>
      <c r="Y199" s="5"/>
      <c r="Z199" s="5"/>
      <c r="AA199" s="5"/>
      <c r="AB199" s="5"/>
      <c r="AC199" s="5"/>
    </row>
    <row r="200" spans="2:29" x14ac:dyDescent="0.2">
      <c r="B200" s="37">
        <f t="shared" si="41"/>
        <v>16</v>
      </c>
      <c r="C200" s="37">
        <v>185</v>
      </c>
      <c r="D200" s="46"/>
      <c r="E200" s="46"/>
      <c r="F200" s="46">
        <f t="shared" si="49"/>
        <v>126.04914373792592</v>
      </c>
      <c r="G200" s="48">
        <f t="shared" si="48"/>
        <v>6183.7931254555206</v>
      </c>
      <c r="H200" s="46">
        <f t="shared" si="36"/>
        <v>0.12</v>
      </c>
      <c r="I200" s="46">
        <f t="shared" si="42"/>
        <v>0</v>
      </c>
      <c r="J200" s="46">
        <f t="shared" si="47"/>
        <v>-48849.690218030228</v>
      </c>
      <c r="L200" s="123">
        <f t="shared" si="43"/>
        <v>1.0374183793383849</v>
      </c>
      <c r="M200" s="37">
        <f t="shared" si="44"/>
        <v>16</v>
      </c>
      <c r="N200" s="37">
        <v>185</v>
      </c>
      <c r="O200" s="46">
        <f t="shared" si="37"/>
        <v>0</v>
      </c>
      <c r="P200" s="46">
        <f t="shared" si="38"/>
        <v>0</v>
      </c>
      <c r="Q200" s="46">
        <f t="shared" si="39"/>
        <v>130.76569841359023</v>
      </c>
      <c r="R200" s="115">
        <f t="shared" si="45"/>
        <v>6183.7931254555206</v>
      </c>
      <c r="S200" s="46">
        <f t="shared" si="46"/>
        <v>0.12</v>
      </c>
      <c r="T200" s="46">
        <f t="shared" si="40"/>
        <v>0</v>
      </c>
      <c r="U200" s="116"/>
      <c r="W200" s="5"/>
      <c r="X200" s="5"/>
      <c r="Y200" s="5"/>
      <c r="Z200" s="5"/>
      <c r="AA200" s="5"/>
      <c r="AB200" s="5"/>
      <c r="AC200" s="5"/>
    </row>
    <row r="201" spans="2:29" x14ac:dyDescent="0.2">
      <c r="B201" s="37">
        <f t="shared" si="41"/>
        <v>16</v>
      </c>
      <c r="C201" s="37">
        <v>186</v>
      </c>
      <c r="D201" s="46"/>
      <c r="E201" s="46"/>
      <c r="F201" s="46">
        <f t="shared" si="49"/>
        <v>126.04914373792592</v>
      </c>
      <c r="G201" s="48">
        <f t="shared" si="48"/>
        <v>6183.7931254555206</v>
      </c>
      <c r="H201" s="46">
        <f t="shared" si="36"/>
        <v>0.12</v>
      </c>
      <c r="I201" s="46">
        <f t="shared" si="42"/>
        <v>2226.1655251639872</v>
      </c>
      <c r="J201" s="46">
        <f t="shared" si="47"/>
        <v>-47006.605972050158</v>
      </c>
      <c r="L201" s="123">
        <f t="shared" si="43"/>
        <v>1.031988372027514</v>
      </c>
      <c r="M201" s="37">
        <f t="shared" si="44"/>
        <v>16</v>
      </c>
      <c r="N201" s="37">
        <v>186</v>
      </c>
      <c r="O201" s="46">
        <f t="shared" si="37"/>
        <v>0</v>
      </c>
      <c r="P201" s="46">
        <f t="shared" si="38"/>
        <v>0</v>
      </c>
      <c r="Q201" s="46">
        <f t="shared" si="39"/>
        <v>130.08125064156428</v>
      </c>
      <c r="R201" s="115">
        <f t="shared" si="45"/>
        <v>6183.7931254555206</v>
      </c>
      <c r="S201" s="46">
        <f t="shared" si="46"/>
        <v>0.12</v>
      </c>
      <c r="T201" s="46">
        <f t="shared" si="40"/>
        <v>2297.376936177759</v>
      </c>
      <c r="U201" s="116"/>
      <c r="W201" s="5"/>
      <c r="X201" s="5"/>
      <c r="Y201" s="5"/>
      <c r="Z201" s="5"/>
      <c r="AA201" s="5"/>
      <c r="AB201" s="5"/>
      <c r="AC201" s="5"/>
    </row>
    <row r="202" spans="2:29" x14ac:dyDescent="0.2">
      <c r="B202" s="37">
        <f t="shared" si="41"/>
        <v>16</v>
      </c>
      <c r="C202" s="37">
        <v>187</v>
      </c>
      <c r="D202" s="46"/>
      <c r="E202" s="46"/>
      <c r="F202" s="46">
        <f t="shared" si="49"/>
        <v>126.04914373792592</v>
      </c>
      <c r="G202" s="48">
        <f t="shared" si="48"/>
        <v>6183.7931254555206</v>
      </c>
      <c r="H202" s="46">
        <f t="shared" si="36"/>
        <v>0.12</v>
      </c>
      <c r="I202" s="46">
        <f t="shared" si="42"/>
        <v>0</v>
      </c>
      <c r="J202" s="46">
        <f t="shared" si="47"/>
        <v>-47379.989505405254</v>
      </c>
      <c r="L202" s="123">
        <f t="shared" si="43"/>
        <v>1.0265867862098264</v>
      </c>
      <c r="M202" s="37">
        <f t="shared" si="44"/>
        <v>16</v>
      </c>
      <c r="N202" s="37">
        <v>187</v>
      </c>
      <c r="O202" s="46">
        <f t="shared" si="37"/>
        <v>0</v>
      </c>
      <c r="P202" s="46">
        <f t="shared" si="38"/>
        <v>0</v>
      </c>
      <c r="Q202" s="46">
        <f t="shared" si="39"/>
        <v>129.40038537441782</v>
      </c>
      <c r="R202" s="115">
        <f t="shared" si="45"/>
        <v>6183.7931254555206</v>
      </c>
      <c r="S202" s="46">
        <f t="shared" si="46"/>
        <v>0.12</v>
      </c>
      <c r="T202" s="46">
        <f t="shared" si="40"/>
        <v>0</v>
      </c>
      <c r="U202" s="116"/>
      <c r="W202" s="5"/>
      <c r="X202" s="5"/>
      <c r="Y202" s="5"/>
      <c r="Z202" s="5"/>
      <c r="AA202" s="5"/>
      <c r="AB202" s="5"/>
      <c r="AC202" s="5"/>
    </row>
    <row r="203" spans="2:29" x14ac:dyDescent="0.2">
      <c r="B203" s="37">
        <f t="shared" si="41"/>
        <v>16</v>
      </c>
      <c r="C203" s="37">
        <v>188</v>
      </c>
      <c r="D203" s="46"/>
      <c r="E203" s="46"/>
      <c r="F203" s="46">
        <f t="shared" si="49"/>
        <v>126.04914373792592</v>
      </c>
      <c r="G203" s="48">
        <f t="shared" si="48"/>
        <v>6183.7931254555206</v>
      </c>
      <c r="H203" s="46">
        <f t="shared" si="36"/>
        <v>0.12</v>
      </c>
      <c r="I203" s="46">
        <f t="shared" si="42"/>
        <v>0</v>
      </c>
      <c r="J203" s="46">
        <f t="shared" si="47"/>
        <v>-47755.337668760876</v>
      </c>
      <c r="L203" s="123">
        <f t="shared" si="43"/>
        <v>1.0212134731228562</v>
      </c>
      <c r="M203" s="37">
        <f t="shared" si="44"/>
        <v>16</v>
      </c>
      <c r="N203" s="37">
        <v>188</v>
      </c>
      <c r="O203" s="46">
        <f t="shared" si="37"/>
        <v>0</v>
      </c>
      <c r="P203" s="46">
        <f t="shared" si="38"/>
        <v>0</v>
      </c>
      <c r="Q203" s="46">
        <f t="shared" si="39"/>
        <v>128.72308386076944</v>
      </c>
      <c r="R203" s="115">
        <f t="shared" si="45"/>
        <v>6183.7931254555206</v>
      </c>
      <c r="S203" s="46">
        <f t="shared" si="46"/>
        <v>0.12</v>
      </c>
      <c r="T203" s="46">
        <f t="shared" si="40"/>
        <v>0</v>
      </c>
      <c r="U203" s="116"/>
      <c r="W203" s="5"/>
      <c r="X203" s="5"/>
      <c r="Y203" s="5"/>
      <c r="Z203" s="5"/>
      <c r="AA203" s="5"/>
      <c r="AB203" s="5"/>
      <c r="AC203" s="5"/>
    </row>
    <row r="204" spans="2:29" x14ac:dyDescent="0.2">
      <c r="B204" s="37">
        <f t="shared" si="41"/>
        <v>16</v>
      </c>
      <c r="C204" s="37">
        <v>189</v>
      </c>
      <c r="D204" s="46"/>
      <c r="E204" s="46"/>
      <c r="F204" s="46">
        <f t="shared" si="49"/>
        <v>126.04914373792592</v>
      </c>
      <c r="G204" s="48">
        <f t="shared" si="48"/>
        <v>6183.7931254555206</v>
      </c>
      <c r="H204" s="46">
        <f t="shared" si="36"/>
        <v>0.12</v>
      </c>
      <c r="I204" s="46">
        <f t="shared" si="42"/>
        <v>2226.1655251639872</v>
      </c>
      <c r="J204" s="46">
        <f t="shared" si="47"/>
        <v>-45906.495274235458</v>
      </c>
      <c r="L204" s="123">
        <f t="shared" si="43"/>
        <v>1.0158682847827833</v>
      </c>
      <c r="M204" s="37">
        <f t="shared" si="44"/>
        <v>16</v>
      </c>
      <c r="N204" s="37">
        <v>189</v>
      </c>
      <c r="O204" s="46">
        <f t="shared" si="37"/>
        <v>0</v>
      </c>
      <c r="P204" s="46">
        <f t="shared" si="38"/>
        <v>0</v>
      </c>
      <c r="Q204" s="46">
        <f t="shared" si="39"/>
        <v>128.04932744738531</v>
      </c>
      <c r="R204" s="115">
        <f t="shared" si="45"/>
        <v>6183.7931254555206</v>
      </c>
      <c r="S204" s="46">
        <f t="shared" si="46"/>
        <v>0.12</v>
      </c>
      <c r="T204" s="46">
        <f t="shared" si="40"/>
        <v>2261.490953690904</v>
      </c>
      <c r="U204" s="116"/>
      <c r="W204" s="5"/>
      <c r="X204" s="5"/>
      <c r="Y204" s="5"/>
      <c r="Z204" s="5"/>
      <c r="AA204" s="5"/>
      <c r="AB204" s="5"/>
      <c r="AC204" s="5"/>
    </row>
    <row r="205" spans="2:29" x14ac:dyDescent="0.2">
      <c r="B205" s="37">
        <f t="shared" si="41"/>
        <v>16</v>
      </c>
      <c r="C205" s="37">
        <v>190</v>
      </c>
      <c r="D205" s="46"/>
      <c r="E205" s="46"/>
      <c r="F205" s="46">
        <f t="shared" si="49"/>
        <v>126.04914373792592</v>
      </c>
      <c r="G205" s="48">
        <f t="shared" si="48"/>
        <v>6183.7931254555206</v>
      </c>
      <c r="H205" s="46">
        <f t="shared" si="36"/>
        <v>0.12</v>
      </c>
      <c r="I205" s="46">
        <f t="shared" si="42"/>
        <v>0</v>
      </c>
      <c r="J205" s="46">
        <f t="shared" si="47"/>
        <v>-46274.090361427967</v>
      </c>
      <c r="L205" s="123">
        <f t="shared" si="43"/>
        <v>1.0105510739803585</v>
      </c>
      <c r="M205" s="37">
        <f t="shared" si="44"/>
        <v>16</v>
      </c>
      <c r="N205" s="37">
        <v>190</v>
      </c>
      <c r="O205" s="46">
        <f t="shared" si="37"/>
        <v>0</v>
      </c>
      <c r="P205" s="46">
        <f t="shared" si="38"/>
        <v>0</v>
      </c>
      <c r="Q205" s="46">
        <f t="shared" si="39"/>
        <v>127.37909757866561</v>
      </c>
      <c r="R205" s="115">
        <f t="shared" si="45"/>
        <v>6183.7931254555206</v>
      </c>
      <c r="S205" s="46">
        <f t="shared" si="46"/>
        <v>0.12</v>
      </c>
      <c r="T205" s="46">
        <f t="shared" si="40"/>
        <v>0</v>
      </c>
      <c r="U205" s="116"/>
      <c r="W205" s="5"/>
      <c r="X205" s="5"/>
      <c r="Y205" s="5"/>
      <c r="Z205" s="5"/>
      <c r="AA205" s="5"/>
      <c r="AB205" s="5"/>
      <c r="AC205" s="5"/>
    </row>
    <row r="206" spans="2:29" x14ac:dyDescent="0.2">
      <c r="B206" s="37">
        <f t="shared" si="41"/>
        <v>16</v>
      </c>
      <c r="C206" s="37">
        <v>191</v>
      </c>
      <c r="D206" s="46"/>
      <c r="E206" s="46"/>
      <c r="F206" s="46">
        <f t="shared" si="49"/>
        <v>126.04914373792592</v>
      </c>
      <c r="G206" s="48">
        <f t="shared" si="48"/>
        <v>6183.7931254555206</v>
      </c>
      <c r="H206" s="46">
        <f t="shared" si="36"/>
        <v>0.12</v>
      </c>
      <c r="I206" s="46">
        <f t="shared" si="42"/>
        <v>0</v>
      </c>
      <c r="J206" s="46">
        <f t="shared" si="47"/>
        <v>-46643.61962158695</v>
      </c>
      <c r="L206" s="123">
        <f t="shared" si="43"/>
        <v>1.0052616942768478</v>
      </c>
      <c r="M206" s="37">
        <f t="shared" si="44"/>
        <v>16</v>
      </c>
      <c r="N206" s="37">
        <v>191</v>
      </c>
      <c r="O206" s="46">
        <f t="shared" si="37"/>
        <v>0</v>
      </c>
      <c r="P206" s="46">
        <f t="shared" si="38"/>
        <v>0</v>
      </c>
      <c r="Q206" s="46">
        <f t="shared" si="39"/>
        <v>126.71237579613332</v>
      </c>
      <c r="R206" s="115">
        <f t="shared" si="45"/>
        <v>6183.7931254555206</v>
      </c>
      <c r="S206" s="46">
        <f t="shared" si="46"/>
        <v>0.12</v>
      </c>
      <c r="T206" s="46">
        <f t="shared" si="40"/>
        <v>0</v>
      </c>
      <c r="U206" s="116"/>
      <c r="W206" s="5"/>
      <c r="X206" s="5"/>
      <c r="Y206" s="5"/>
      <c r="Z206" s="5"/>
      <c r="AA206" s="5"/>
      <c r="AB206" s="5"/>
      <c r="AC206" s="5"/>
    </row>
    <row r="207" spans="2:29" x14ac:dyDescent="0.2">
      <c r="B207" s="37">
        <f t="shared" si="41"/>
        <v>16</v>
      </c>
      <c r="C207" s="37">
        <v>192</v>
      </c>
      <c r="D207" s="46"/>
      <c r="E207" s="46"/>
      <c r="F207" s="46">
        <f t="shared" si="49"/>
        <v>126.04914373792592</v>
      </c>
      <c r="G207" s="48">
        <f t="shared" si="48"/>
        <v>6183.7931254555206</v>
      </c>
      <c r="H207" s="46">
        <f t="shared" si="36"/>
        <v>0.12</v>
      </c>
      <c r="I207" s="46">
        <f t="shared" si="42"/>
        <v>2226.1655251639872</v>
      </c>
      <c r="J207" s="46">
        <f t="shared" si="47"/>
        <v>-44788.927706575254</v>
      </c>
      <c r="L207" s="123">
        <f t="shared" si="43"/>
        <v>1</v>
      </c>
      <c r="M207" s="37">
        <f t="shared" si="44"/>
        <v>16</v>
      </c>
      <c r="N207" s="37">
        <v>192</v>
      </c>
      <c r="O207" s="46">
        <f t="shared" si="37"/>
        <v>0</v>
      </c>
      <c r="P207" s="46">
        <f t="shared" si="38"/>
        <v>0</v>
      </c>
      <c r="Q207" s="46">
        <f t="shared" si="39"/>
        <v>126.04914373792592</v>
      </c>
      <c r="R207" s="115">
        <f t="shared" si="45"/>
        <v>6183.7931254555206</v>
      </c>
      <c r="S207" s="46">
        <f t="shared" si="46"/>
        <v>0.12</v>
      </c>
      <c r="T207" s="46">
        <f t="shared" si="40"/>
        <v>2226.1655251639872</v>
      </c>
      <c r="U207" s="116"/>
      <c r="W207" s="5"/>
      <c r="X207" s="5"/>
      <c r="Y207" s="5"/>
      <c r="Z207" s="5"/>
      <c r="AA207" s="5"/>
      <c r="AB207" s="5"/>
      <c r="AC207" s="5"/>
    </row>
    <row r="208" spans="2:29" x14ac:dyDescent="0.2">
      <c r="B208" s="37">
        <f t="shared" si="41"/>
        <v>17</v>
      </c>
      <c r="C208" s="37">
        <v>193</v>
      </c>
      <c r="D208" s="46"/>
      <c r="E208" s="46"/>
      <c r="F208" s="46">
        <f t="shared" si="49"/>
        <v>129.83061805006369</v>
      </c>
      <c r="G208" s="48">
        <f t="shared" si="48"/>
        <v>6152.8741598282431</v>
      </c>
      <c r="H208" s="46">
        <f t="shared" ref="H208:H271" si="50">$H$14</f>
        <v>0.12</v>
      </c>
      <c r="I208" s="46">
        <f t="shared" si="42"/>
        <v>0</v>
      </c>
      <c r="J208" s="46">
        <f t="shared" si="47"/>
        <v>-45154.423969205156</v>
      </c>
      <c r="L208" s="123">
        <f t="shared" si="43"/>
        <v>1.0594256262456365</v>
      </c>
      <c r="M208" s="37">
        <f t="shared" si="44"/>
        <v>17</v>
      </c>
      <c r="N208" s="37">
        <v>193</v>
      </c>
      <c r="O208" s="46">
        <f t="shared" ref="O208:O271" si="51">D208*$L208</f>
        <v>0</v>
      </c>
      <c r="P208" s="46">
        <f t="shared" ref="P208:P271" si="52">E208*$L208</f>
        <v>0</v>
      </c>
      <c r="Q208" s="46">
        <f t="shared" ref="Q208:Q271" si="53">F208*$L208</f>
        <v>137.54588383354675</v>
      </c>
      <c r="R208" s="115">
        <f t="shared" si="45"/>
        <v>6152.8741598282431</v>
      </c>
      <c r="S208" s="46">
        <f t="shared" si="46"/>
        <v>0.12</v>
      </c>
      <c r="T208" s="46">
        <f t="shared" ref="T208:T271" si="54">I208*$L208</f>
        <v>0</v>
      </c>
      <c r="U208" s="116"/>
      <c r="W208" s="5"/>
      <c r="X208" s="5"/>
      <c r="Y208" s="5"/>
      <c r="Z208" s="5"/>
      <c r="AA208" s="5"/>
      <c r="AB208" s="5"/>
      <c r="AC208" s="5"/>
    </row>
    <row r="209" spans="2:29" x14ac:dyDescent="0.2">
      <c r="B209" s="37">
        <f t="shared" ref="B209:B272" si="55">INT((C209-1)/12)+1</f>
        <v>17</v>
      </c>
      <c r="C209" s="37">
        <v>194</v>
      </c>
      <c r="D209" s="46"/>
      <c r="E209" s="46"/>
      <c r="F209" s="46">
        <f t="shared" si="49"/>
        <v>129.83061805006369</v>
      </c>
      <c r="G209" s="48">
        <f t="shared" si="48"/>
        <v>6152.8741598282431</v>
      </c>
      <c r="H209" s="46">
        <f t="shared" si="50"/>
        <v>0.12</v>
      </c>
      <c r="I209" s="46">
        <f t="shared" ref="I209:I272" si="56">IF(INT(C209/3)=C209/3,SUMPRODUCT(G207:G209,H207:H209),0)</f>
        <v>0</v>
      </c>
      <c r="J209" s="46">
        <f t="shared" si="47"/>
        <v>-45521.843361428342</v>
      </c>
      <c r="L209" s="123">
        <f t="shared" ref="L209:L272" si="57">(1+$D$10/12)^(12*($B209-$C209/12))</f>
        <v>1.0538804296206197</v>
      </c>
      <c r="M209" s="37">
        <f t="shared" ref="M209:M272" si="58">INT((N209-1)/12)+1</f>
        <v>17</v>
      </c>
      <c r="N209" s="37">
        <v>194</v>
      </c>
      <c r="O209" s="46">
        <f t="shared" si="51"/>
        <v>0</v>
      </c>
      <c r="P209" s="46">
        <f t="shared" si="52"/>
        <v>0</v>
      </c>
      <c r="Q209" s="46">
        <f t="shared" si="53"/>
        <v>136.8259475285117</v>
      </c>
      <c r="R209" s="115">
        <f t="shared" ref="R209:R272" si="59">G209</f>
        <v>6152.8741598282431</v>
      </c>
      <c r="S209" s="46">
        <f t="shared" ref="S209:S272" si="60">H209</f>
        <v>0.12</v>
      </c>
      <c r="T209" s="46">
        <f t="shared" si="54"/>
        <v>0</v>
      </c>
      <c r="U209" s="116"/>
      <c r="W209" s="5"/>
      <c r="X209" s="5"/>
      <c r="Y209" s="5"/>
      <c r="Z209" s="5"/>
      <c r="AA209" s="5"/>
      <c r="AB209" s="5"/>
      <c r="AC209" s="5"/>
    </row>
    <row r="210" spans="2:29" x14ac:dyDescent="0.2">
      <c r="B210" s="37">
        <f t="shared" si="55"/>
        <v>17</v>
      </c>
      <c r="C210" s="37">
        <v>195</v>
      </c>
      <c r="D210" s="46"/>
      <c r="E210" s="46"/>
      <c r="F210" s="46">
        <f t="shared" si="49"/>
        <v>129.83061805006369</v>
      </c>
      <c r="G210" s="48">
        <f t="shared" si="48"/>
        <v>6152.8741598282431</v>
      </c>
      <c r="H210" s="46">
        <f t="shared" si="50"/>
        <v>0.12</v>
      </c>
      <c r="I210" s="46">
        <f t="shared" si="56"/>
        <v>2215.0346975381672</v>
      </c>
      <c r="J210" s="46">
        <f t="shared" ref="J210:J273" si="61">J209*(1+$D$10/12)-D210-E210-F210+I210</f>
        <v>-43676.161304626628</v>
      </c>
      <c r="L210" s="123">
        <f t="shared" si="57"/>
        <v>1.0483642574073675</v>
      </c>
      <c r="M210" s="37">
        <f t="shared" si="58"/>
        <v>17</v>
      </c>
      <c r="N210" s="37">
        <v>195</v>
      </c>
      <c r="O210" s="46">
        <f t="shared" si="51"/>
        <v>0</v>
      </c>
      <c r="P210" s="46">
        <f t="shared" si="52"/>
        <v>0</v>
      </c>
      <c r="Q210" s="46">
        <f t="shared" si="53"/>
        <v>136.10977948079457</v>
      </c>
      <c r="R210" s="115">
        <f t="shared" si="59"/>
        <v>6152.8741598282431</v>
      </c>
      <c r="S210" s="46">
        <f t="shared" si="60"/>
        <v>0.12</v>
      </c>
      <c r="T210" s="46">
        <f t="shared" si="54"/>
        <v>2322.1632058161535</v>
      </c>
      <c r="U210" s="116"/>
      <c r="W210" s="5"/>
      <c r="X210" s="5"/>
      <c r="Y210" s="5"/>
      <c r="Z210" s="5"/>
      <c r="AA210" s="5"/>
      <c r="AB210" s="5"/>
      <c r="AC210" s="5"/>
    </row>
    <row r="211" spans="2:29" x14ac:dyDescent="0.2">
      <c r="B211" s="37">
        <f t="shared" si="55"/>
        <v>17</v>
      </c>
      <c r="C211" s="37">
        <v>196</v>
      </c>
      <c r="D211" s="46"/>
      <c r="E211" s="46"/>
      <c r="F211" s="46">
        <f t="shared" si="49"/>
        <v>129.83061805006369</v>
      </c>
      <c r="G211" s="48">
        <f t="shared" si="48"/>
        <v>6152.8741598282431</v>
      </c>
      <c r="H211" s="46">
        <f t="shared" si="50"/>
        <v>0.12</v>
      </c>
      <c r="I211" s="46">
        <f t="shared" si="56"/>
        <v>0</v>
      </c>
      <c r="J211" s="46">
        <f t="shared" si="61"/>
        <v>-44035.802530647925</v>
      </c>
      <c r="L211" s="123">
        <f t="shared" si="57"/>
        <v>1.0428769576876462</v>
      </c>
      <c r="M211" s="37">
        <f t="shared" si="58"/>
        <v>17</v>
      </c>
      <c r="N211" s="37">
        <v>196</v>
      </c>
      <c r="O211" s="46">
        <f t="shared" si="51"/>
        <v>0</v>
      </c>
      <c r="P211" s="46">
        <f t="shared" si="52"/>
        <v>0</v>
      </c>
      <c r="Q211" s="46">
        <f t="shared" si="53"/>
        <v>135.39735996675722</v>
      </c>
      <c r="R211" s="115">
        <f t="shared" si="59"/>
        <v>6152.8741598282431</v>
      </c>
      <c r="S211" s="46">
        <f t="shared" si="60"/>
        <v>0.12</v>
      </c>
      <c r="T211" s="46">
        <f t="shared" si="54"/>
        <v>0</v>
      </c>
      <c r="U211" s="116"/>
      <c r="W211" s="5"/>
      <c r="X211" s="5"/>
      <c r="Y211" s="5"/>
      <c r="Z211" s="5"/>
      <c r="AA211" s="5"/>
      <c r="AB211" s="5"/>
      <c r="AC211" s="5"/>
    </row>
    <row r="212" spans="2:29" x14ac:dyDescent="0.2">
      <c r="B212" s="37">
        <f t="shared" si="55"/>
        <v>17</v>
      </c>
      <c r="C212" s="37">
        <v>197</v>
      </c>
      <c r="D212" s="46"/>
      <c r="E212" s="46"/>
      <c r="F212" s="46">
        <f t="shared" si="49"/>
        <v>129.83061805006369</v>
      </c>
      <c r="G212" s="48">
        <f t="shared" si="48"/>
        <v>6152.8741598282431</v>
      </c>
      <c r="H212" s="46">
        <f t="shared" si="50"/>
        <v>0.12</v>
      </c>
      <c r="I212" s="46">
        <f t="shared" si="56"/>
        <v>0</v>
      </c>
      <c r="J212" s="46">
        <f t="shared" si="61"/>
        <v>-44397.336078849898</v>
      </c>
      <c r="L212" s="123">
        <f t="shared" si="57"/>
        <v>1.0374183793383847</v>
      </c>
      <c r="M212" s="37">
        <f t="shared" si="58"/>
        <v>17</v>
      </c>
      <c r="N212" s="37">
        <v>197</v>
      </c>
      <c r="O212" s="46">
        <f t="shared" si="51"/>
        <v>0</v>
      </c>
      <c r="P212" s="46">
        <f t="shared" si="52"/>
        <v>0</v>
      </c>
      <c r="Q212" s="46">
        <f t="shared" si="53"/>
        <v>134.6886693659979</v>
      </c>
      <c r="R212" s="115">
        <f t="shared" si="59"/>
        <v>6152.8741598282431</v>
      </c>
      <c r="S212" s="46">
        <f t="shared" si="60"/>
        <v>0.12</v>
      </c>
      <c r="T212" s="46">
        <f t="shared" si="54"/>
        <v>0</v>
      </c>
      <c r="U212" s="116"/>
      <c r="W212" s="5"/>
      <c r="X212" s="5"/>
      <c r="Y212" s="5"/>
      <c r="Z212" s="5"/>
      <c r="AA212" s="5"/>
      <c r="AB212" s="5"/>
      <c r="AC212" s="5"/>
    </row>
    <row r="213" spans="2:29" x14ac:dyDescent="0.2">
      <c r="B213" s="37">
        <f t="shared" si="55"/>
        <v>17</v>
      </c>
      <c r="C213" s="37">
        <v>198</v>
      </c>
      <c r="D213" s="46"/>
      <c r="E213" s="46"/>
      <c r="F213" s="46">
        <f t="shared" si="49"/>
        <v>129.83061805006369</v>
      </c>
      <c r="G213" s="48">
        <f t="shared" si="48"/>
        <v>6152.8741598282431</v>
      </c>
      <c r="H213" s="46">
        <f t="shared" si="50"/>
        <v>0.12</v>
      </c>
      <c r="I213" s="46">
        <f t="shared" si="56"/>
        <v>2215.0346975381672</v>
      </c>
      <c r="J213" s="46">
        <f t="shared" si="61"/>
        <v>-42545.737208515166</v>
      </c>
      <c r="L213" s="123">
        <f t="shared" si="57"/>
        <v>1.031988372027514</v>
      </c>
      <c r="M213" s="37">
        <f t="shared" si="58"/>
        <v>17</v>
      </c>
      <c r="N213" s="37">
        <v>198</v>
      </c>
      <c r="O213" s="46">
        <f t="shared" si="51"/>
        <v>0</v>
      </c>
      <c r="P213" s="46">
        <f t="shared" si="52"/>
        <v>0</v>
      </c>
      <c r="Q213" s="46">
        <f t="shared" si="53"/>
        <v>133.9836881608112</v>
      </c>
      <c r="R213" s="115">
        <f t="shared" si="59"/>
        <v>6152.8741598282431</v>
      </c>
      <c r="S213" s="46">
        <f t="shared" si="60"/>
        <v>0.12</v>
      </c>
      <c r="T213" s="46">
        <f t="shared" si="54"/>
        <v>2285.89005149687</v>
      </c>
      <c r="U213" s="116"/>
      <c r="W213" s="5"/>
      <c r="X213" s="5"/>
      <c r="Y213" s="5"/>
      <c r="Z213" s="5"/>
      <c r="AA213" s="5"/>
      <c r="AB213" s="5"/>
      <c r="AC213" s="5"/>
    </row>
    <row r="214" spans="2:29" x14ac:dyDescent="0.2">
      <c r="B214" s="37">
        <f t="shared" si="55"/>
        <v>17</v>
      </c>
      <c r="C214" s="37">
        <v>199</v>
      </c>
      <c r="D214" s="46"/>
      <c r="E214" s="46"/>
      <c r="F214" s="46">
        <f t="shared" si="49"/>
        <v>129.83061805006369</v>
      </c>
      <c r="G214" s="48">
        <f t="shared" si="48"/>
        <v>6152.8741598282431</v>
      </c>
      <c r="H214" s="46">
        <f t="shared" si="50"/>
        <v>0.12</v>
      </c>
      <c r="I214" s="46">
        <f t="shared" si="56"/>
        <v>0</v>
      </c>
      <c r="J214" s="46">
        <f t="shared" si="61"/>
        <v>-42899.430488539547</v>
      </c>
      <c r="L214" s="123">
        <f t="shared" si="57"/>
        <v>1.0265867862098264</v>
      </c>
      <c r="M214" s="37">
        <f t="shared" si="58"/>
        <v>17</v>
      </c>
      <c r="N214" s="37">
        <v>199</v>
      </c>
      <c r="O214" s="46">
        <f t="shared" si="51"/>
        <v>0</v>
      </c>
      <c r="P214" s="46">
        <f t="shared" si="52"/>
        <v>0</v>
      </c>
      <c r="Q214" s="46">
        <f t="shared" si="53"/>
        <v>133.28239693565035</v>
      </c>
      <c r="R214" s="115">
        <f t="shared" si="59"/>
        <v>6152.8741598282431</v>
      </c>
      <c r="S214" s="46">
        <f t="shared" si="60"/>
        <v>0.12</v>
      </c>
      <c r="T214" s="46">
        <f t="shared" si="54"/>
        <v>0</v>
      </c>
      <c r="U214" s="116"/>
      <c r="W214" s="5"/>
      <c r="X214" s="5"/>
      <c r="Y214" s="5"/>
      <c r="Z214" s="5"/>
      <c r="AA214" s="5"/>
      <c r="AB214" s="5"/>
      <c r="AC214" s="5"/>
    </row>
    <row r="215" spans="2:29" x14ac:dyDescent="0.2">
      <c r="B215" s="37">
        <f t="shared" si="55"/>
        <v>17</v>
      </c>
      <c r="C215" s="37">
        <v>200</v>
      </c>
      <c r="D215" s="46"/>
      <c r="E215" s="46"/>
      <c r="F215" s="46">
        <f t="shared" si="49"/>
        <v>129.83061805006369</v>
      </c>
      <c r="G215" s="48">
        <f t="shared" ref="G215:G278" si="62">$G$13/12*(1-$G$14)^(INT((C215-1)/12))</f>
        <v>6152.8741598282431</v>
      </c>
      <c r="H215" s="46">
        <f t="shared" si="50"/>
        <v>0.12</v>
      </c>
      <c r="I215" s="46">
        <f t="shared" si="56"/>
        <v>0</v>
      </c>
      <c r="J215" s="46">
        <f t="shared" si="61"/>
        <v>-43254.984794471187</v>
      </c>
      <c r="L215" s="123">
        <f t="shared" si="57"/>
        <v>1.0212134731228559</v>
      </c>
      <c r="M215" s="37">
        <f t="shared" si="58"/>
        <v>17</v>
      </c>
      <c r="N215" s="37">
        <v>200</v>
      </c>
      <c r="O215" s="46">
        <f t="shared" si="51"/>
        <v>0</v>
      </c>
      <c r="P215" s="46">
        <f t="shared" si="52"/>
        <v>0</v>
      </c>
      <c r="Q215" s="46">
        <f t="shared" si="53"/>
        <v>132.58477637659249</v>
      </c>
      <c r="R215" s="115">
        <f t="shared" si="59"/>
        <v>6152.8741598282431</v>
      </c>
      <c r="S215" s="46">
        <f t="shared" si="60"/>
        <v>0.12</v>
      </c>
      <c r="T215" s="46">
        <f t="shared" si="54"/>
        <v>0</v>
      </c>
      <c r="U215" s="116"/>
      <c r="W215" s="5"/>
      <c r="X215" s="5"/>
      <c r="Y215" s="5"/>
      <c r="Z215" s="5"/>
      <c r="AA215" s="5"/>
      <c r="AB215" s="5"/>
      <c r="AC215" s="5"/>
    </row>
    <row r="216" spans="2:29" x14ac:dyDescent="0.2">
      <c r="B216" s="37">
        <f t="shared" si="55"/>
        <v>17</v>
      </c>
      <c r="C216" s="37">
        <v>201</v>
      </c>
      <c r="D216" s="46"/>
      <c r="E216" s="46"/>
      <c r="F216" s="46">
        <f t="shared" si="49"/>
        <v>129.83061805006369</v>
      </c>
      <c r="G216" s="48">
        <f t="shared" si="62"/>
        <v>6152.8741598282431</v>
      </c>
      <c r="H216" s="46">
        <f t="shared" si="50"/>
        <v>0.12</v>
      </c>
      <c r="I216" s="46">
        <f t="shared" si="56"/>
        <v>2215.0346975381672</v>
      </c>
      <c r="J216" s="46">
        <f t="shared" si="61"/>
        <v>-41397.375220921291</v>
      </c>
      <c r="L216" s="123">
        <f t="shared" si="57"/>
        <v>1.0158682847827833</v>
      </c>
      <c r="M216" s="37">
        <f t="shared" si="58"/>
        <v>17</v>
      </c>
      <c r="N216" s="37">
        <v>201</v>
      </c>
      <c r="O216" s="46">
        <f t="shared" si="51"/>
        <v>0</v>
      </c>
      <c r="P216" s="46">
        <f t="shared" si="52"/>
        <v>0</v>
      </c>
      <c r="Q216" s="46">
        <f t="shared" si="53"/>
        <v>131.89080727080687</v>
      </c>
      <c r="R216" s="115">
        <f t="shared" si="59"/>
        <v>6152.8741598282431</v>
      </c>
      <c r="S216" s="46">
        <f t="shared" si="60"/>
        <v>0.12</v>
      </c>
      <c r="T216" s="46">
        <f t="shared" si="54"/>
        <v>2250.183498922449</v>
      </c>
      <c r="U216" s="116"/>
      <c r="W216" s="5"/>
      <c r="X216" s="5"/>
      <c r="Y216" s="5"/>
      <c r="Z216" s="5"/>
      <c r="AA216" s="5"/>
      <c r="AB216" s="5"/>
      <c r="AC216" s="5"/>
    </row>
    <row r="217" spans="2:29" x14ac:dyDescent="0.2">
      <c r="B217" s="37">
        <f t="shared" si="55"/>
        <v>17</v>
      </c>
      <c r="C217" s="37">
        <v>202</v>
      </c>
      <c r="D217" s="46"/>
      <c r="E217" s="46"/>
      <c r="F217" s="46">
        <f t="shared" si="49"/>
        <v>129.83061805006369</v>
      </c>
      <c r="G217" s="48">
        <f t="shared" si="62"/>
        <v>6152.8741598282431</v>
      </c>
      <c r="H217" s="46">
        <f t="shared" si="50"/>
        <v>0.12</v>
      </c>
      <c r="I217" s="46">
        <f t="shared" si="56"/>
        <v>0</v>
      </c>
      <c r="J217" s="46">
        <f t="shared" si="61"/>
        <v>-41745.026171247795</v>
      </c>
      <c r="L217" s="123">
        <f t="shared" si="57"/>
        <v>1.0105510739803585</v>
      </c>
      <c r="M217" s="37">
        <f t="shared" si="58"/>
        <v>17</v>
      </c>
      <c r="N217" s="37">
        <v>202</v>
      </c>
      <c r="O217" s="46">
        <f t="shared" si="51"/>
        <v>0</v>
      </c>
      <c r="P217" s="46">
        <f t="shared" si="52"/>
        <v>0</v>
      </c>
      <c r="Q217" s="46">
        <f t="shared" si="53"/>
        <v>131.20047050602557</v>
      </c>
      <c r="R217" s="115">
        <f t="shared" si="59"/>
        <v>6152.8741598282431</v>
      </c>
      <c r="S217" s="46">
        <f t="shared" si="60"/>
        <v>0.12</v>
      </c>
      <c r="T217" s="46">
        <f t="shared" si="54"/>
        <v>0</v>
      </c>
      <c r="U217" s="116"/>
      <c r="W217" s="5"/>
      <c r="X217" s="5"/>
      <c r="Y217" s="5"/>
      <c r="Z217" s="5"/>
      <c r="AA217" s="5"/>
      <c r="AB217" s="5"/>
      <c r="AC217" s="5"/>
    </row>
    <row r="218" spans="2:29" x14ac:dyDescent="0.2">
      <c r="B218" s="37">
        <f t="shared" si="55"/>
        <v>17</v>
      </c>
      <c r="C218" s="37">
        <v>203</v>
      </c>
      <c r="D218" s="46"/>
      <c r="E218" s="46"/>
      <c r="F218" s="46">
        <f t="shared" si="49"/>
        <v>129.83061805006369</v>
      </c>
      <c r="G218" s="48">
        <f t="shared" si="62"/>
        <v>6152.8741598282431</v>
      </c>
      <c r="H218" s="46">
        <f t="shared" si="50"/>
        <v>0.12</v>
      </c>
      <c r="I218" s="46">
        <f t="shared" si="56"/>
        <v>0</v>
      </c>
      <c r="J218" s="46">
        <f t="shared" si="61"/>
        <v>-42094.506354589976</v>
      </c>
      <c r="L218" s="123">
        <f t="shared" si="57"/>
        <v>1.0052616942768478</v>
      </c>
      <c r="M218" s="37">
        <f t="shared" si="58"/>
        <v>17</v>
      </c>
      <c r="N218" s="37">
        <v>203</v>
      </c>
      <c r="O218" s="46">
        <f t="shared" si="51"/>
        <v>0</v>
      </c>
      <c r="P218" s="46">
        <f t="shared" si="52"/>
        <v>0</v>
      </c>
      <c r="Q218" s="46">
        <f t="shared" si="53"/>
        <v>130.51374707001733</v>
      </c>
      <c r="R218" s="115">
        <f t="shared" si="59"/>
        <v>6152.8741598282431</v>
      </c>
      <c r="S218" s="46">
        <f t="shared" si="60"/>
        <v>0.12</v>
      </c>
      <c r="T218" s="46">
        <f t="shared" si="54"/>
        <v>0</v>
      </c>
      <c r="U218" s="116"/>
      <c r="W218" s="5"/>
      <c r="X218" s="5"/>
      <c r="Y218" s="5"/>
      <c r="Z218" s="5"/>
      <c r="AA218" s="5"/>
      <c r="AB218" s="5"/>
      <c r="AC218" s="5"/>
    </row>
    <row r="219" spans="2:29" x14ac:dyDescent="0.2">
      <c r="B219" s="37">
        <f t="shared" si="55"/>
        <v>17</v>
      </c>
      <c r="C219" s="37">
        <v>204</v>
      </c>
      <c r="D219" s="46"/>
      <c r="E219" s="46"/>
      <c r="F219" s="46">
        <f t="shared" si="49"/>
        <v>129.83061805006369</v>
      </c>
      <c r="G219" s="48">
        <f t="shared" si="62"/>
        <v>6152.8741598282431</v>
      </c>
      <c r="H219" s="46">
        <f t="shared" si="50"/>
        <v>0.12</v>
      </c>
      <c r="I219" s="46">
        <f t="shared" si="56"/>
        <v>2215.0346975381672</v>
      </c>
      <c r="J219" s="46">
        <f t="shared" si="61"/>
        <v>-40230.790698274548</v>
      </c>
      <c r="L219" s="123">
        <f t="shared" si="57"/>
        <v>1</v>
      </c>
      <c r="M219" s="37">
        <f t="shared" si="58"/>
        <v>17</v>
      </c>
      <c r="N219" s="37">
        <v>204</v>
      </c>
      <c r="O219" s="46">
        <f t="shared" si="51"/>
        <v>0</v>
      </c>
      <c r="P219" s="46">
        <f t="shared" si="52"/>
        <v>0</v>
      </c>
      <c r="Q219" s="46">
        <f t="shared" si="53"/>
        <v>129.83061805006369</v>
      </c>
      <c r="R219" s="115">
        <f t="shared" si="59"/>
        <v>6152.8741598282431</v>
      </c>
      <c r="S219" s="46">
        <f t="shared" si="60"/>
        <v>0.12</v>
      </c>
      <c r="T219" s="46">
        <f t="shared" si="54"/>
        <v>2215.0346975381672</v>
      </c>
      <c r="U219" s="116"/>
      <c r="W219" s="5"/>
      <c r="X219" s="5"/>
      <c r="Y219" s="5"/>
      <c r="Z219" s="5"/>
      <c r="AA219" s="5"/>
      <c r="AB219" s="5"/>
      <c r="AC219" s="5"/>
    </row>
    <row r="220" spans="2:29" x14ac:dyDescent="0.2">
      <c r="B220" s="37">
        <f t="shared" si="55"/>
        <v>18</v>
      </c>
      <c r="C220" s="37">
        <v>205</v>
      </c>
      <c r="D220" s="46"/>
      <c r="E220" s="46"/>
      <c r="F220" s="46">
        <f t="shared" si="49"/>
        <v>133.72553659156557</v>
      </c>
      <c r="G220" s="48">
        <f t="shared" si="62"/>
        <v>6122.1097890291012</v>
      </c>
      <c r="H220" s="46">
        <f t="shared" si="50"/>
        <v>0.12</v>
      </c>
      <c r="I220" s="46">
        <f t="shared" si="56"/>
        <v>0</v>
      </c>
      <c r="J220" s="46">
        <f t="shared" si="61"/>
        <v>-40576.198356036279</v>
      </c>
      <c r="L220" s="123">
        <f t="shared" si="57"/>
        <v>1.0594256262456365</v>
      </c>
      <c r="M220" s="37">
        <f t="shared" si="58"/>
        <v>18</v>
      </c>
      <c r="N220" s="37">
        <v>205</v>
      </c>
      <c r="O220" s="46">
        <f t="shared" si="51"/>
        <v>0</v>
      </c>
      <c r="P220" s="46">
        <f t="shared" si="52"/>
        <v>0</v>
      </c>
      <c r="Q220" s="46">
        <f t="shared" si="53"/>
        <v>141.67226034855312</v>
      </c>
      <c r="R220" s="115">
        <f t="shared" si="59"/>
        <v>6122.1097890291012</v>
      </c>
      <c r="S220" s="46">
        <f t="shared" si="60"/>
        <v>0.12</v>
      </c>
      <c r="T220" s="46">
        <f t="shared" si="54"/>
        <v>0</v>
      </c>
      <c r="U220" s="116"/>
      <c r="W220" s="5"/>
      <c r="X220" s="5"/>
      <c r="Y220" s="5"/>
      <c r="Z220" s="5"/>
      <c r="AA220" s="5"/>
      <c r="AB220" s="5"/>
      <c r="AC220" s="5"/>
    </row>
    <row r="221" spans="2:29" x14ac:dyDescent="0.2">
      <c r="B221" s="37">
        <f t="shared" si="55"/>
        <v>18</v>
      </c>
      <c r="C221" s="37">
        <v>206</v>
      </c>
      <c r="D221" s="46"/>
      <c r="E221" s="46"/>
      <c r="F221" s="46">
        <f t="shared" ref="F221:F284" si="63">$F$13/12*(1+$F$14)^(INT((C221-1)/12)-1)</f>
        <v>133.72553659156557</v>
      </c>
      <c r="G221" s="48">
        <f t="shared" si="62"/>
        <v>6122.1097890291012</v>
      </c>
      <c r="H221" s="46">
        <f t="shared" si="50"/>
        <v>0.12</v>
      </c>
      <c r="I221" s="46">
        <f t="shared" si="56"/>
        <v>0</v>
      </c>
      <c r="J221" s="46">
        <f t="shared" si="61"/>
        <v>-40923.423443294036</v>
      </c>
      <c r="L221" s="123">
        <f t="shared" si="57"/>
        <v>1.0538804296206197</v>
      </c>
      <c r="M221" s="37">
        <f t="shared" si="58"/>
        <v>18</v>
      </c>
      <c r="N221" s="37">
        <v>206</v>
      </c>
      <c r="O221" s="46">
        <f t="shared" si="51"/>
        <v>0</v>
      </c>
      <c r="P221" s="46">
        <f t="shared" si="52"/>
        <v>0</v>
      </c>
      <c r="Q221" s="46">
        <f t="shared" si="53"/>
        <v>140.93072595436703</v>
      </c>
      <c r="R221" s="115">
        <f t="shared" si="59"/>
        <v>6122.1097890291012</v>
      </c>
      <c r="S221" s="46">
        <f t="shared" si="60"/>
        <v>0.12</v>
      </c>
      <c r="T221" s="46">
        <f t="shared" si="54"/>
        <v>0</v>
      </c>
      <c r="U221" s="116"/>
      <c r="W221" s="5"/>
      <c r="X221" s="5"/>
      <c r="Y221" s="5"/>
      <c r="Z221" s="5"/>
      <c r="AA221" s="5"/>
      <c r="AB221" s="5"/>
      <c r="AC221" s="5"/>
    </row>
    <row r="222" spans="2:29" x14ac:dyDescent="0.2">
      <c r="B222" s="37">
        <f t="shared" si="55"/>
        <v>18</v>
      </c>
      <c r="C222" s="37">
        <v>207</v>
      </c>
      <c r="D222" s="46"/>
      <c r="E222" s="46"/>
      <c r="F222" s="46">
        <f t="shared" si="63"/>
        <v>133.72553659156557</v>
      </c>
      <c r="G222" s="48">
        <f t="shared" si="62"/>
        <v>6122.1097890291012</v>
      </c>
      <c r="H222" s="46">
        <f t="shared" si="50"/>
        <v>0.12</v>
      </c>
      <c r="I222" s="46">
        <f t="shared" si="56"/>
        <v>2203.9595240504764</v>
      </c>
      <c r="J222" s="46">
        <f t="shared" si="61"/>
        <v>-39068.51599875572</v>
      </c>
      <c r="L222" s="123">
        <f t="shared" si="57"/>
        <v>1.0483642574073675</v>
      </c>
      <c r="M222" s="37">
        <f t="shared" si="58"/>
        <v>18</v>
      </c>
      <c r="N222" s="37">
        <v>207</v>
      </c>
      <c r="O222" s="46">
        <f t="shared" si="51"/>
        <v>0</v>
      </c>
      <c r="P222" s="46">
        <f t="shared" si="52"/>
        <v>0</v>
      </c>
      <c r="Q222" s="46">
        <f t="shared" si="53"/>
        <v>140.1930728652184</v>
      </c>
      <c r="R222" s="115">
        <f t="shared" si="59"/>
        <v>6122.1097890291012</v>
      </c>
      <c r="S222" s="46">
        <f t="shared" si="60"/>
        <v>0.12</v>
      </c>
      <c r="T222" s="46">
        <f t="shared" si="54"/>
        <v>2310.5523897870726</v>
      </c>
      <c r="U222" s="116"/>
      <c r="W222" s="5"/>
      <c r="X222" s="5"/>
      <c r="Y222" s="5"/>
      <c r="Z222" s="5"/>
      <c r="AA222" s="5"/>
      <c r="AB222" s="5"/>
      <c r="AC222" s="5"/>
    </row>
    <row r="223" spans="2:29" x14ac:dyDescent="0.2">
      <c r="B223" s="37">
        <f t="shared" si="55"/>
        <v>18</v>
      </c>
      <c r="C223" s="37">
        <v>208</v>
      </c>
      <c r="D223" s="46"/>
      <c r="E223" s="46"/>
      <c r="F223" s="46">
        <f t="shared" si="63"/>
        <v>133.72553659156557</v>
      </c>
      <c r="G223" s="48">
        <f t="shared" si="62"/>
        <v>6122.1097890291012</v>
      </c>
      <c r="H223" s="46">
        <f t="shared" si="50"/>
        <v>0.12</v>
      </c>
      <c r="I223" s="46">
        <f t="shared" si="56"/>
        <v>0</v>
      </c>
      <c r="J223" s="46">
        <f t="shared" si="61"/>
        <v>-39407.80812238287</v>
      </c>
      <c r="L223" s="123">
        <f t="shared" si="57"/>
        <v>1.0428769576876462</v>
      </c>
      <c r="M223" s="37">
        <f t="shared" si="58"/>
        <v>18</v>
      </c>
      <c r="N223" s="37">
        <v>208</v>
      </c>
      <c r="O223" s="46">
        <f t="shared" si="51"/>
        <v>0</v>
      </c>
      <c r="P223" s="46">
        <f t="shared" si="52"/>
        <v>0</v>
      </c>
      <c r="Q223" s="46">
        <f t="shared" si="53"/>
        <v>139.4592807657599</v>
      </c>
      <c r="R223" s="115">
        <f t="shared" si="59"/>
        <v>6122.1097890291012</v>
      </c>
      <c r="S223" s="46">
        <f t="shared" si="60"/>
        <v>0.12</v>
      </c>
      <c r="T223" s="46">
        <f t="shared" si="54"/>
        <v>0</v>
      </c>
      <c r="U223" s="116"/>
      <c r="W223" s="5"/>
      <c r="X223" s="5"/>
      <c r="Y223" s="5"/>
      <c r="Z223" s="5"/>
      <c r="AA223" s="5"/>
      <c r="AB223" s="5"/>
      <c r="AC223" s="5"/>
    </row>
    <row r="224" spans="2:29" x14ac:dyDescent="0.2">
      <c r="B224" s="37">
        <f t="shared" si="55"/>
        <v>18</v>
      </c>
      <c r="C224" s="37">
        <v>209</v>
      </c>
      <c r="D224" s="46"/>
      <c r="E224" s="46"/>
      <c r="F224" s="46">
        <f t="shared" si="63"/>
        <v>133.72553659156557</v>
      </c>
      <c r="G224" s="48">
        <f t="shared" si="62"/>
        <v>6122.1097890291012</v>
      </c>
      <c r="H224" s="46">
        <f t="shared" si="50"/>
        <v>0.12</v>
      </c>
      <c r="I224" s="46">
        <f t="shared" si="56"/>
        <v>0</v>
      </c>
      <c r="J224" s="46">
        <f t="shared" si="61"/>
        <v>-39748.885497435091</v>
      </c>
      <c r="L224" s="123">
        <f t="shared" si="57"/>
        <v>1.0374183793383847</v>
      </c>
      <c r="M224" s="37">
        <f t="shared" si="58"/>
        <v>18</v>
      </c>
      <c r="N224" s="37">
        <v>209</v>
      </c>
      <c r="O224" s="46">
        <f t="shared" si="51"/>
        <v>0</v>
      </c>
      <c r="P224" s="46">
        <f t="shared" si="52"/>
        <v>0</v>
      </c>
      <c r="Q224" s="46">
        <f t="shared" si="53"/>
        <v>138.7293294469778</v>
      </c>
      <c r="R224" s="115">
        <f t="shared" si="59"/>
        <v>6122.1097890291012</v>
      </c>
      <c r="S224" s="46">
        <f t="shared" si="60"/>
        <v>0.12</v>
      </c>
      <c r="T224" s="46">
        <f t="shared" si="54"/>
        <v>0</v>
      </c>
      <c r="U224" s="116"/>
      <c r="W224" s="5"/>
      <c r="X224" s="5"/>
      <c r="Y224" s="5"/>
      <c r="Z224" s="5"/>
      <c r="AA224" s="5"/>
      <c r="AB224" s="5"/>
      <c r="AC224" s="5"/>
    </row>
    <row r="225" spans="2:29" x14ac:dyDescent="0.2">
      <c r="B225" s="37">
        <f t="shared" si="55"/>
        <v>18</v>
      </c>
      <c r="C225" s="37">
        <v>210</v>
      </c>
      <c r="D225" s="46"/>
      <c r="E225" s="46"/>
      <c r="F225" s="46">
        <f t="shared" si="63"/>
        <v>133.72553659156557</v>
      </c>
      <c r="G225" s="48">
        <f t="shared" si="62"/>
        <v>6122.1097890291012</v>
      </c>
      <c r="H225" s="46">
        <f t="shared" si="50"/>
        <v>0.12</v>
      </c>
      <c r="I225" s="46">
        <f t="shared" si="56"/>
        <v>2203.9595240504764</v>
      </c>
      <c r="J225" s="46">
        <f t="shared" si="61"/>
        <v>-37887.797993309105</v>
      </c>
      <c r="L225" s="123">
        <f t="shared" si="57"/>
        <v>1.031988372027514</v>
      </c>
      <c r="M225" s="37">
        <f t="shared" si="58"/>
        <v>18</v>
      </c>
      <c r="N225" s="37">
        <v>210</v>
      </c>
      <c r="O225" s="46">
        <f t="shared" si="51"/>
        <v>0</v>
      </c>
      <c r="P225" s="46">
        <f t="shared" si="52"/>
        <v>0</v>
      </c>
      <c r="Q225" s="46">
        <f t="shared" si="53"/>
        <v>138.00319880563552</v>
      </c>
      <c r="R225" s="115">
        <f t="shared" si="59"/>
        <v>6122.1097890291012</v>
      </c>
      <c r="S225" s="46">
        <f t="shared" si="60"/>
        <v>0.12</v>
      </c>
      <c r="T225" s="46">
        <f t="shared" si="54"/>
        <v>2274.4606012393856</v>
      </c>
      <c r="U225" s="116"/>
      <c r="W225" s="5"/>
      <c r="X225" s="5"/>
      <c r="Y225" s="5"/>
      <c r="Z225" s="5"/>
      <c r="AA225" s="5"/>
      <c r="AB225" s="5"/>
      <c r="AC225" s="5"/>
    </row>
    <row r="226" spans="2:29" x14ac:dyDescent="0.2">
      <c r="B226" s="37">
        <f t="shared" si="55"/>
        <v>18</v>
      </c>
      <c r="C226" s="37">
        <v>211</v>
      </c>
      <c r="D226" s="46"/>
      <c r="E226" s="46"/>
      <c r="F226" s="46">
        <f t="shared" si="63"/>
        <v>133.72553659156557</v>
      </c>
      <c r="G226" s="48">
        <f t="shared" si="62"/>
        <v>6122.1097890291012</v>
      </c>
      <c r="H226" s="46">
        <f t="shared" si="50"/>
        <v>0.12</v>
      </c>
      <c r="I226" s="46">
        <f t="shared" si="56"/>
        <v>0</v>
      </c>
      <c r="J226" s="46">
        <f t="shared" si="61"/>
        <v>-38220.877539764428</v>
      </c>
      <c r="L226" s="123">
        <f t="shared" si="57"/>
        <v>1.0265867862098264</v>
      </c>
      <c r="M226" s="37">
        <f t="shared" si="58"/>
        <v>18</v>
      </c>
      <c r="N226" s="37">
        <v>211</v>
      </c>
      <c r="O226" s="46">
        <f t="shared" si="51"/>
        <v>0</v>
      </c>
      <c r="P226" s="46">
        <f t="shared" si="52"/>
        <v>0</v>
      </c>
      <c r="Q226" s="46">
        <f t="shared" si="53"/>
        <v>137.28086884371984</v>
      </c>
      <c r="R226" s="115">
        <f t="shared" si="59"/>
        <v>6122.1097890291012</v>
      </c>
      <c r="S226" s="46">
        <f t="shared" si="60"/>
        <v>0.12</v>
      </c>
      <c r="T226" s="46">
        <f t="shared" si="54"/>
        <v>0</v>
      </c>
      <c r="U226" s="116"/>
      <c r="W226" s="5"/>
      <c r="X226" s="5"/>
      <c r="Y226" s="5"/>
      <c r="Z226" s="5"/>
      <c r="AA226" s="5"/>
      <c r="AB226" s="5"/>
      <c r="AC226" s="5"/>
    </row>
    <row r="227" spans="2:29" x14ac:dyDescent="0.2">
      <c r="B227" s="37">
        <f t="shared" si="55"/>
        <v>18</v>
      </c>
      <c r="C227" s="37">
        <v>212</v>
      </c>
      <c r="D227" s="46"/>
      <c r="E227" s="46"/>
      <c r="F227" s="46">
        <f t="shared" si="63"/>
        <v>133.72553659156557</v>
      </c>
      <c r="G227" s="48">
        <f t="shared" si="62"/>
        <v>6122.1097890291012</v>
      </c>
      <c r="H227" s="46">
        <f t="shared" si="50"/>
        <v>0.12</v>
      </c>
      <c r="I227" s="46">
        <f t="shared" si="56"/>
        <v>0</v>
      </c>
      <c r="J227" s="46">
        <f t="shared" si="61"/>
        <v>-38555.709648963064</v>
      </c>
      <c r="L227" s="123">
        <f t="shared" si="57"/>
        <v>1.0212134731228559</v>
      </c>
      <c r="M227" s="37">
        <f t="shared" si="58"/>
        <v>18</v>
      </c>
      <c r="N227" s="37">
        <v>212</v>
      </c>
      <c r="O227" s="46">
        <f t="shared" si="51"/>
        <v>0</v>
      </c>
      <c r="P227" s="46">
        <f t="shared" si="52"/>
        <v>0</v>
      </c>
      <c r="Q227" s="46">
        <f t="shared" si="53"/>
        <v>136.56231966789022</v>
      </c>
      <c r="R227" s="115">
        <f t="shared" si="59"/>
        <v>6122.1097890291012</v>
      </c>
      <c r="S227" s="46">
        <f t="shared" si="60"/>
        <v>0.12</v>
      </c>
      <c r="T227" s="46">
        <f t="shared" si="54"/>
        <v>0</v>
      </c>
      <c r="U227" s="116"/>
      <c r="W227" s="5"/>
      <c r="X227" s="5"/>
      <c r="Y227" s="5"/>
      <c r="Z227" s="5"/>
      <c r="AA227" s="5"/>
      <c r="AB227" s="5"/>
      <c r="AC227" s="5"/>
    </row>
    <row r="228" spans="2:29" x14ac:dyDescent="0.2">
      <c r="B228" s="37">
        <f t="shared" si="55"/>
        <v>18</v>
      </c>
      <c r="C228" s="37">
        <v>213</v>
      </c>
      <c r="D228" s="46"/>
      <c r="E228" s="46"/>
      <c r="F228" s="46">
        <f t="shared" si="63"/>
        <v>133.72553659156557</v>
      </c>
      <c r="G228" s="48">
        <f t="shared" si="62"/>
        <v>6122.1097890291012</v>
      </c>
      <c r="H228" s="46">
        <f t="shared" si="50"/>
        <v>0.12</v>
      </c>
      <c r="I228" s="46">
        <f t="shared" si="56"/>
        <v>2203.9595240504764</v>
      </c>
      <c r="J228" s="46">
        <f t="shared" si="61"/>
        <v>-36688.344018303898</v>
      </c>
      <c r="L228" s="123">
        <f t="shared" si="57"/>
        <v>1.0158682847827833</v>
      </c>
      <c r="M228" s="37">
        <f t="shared" si="58"/>
        <v>18</v>
      </c>
      <c r="N228" s="37">
        <v>213</v>
      </c>
      <c r="O228" s="46">
        <f t="shared" si="51"/>
        <v>0</v>
      </c>
      <c r="P228" s="46">
        <f t="shared" si="52"/>
        <v>0</v>
      </c>
      <c r="Q228" s="46">
        <f t="shared" si="53"/>
        <v>135.84753148893105</v>
      </c>
      <c r="R228" s="115">
        <f t="shared" si="59"/>
        <v>6122.1097890291012</v>
      </c>
      <c r="S228" s="46">
        <f t="shared" si="60"/>
        <v>0.12</v>
      </c>
      <c r="T228" s="46">
        <f t="shared" si="54"/>
        <v>2238.9325814278368</v>
      </c>
      <c r="U228" s="116"/>
      <c r="W228" s="5"/>
      <c r="X228" s="5"/>
      <c r="Y228" s="5"/>
      <c r="Z228" s="5"/>
      <c r="AA228" s="5"/>
      <c r="AB228" s="5"/>
      <c r="AC228" s="5"/>
    </row>
    <row r="229" spans="2:29" x14ac:dyDescent="0.2">
      <c r="B229" s="37">
        <f t="shared" si="55"/>
        <v>18</v>
      </c>
      <c r="C229" s="37">
        <v>214</v>
      </c>
      <c r="D229" s="46"/>
      <c r="E229" s="46"/>
      <c r="F229" s="46">
        <f t="shared" si="63"/>
        <v>133.72553659156557</v>
      </c>
      <c r="G229" s="48">
        <f t="shared" si="62"/>
        <v>6122.1097890291012</v>
      </c>
      <c r="H229" s="46">
        <f t="shared" si="50"/>
        <v>0.12</v>
      </c>
      <c r="I229" s="46">
        <f t="shared" si="56"/>
        <v>0</v>
      </c>
      <c r="J229" s="46">
        <f t="shared" si="61"/>
        <v>-37015.112404643594</v>
      </c>
      <c r="L229" s="123">
        <f t="shared" si="57"/>
        <v>1.0105510739803585</v>
      </c>
      <c r="M229" s="37">
        <f t="shared" si="58"/>
        <v>18</v>
      </c>
      <c r="N229" s="37">
        <v>214</v>
      </c>
      <c r="O229" s="46">
        <f t="shared" si="51"/>
        <v>0</v>
      </c>
      <c r="P229" s="46">
        <f t="shared" si="52"/>
        <v>0</v>
      </c>
      <c r="Q229" s="46">
        <f t="shared" si="53"/>
        <v>135.13648462120631</v>
      </c>
      <c r="R229" s="115">
        <f t="shared" si="59"/>
        <v>6122.1097890291012</v>
      </c>
      <c r="S229" s="46">
        <f t="shared" si="60"/>
        <v>0.12</v>
      </c>
      <c r="T229" s="46">
        <f t="shared" si="54"/>
        <v>0</v>
      </c>
      <c r="U229" s="116"/>
      <c r="W229" s="5"/>
      <c r="X229" s="5"/>
      <c r="Y229" s="5"/>
      <c r="Z229" s="5"/>
      <c r="AA229" s="5"/>
      <c r="AB229" s="5"/>
      <c r="AC229" s="5"/>
    </row>
    <row r="230" spans="2:29" x14ac:dyDescent="0.2">
      <c r="B230" s="37">
        <f t="shared" si="55"/>
        <v>18</v>
      </c>
      <c r="C230" s="37">
        <v>215</v>
      </c>
      <c r="D230" s="46"/>
      <c r="E230" s="46"/>
      <c r="F230" s="46">
        <f t="shared" si="63"/>
        <v>133.72553659156557</v>
      </c>
      <c r="G230" s="48">
        <f t="shared" si="62"/>
        <v>6122.1097890291012</v>
      </c>
      <c r="H230" s="46">
        <f t="shared" si="50"/>
        <v>0.12</v>
      </c>
      <c r="I230" s="46">
        <f t="shared" si="56"/>
        <v>0</v>
      </c>
      <c r="J230" s="46">
        <f t="shared" si="61"/>
        <v>-37343.600146331548</v>
      </c>
      <c r="L230" s="123">
        <f t="shared" si="57"/>
        <v>1.0052616942768478</v>
      </c>
      <c r="M230" s="37">
        <f t="shared" si="58"/>
        <v>18</v>
      </c>
      <c r="N230" s="37">
        <v>215</v>
      </c>
      <c r="O230" s="46">
        <f t="shared" si="51"/>
        <v>0</v>
      </c>
      <c r="P230" s="46">
        <f t="shared" si="52"/>
        <v>0</v>
      </c>
      <c r="Q230" s="46">
        <f t="shared" si="53"/>
        <v>134.4291594821178</v>
      </c>
      <c r="R230" s="115">
        <f t="shared" si="59"/>
        <v>6122.1097890291012</v>
      </c>
      <c r="S230" s="46">
        <f t="shared" si="60"/>
        <v>0.12</v>
      </c>
      <c r="T230" s="46">
        <f t="shared" si="54"/>
        <v>0</v>
      </c>
      <c r="U230" s="116"/>
      <c r="W230" s="5"/>
      <c r="X230" s="5"/>
      <c r="Y230" s="5"/>
      <c r="Z230" s="5"/>
      <c r="AA230" s="5"/>
      <c r="AB230" s="5"/>
      <c r="AC230" s="5"/>
    </row>
    <row r="231" spans="2:29" x14ac:dyDescent="0.2">
      <c r="B231" s="37">
        <f t="shared" si="55"/>
        <v>18</v>
      </c>
      <c r="C231" s="37">
        <v>216</v>
      </c>
      <c r="D231" s="46"/>
      <c r="E231" s="46"/>
      <c r="F231" s="46">
        <f t="shared" si="63"/>
        <v>133.72553659156557</v>
      </c>
      <c r="G231" s="48">
        <f t="shared" si="62"/>
        <v>6122.1097890291012</v>
      </c>
      <c r="H231" s="46">
        <f t="shared" si="50"/>
        <v>0.12</v>
      </c>
      <c r="I231" s="46">
        <f t="shared" si="56"/>
        <v>2203.9595240504764</v>
      </c>
      <c r="J231" s="46">
        <f t="shared" si="61"/>
        <v>-35469.856766039476</v>
      </c>
      <c r="L231" s="123">
        <f t="shared" si="57"/>
        <v>1</v>
      </c>
      <c r="M231" s="37">
        <f t="shared" si="58"/>
        <v>18</v>
      </c>
      <c r="N231" s="37">
        <v>216</v>
      </c>
      <c r="O231" s="46">
        <f t="shared" si="51"/>
        <v>0</v>
      </c>
      <c r="P231" s="46">
        <f t="shared" si="52"/>
        <v>0</v>
      </c>
      <c r="Q231" s="46">
        <f t="shared" si="53"/>
        <v>133.72553659156557</v>
      </c>
      <c r="R231" s="115">
        <f t="shared" si="59"/>
        <v>6122.1097890291012</v>
      </c>
      <c r="S231" s="46">
        <f t="shared" si="60"/>
        <v>0.12</v>
      </c>
      <c r="T231" s="46">
        <f t="shared" si="54"/>
        <v>2203.9595240504764</v>
      </c>
      <c r="U231" s="116"/>
      <c r="W231" s="5"/>
      <c r="X231" s="5"/>
      <c r="Y231" s="5"/>
      <c r="Z231" s="5"/>
      <c r="AA231" s="5"/>
      <c r="AB231" s="5"/>
      <c r="AC231" s="5"/>
    </row>
    <row r="232" spans="2:29" x14ac:dyDescent="0.2">
      <c r="B232" s="37">
        <f t="shared" si="55"/>
        <v>19</v>
      </c>
      <c r="C232" s="37">
        <v>217</v>
      </c>
      <c r="D232" s="46"/>
      <c r="E232" s="46"/>
      <c r="F232" s="46">
        <f t="shared" si="63"/>
        <v>137.73730268931254</v>
      </c>
      <c r="G232" s="48">
        <f t="shared" si="62"/>
        <v>6091.4992400839565</v>
      </c>
      <c r="H232" s="46">
        <f t="shared" si="50"/>
        <v>0.12</v>
      </c>
      <c r="I232" s="46">
        <f t="shared" si="56"/>
        <v>0</v>
      </c>
      <c r="J232" s="46">
        <f t="shared" si="61"/>
        <v>-35794.225611075264</v>
      </c>
      <c r="L232" s="123">
        <f t="shared" si="57"/>
        <v>1.0594256262456365</v>
      </c>
      <c r="M232" s="37">
        <f t="shared" si="58"/>
        <v>19</v>
      </c>
      <c r="N232" s="37">
        <v>217</v>
      </c>
      <c r="O232" s="46">
        <f t="shared" si="51"/>
        <v>0</v>
      </c>
      <c r="P232" s="46">
        <f t="shared" si="52"/>
        <v>0</v>
      </c>
      <c r="Q232" s="46">
        <f t="shared" si="53"/>
        <v>145.92242815900974</v>
      </c>
      <c r="R232" s="115">
        <f t="shared" si="59"/>
        <v>6091.4992400839565</v>
      </c>
      <c r="S232" s="46">
        <f t="shared" si="60"/>
        <v>0.12</v>
      </c>
      <c r="T232" s="46">
        <f t="shared" si="54"/>
        <v>0</v>
      </c>
      <c r="U232" s="116"/>
      <c r="W232" s="5"/>
      <c r="X232" s="5"/>
      <c r="Y232" s="5"/>
      <c r="Z232" s="5"/>
      <c r="AA232" s="5"/>
      <c r="AB232" s="5"/>
      <c r="AC232" s="5"/>
    </row>
    <row r="233" spans="2:29" x14ac:dyDescent="0.2">
      <c r="B233" s="37">
        <f t="shared" si="55"/>
        <v>19</v>
      </c>
      <c r="C233" s="37">
        <v>218</v>
      </c>
      <c r="D233" s="46"/>
      <c r="E233" s="46"/>
      <c r="F233" s="46">
        <f t="shared" si="63"/>
        <v>137.73730268931254</v>
      </c>
      <c r="G233" s="48">
        <f t="shared" si="62"/>
        <v>6091.4992400839565</v>
      </c>
      <c r="H233" s="46">
        <f t="shared" si="50"/>
        <v>0.12</v>
      </c>
      <c r="I233" s="46">
        <f t="shared" si="56"/>
        <v>0</v>
      </c>
      <c r="J233" s="46">
        <f t="shared" si="61"/>
        <v>-36120.301185806566</v>
      </c>
      <c r="L233" s="123">
        <f t="shared" si="57"/>
        <v>1.0538804296206197</v>
      </c>
      <c r="M233" s="37">
        <f t="shared" si="58"/>
        <v>19</v>
      </c>
      <c r="N233" s="37">
        <v>218</v>
      </c>
      <c r="O233" s="46">
        <f t="shared" si="51"/>
        <v>0</v>
      </c>
      <c r="P233" s="46">
        <f t="shared" si="52"/>
        <v>0</v>
      </c>
      <c r="Q233" s="46">
        <f t="shared" si="53"/>
        <v>145.15864773299805</v>
      </c>
      <c r="R233" s="115">
        <f t="shared" si="59"/>
        <v>6091.4992400839565</v>
      </c>
      <c r="S233" s="46">
        <f t="shared" si="60"/>
        <v>0.12</v>
      </c>
      <c r="T233" s="46">
        <f t="shared" si="54"/>
        <v>0</v>
      </c>
      <c r="U233" s="116"/>
      <c r="W233" s="5"/>
      <c r="X233" s="5"/>
      <c r="Y233" s="5"/>
      <c r="Z233" s="5"/>
      <c r="AA233" s="5"/>
      <c r="AB233" s="5"/>
      <c r="AC233" s="5"/>
    </row>
    <row r="234" spans="2:29" x14ac:dyDescent="0.2">
      <c r="B234" s="37">
        <f t="shared" si="55"/>
        <v>19</v>
      </c>
      <c r="C234" s="37">
        <v>219</v>
      </c>
      <c r="D234" s="46"/>
      <c r="E234" s="46"/>
      <c r="F234" s="46">
        <f t="shared" si="63"/>
        <v>137.73730268931254</v>
      </c>
      <c r="G234" s="48">
        <f t="shared" si="62"/>
        <v>6091.4992400839565</v>
      </c>
      <c r="H234" s="46">
        <f t="shared" si="50"/>
        <v>0.12</v>
      </c>
      <c r="I234" s="46">
        <f t="shared" si="56"/>
        <v>2192.9397264302243</v>
      </c>
      <c r="J234" s="46">
        <f t="shared" si="61"/>
        <v>-34255.152744093029</v>
      </c>
      <c r="L234" s="123">
        <f t="shared" si="57"/>
        <v>1.0483642574073675</v>
      </c>
      <c r="M234" s="37">
        <f t="shared" si="58"/>
        <v>19</v>
      </c>
      <c r="N234" s="37">
        <v>219</v>
      </c>
      <c r="O234" s="46">
        <f t="shared" si="51"/>
        <v>0</v>
      </c>
      <c r="P234" s="46">
        <f t="shared" si="52"/>
        <v>0</v>
      </c>
      <c r="Q234" s="46">
        <f t="shared" si="53"/>
        <v>144.39886505117494</v>
      </c>
      <c r="R234" s="115">
        <f t="shared" si="59"/>
        <v>6091.4992400839565</v>
      </c>
      <c r="S234" s="46">
        <f t="shared" si="60"/>
        <v>0.12</v>
      </c>
      <c r="T234" s="46">
        <f t="shared" si="54"/>
        <v>2298.9996278381377</v>
      </c>
      <c r="U234" s="116"/>
      <c r="W234" s="5"/>
      <c r="X234" s="5"/>
      <c r="Y234" s="5"/>
      <c r="Z234" s="5"/>
      <c r="AA234" s="5"/>
      <c r="AB234" s="5"/>
      <c r="AC234" s="5"/>
    </row>
    <row r="235" spans="2:29" x14ac:dyDescent="0.2">
      <c r="B235" s="37">
        <f t="shared" si="55"/>
        <v>19</v>
      </c>
      <c r="C235" s="37">
        <v>220</v>
      </c>
      <c r="D235" s="46"/>
      <c r="E235" s="46"/>
      <c r="F235" s="46">
        <f t="shared" si="63"/>
        <v>137.73730268931254</v>
      </c>
      <c r="G235" s="48">
        <f t="shared" si="62"/>
        <v>6091.4992400839565</v>
      </c>
      <c r="H235" s="46">
        <f t="shared" si="50"/>
        <v>0.12</v>
      </c>
      <c r="I235" s="46">
        <f t="shared" si="56"/>
        <v>0</v>
      </c>
      <c r="J235" s="46">
        <f t="shared" si="61"/>
        <v>-34573.13018792848</v>
      </c>
      <c r="L235" s="123">
        <f t="shared" si="57"/>
        <v>1.0428769576876462</v>
      </c>
      <c r="M235" s="37">
        <f t="shared" si="58"/>
        <v>19</v>
      </c>
      <c r="N235" s="37">
        <v>220</v>
      </c>
      <c r="O235" s="46">
        <f t="shared" si="51"/>
        <v>0</v>
      </c>
      <c r="P235" s="46">
        <f t="shared" si="52"/>
        <v>0</v>
      </c>
      <c r="Q235" s="46">
        <f t="shared" si="53"/>
        <v>143.64305918873271</v>
      </c>
      <c r="R235" s="115">
        <f t="shared" si="59"/>
        <v>6091.4992400839565</v>
      </c>
      <c r="S235" s="46">
        <f t="shared" si="60"/>
        <v>0.12</v>
      </c>
      <c r="T235" s="46">
        <f t="shared" si="54"/>
        <v>0</v>
      </c>
      <c r="U235" s="116"/>
      <c r="W235" s="5"/>
      <c r="X235" s="5"/>
      <c r="Y235" s="5"/>
      <c r="Z235" s="5"/>
      <c r="AA235" s="5"/>
      <c r="AB235" s="5"/>
      <c r="AC235" s="5"/>
    </row>
    <row r="236" spans="2:29" x14ac:dyDescent="0.2">
      <c r="B236" s="37">
        <f t="shared" si="55"/>
        <v>19</v>
      </c>
      <c r="C236" s="37">
        <v>221</v>
      </c>
      <c r="D236" s="46"/>
      <c r="E236" s="46"/>
      <c r="F236" s="46">
        <f t="shared" si="63"/>
        <v>137.73730268931254</v>
      </c>
      <c r="G236" s="48">
        <f t="shared" si="62"/>
        <v>6091.4992400839565</v>
      </c>
      <c r="H236" s="46">
        <f t="shared" si="50"/>
        <v>0.12</v>
      </c>
      <c r="I236" s="46">
        <f t="shared" si="56"/>
        <v>0</v>
      </c>
      <c r="J236" s="46">
        <f t="shared" si="61"/>
        <v>-34892.78073186033</v>
      </c>
      <c r="L236" s="123">
        <f t="shared" si="57"/>
        <v>1.0374183793383847</v>
      </c>
      <c r="M236" s="37">
        <f t="shared" si="58"/>
        <v>19</v>
      </c>
      <c r="N236" s="37">
        <v>221</v>
      </c>
      <c r="O236" s="46">
        <f t="shared" si="51"/>
        <v>0</v>
      </c>
      <c r="P236" s="46">
        <f t="shared" si="52"/>
        <v>0</v>
      </c>
      <c r="Q236" s="46">
        <f t="shared" si="53"/>
        <v>142.89120933038714</v>
      </c>
      <c r="R236" s="115">
        <f t="shared" si="59"/>
        <v>6091.4992400839565</v>
      </c>
      <c r="S236" s="46">
        <f t="shared" si="60"/>
        <v>0.12</v>
      </c>
      <c r="T236" s="46">
        <f t="shared" si="54"/>
        <v>0</v>
      </c>
      <c r="U236" s="116"/>
      <c r="W236" s="5"/>
      <c r="X236" s="5"/>
      <c r="Y236" s="5"/>
      <c r="Z236" s="5"/>
      <c r="AA236" s="5"/>
      <c r="AB236" s="5"/>
      <c r="AC236" s="5"/>
    </row>
    <row r="237" spans="2:29" x14ac:dyDescent="0.2">
      <c r="B237" s="37">
        <f t="shared" si="55"/>
        <v>19</v>
      </c>
      <c r="C237" s="37">
        <v>222</v>
      </c>
      <c r="D237" s="46"/>
      <c r="E237" s="46"/>
      <c r="F237" s="46">
        <f t="shared" si="63"/>
        <v>137.73730268931254</v>
      </c>
      <c r="G237" s="48">
        <f t="shared" si="62"/>
        <v>6091.4992400839565</v>
      </c>
      <c r="H237" s="46">
        <f t="shared" si="50"/>
        <v>0.12</v>
      </c>
      <c r="I237" s="46">
        <f t="shared" si="56"/>
        <v>2192.9397264302243</v>
      </c>
      <c r="J237" s="46">
        <f t="shared" si="61"/>
        <v>-33021.17345279955</v>
      </c>
      <c r="L237" s="123">
        <f t="shared" si="57"/>
        <v>1.031988372027514</v>
      </c>
      <c r="M237" s="37">
        <f t="shared" si="58"/>
        <v>19</v>
      </c>
      <c r="N237" s="37">
        <v>222</v>
      </c>
      <c r="O237" s="46">
        <f t="shared" si="51"/>
        <v>0</v>
      </c>
      <c r="P237" s="46">
        <f t="shared" si="52"/>
        <v>0</v>
      </c>
      <c r="Q237" s="46">
        <f t="shared" si="53"/>
        <v>142.14329476980458</v>
      </c>
      <c r="R237" s="115">
        <f t="shared" si="59"/>
        <v>6091.4992400839565</v>
      </c>
      <c r="S237" s="46">
        <f t="shared" si="60"/>
        <v>0.12</v>
      </c>
      <c r="T237" s="46">
        <f t="shared" si="54"/>
        <v>2263.0882982331891</v>
      </c>
      <c r="U237" s="116"/>
      <c r="W237" s="5"/>
      <c r="X237" s="5"/>
      <c r="Y237" s="5"/>
      <c r="Z237" s="5"/>
      <c r="AA237" s="5"/>
      <c r="AB237" s="5"/>
      <c r="AC237" s="5"/>
    </row>
    <row r="238" spans="2:29" x14ac:dyDescent="0.2">
      <c r="B238" s="37">
        <f t="shared" si="55"/>
        <v>19</v>
      </c>
      <c r="C238" s="37">
        <v>223</v>
      </c>
      <c r="D238" s="46"/>
      <c r="E238" s="46"/>
      <c r="F238" s="46">
        <f t="shared" si="63"/>
        <v>137.73730268931254</v>
      </c>
      <c r="G238" s="48">
        <f t="shared" si="62"/>
        <v>6091.4992400839565</v>
      </c>
      <c r="H238" s="46">
        <f t="shared" si="50"/>
        <v>0.12</v>
      </c>
      <c r="I238" s="46">
        <f t="shared" si="56"/>
        <v>0</v>
      </c>
      <c r="J238" s="46">
        <f t="shared" si="61"/>
        <v>-33332.658074860257</v>
      </c>
      <c r="L238" s="123">
        <f t="shared" si="57"/>
        <v>1.0265867862098264</v>
      </c>
      <c r="M238" s="37">
        <f t="shared" si="58"/>
        <v>19</v>
      </c>
      <c r="N238" s="37">
        <v>223</v>
      </c>
      <c r="O238" s="46">
        <f t="shared" si="51"/>
        <v>0</v>
      </c>
      <c r="P238" s="46">
        <f t="shared" si="52"/>
        <v>0</v>
      </c>
      <c r="Q238" s="46">
        <f t="shared" si="53"/>
        <v>141.39929490903143</v>
      </c>
      <c r="R238" s="115">
        <f t="shared" si="59"/>
        <v>6091.4992400839565</v>
      </c>
      <c r="S238" s="46">
        <f t="shared" si="60"/>
        <v>0.12</v>
      </c>
      <c r="T238" s="46">
        <f t="shared" si="54"/>
        <v>0</v>
      </c>
      <c r="U238" s="116"/>
      <c r="W238" s="5"/>
      <c r="X238" s="5"/>
      <c r="Y238" s="5"/>
      <c r="Z238" s="5"/>
      <c r="AA238" s="5"/>
      <c r="AB238" s="5"/>
      <c r="AC238" s="5"/>
    </row>
    <row r="239" spans="2:29" x14ac:dyDescent="0.2">
      <c r="B239" s="37">
        <f t="shared" si="55"/>
        <v>19</v>
      </c>
      <c r="C239" s="37">
        <v>224</v>
      </c>
      <c r="D239" s="46"/>
      <c r="E239" s="46"/>
      <c r="F239" s="46">
        <f t="shared" si="63"/>
        <v>137.73730268931254</v>
      </c>
      <c r="G239" s="48">
        <f t="shared" si="62"/>
        <v>6091.4992400839565</v>
      </c>
      <c r="H239" s="46">
        <f t="shared" si="50"/>
        <v>0.12</v>
      </c>
      <c r="I239" s="46">
        <f t="shared" si="56"/>
        <v>0</v>
      </c>
      <c r="J239" s="46">
        <f t="shared" si="61"/>
        <v>-33645.781633774182</v>
      </c>
      <c r="L239" s="123">
        <f t="shared" si="57"/>
        <v>1.0212134731228559</v>
      </c>
      <c r="M239" s="37">
        <f t="shared" si="58"/>
        <v>19</v>
      </c>
      <c r="N239" s="37">
        <v>224</v>
      </c>
      <c r="O239" s="46">
        <f t="shared" si="51"/>
        <v>0</v>
      </c>
      <c r="P239" s="46">
        <f t="shared" si="52"/>
        <v>0</v>
      </c>
      <c r="Q239" s="46">
        <f t="shared" si="53"/>
        <v>140.65918925792695</v>
      </c>
      <c r="R239" s="115">
        <f t="shared" si="59"/>
        <v>6091.4992400839565</v>
      </c>
      <c r="S239" s="46">
        <f t="shared" si="60"/>
        <v>0.12</v>
      </c>
      <c r="T239" s="46">
        <f t="shared" si="54"/>
        <v>0</v>
      </c>
      <c r="U239" s="116"/>
      <c r="W239" s="5"/>
      <c r="X239" s="5"/>
      <c r="Y239" s="5"/>
      <c r="Z239" s="5"/>
      <c r="AA239" s="5"/>
      <c r="AB239" s="5"/>
      <c r="AC239" s="5"/>
    </row>
    <row r="240" spans="2:29" x14ac:dyDescent="0.2">
      <c r="B240" s="37">
        <f t="shared" si="55"/>
        <v>19</v>
      </c>
      <c r="C240" s="37">
        <v>225</v>
      </c>
      <c r="D240" s="46"/>
      <c r="E240" s="46"/>
      <c r="F240" s="46">
        <f t="shared" si="63"/>
        <v>137.73730268931254</v>
      </c>
      <c r="G240" s="48">
        <f t="shared" si="62"/>
        <v>6091.4992400839565</v>
      </c>
      <c r="H240" s="46">
        <f t="shared" si="50"/>
        <v>0.12</v>
      </c>
      <c r="I240" s="46">
        <f t="shared" si="56"/>
        <v>2192.9397264302243</v>
      </c>
      <c r="J240" s="46">
        <f t="shared" si="61"/>
        <v>-31767.61302669577</v>
      </c>
      <c r="L240" s="123">
        <f t="shared" si="57"/>
        <v>1.0158682847827833</v>
      </c>
      <c r="M240" s="37">
        <f t="shared" si="58"/>
        <v>19</v>
      </c>
      <c r="N240" s="37">
        <v>225</v>
      </c>
      <c r="O240" s="46">
        <f t="shared" si="51"/>
        <v>0</v>
      </c>
      <c r="P240" s="46">
        <f t="shared" si="52"/>
        <v>0</v>
      </c>
      <c r="Q240" s="46">
        <f t="shared" si="53"/>
        <v>139.92295743359898</v>
      </c>
      <c r="R240" s="115">
        <f t="shared" si="59"/>
        <v>6091.4992400839565</v>
      </c>
      <c r="S240" s="46">
        <f t="shared" si="60"/>
        <v>0.12</v>
      </c>
      <c r="T240" s="46">
        <f t="shared" si="54"/>
        <v>2227.7379185206983</v>
      </c>
      <c r="U240" s="116"/>
      <c r="W240" s="5"/>
      <c r="X240" s="5"/>
      <c r="Y240" s="5"/>
      <c r="Z240" s="5"/>
      <c r="AA240" s="5"/>
      <c r="AB240" s="5"/>
      <c r="AC240" s="5"/>
    </row>
    <row r="241" spans="2:29" x14ac:dyDescent="0.2">
      <c r="B241" s="37">
        <f t="shared" si="55"/>
        <v>19</v>
      </c>
      <c r="C241" s="37">
        <v>226</v>
      </c>
      <c r="D241" s="46"/>
      <c r="E241" s="46"/>
      <c r="F241" s="46">
        <f t="shared" si="63"/>
        <v>137.73730268931254</v>
      </c>
      <c r="G241" s="48">
        <f t="shared" si="62"/>
        <v>6091.4992400839565</v>
      </c>
      <c r="H241" s="46">
        <f t="shared" si="50"/>
        <v>0.12</v>
      </c>
      <c r="I241" s="46">
        <f t="shared" si="56"/>
        <v>0</v>
      </c>
      <c r="J241" s="46">
        <f t="shared" si="61"/>
        <v>-32072.501797036759</v>
      </c>
      <c r="L241" s="123">
        <f t="shared" si="57"/>
        <v>1.0105510739803585</v>
      </c>
      <c r="M241" s="37">
        <f t="shared" si="58"/>
        <v>19</v>
      </c>
      <c r="N241" s="37">
        <v>226</v>
      </c>
      <c r="O241" s="46">
        <f t="shared" si="51"/>
        <v>0</v>
      </c>
      <c r="P241" s="46">
        <f t="shared" si="52"/>
        <v>0</v>
      </c>
      <c r="Q241" s="46">
        <f t="shared" si="53"/>
        <v>139.19057915984251</v>
      </c>
      <c r="R241" s="115">
        <f t="shared" si="59"/>
        <v>6091.4992400839565</v>
      </c>
      <c r="S241" s="46">
        <f t="shared" si="60"/>
        <v>0.12</v>
      </c>
      <c r="T241" s="46">
        <f t="shared" si="54"/>
        <v>0</v>
      </c>
      <c r="U241" s="116"/>
      <c r="W241" s="5"/>
      <c r="X241" s="5"/>
      <c r="Y241" s="5"/>
      <c r="Z241" s="5"/>
      <c r="AA241" s="5"/>
      <c r="AB241" s="5"/>
      <c r="AC241" s="5"/>
    </row>
    <row r="242" spans="2:29" x14ac:dyDescent="0.2">
      <c r="B242" s="37">
        <f t="shared" si="55"/>
        <v>19</v>
      </c>
      <c r="C242" s="37">
        <v>227</v>
      </c>
      <c r="D242" s="46"/>
      <c r="E242" s="46"/>
      <c r="F242" s="46">
        <f t="shared" si="63"/>
        <v>137.73730268931254</v>
      </c>
      <c r="G242" s="48">
        <f t="shared" si="62"/>
        <v>6091.4992400839565</v>
      </c>
      <c r="H242" s="46">
        <f t="shared" si="50"/>
        <v>0.12</v>
      </c>
      <c r="I242" s="46">
        <f t="shared" si="56"/>
        <v>0</v>
      </c>
      <c r="J242" s="46">
        <f t="shared" si="61"/>
        <v>-32378.994798875727</v>
      </c>
      <c r="L242" s="123">
        <f t="shared" si="57"/>
        <v>1.0052616942768478</v>
      </c>
      <c r="M242" s="37">
        <f t="shared" si="58"/>
        <v>19</v>
      </c>
      <c r="N242" s="37">
        <v>227</v>
      </c>
      <c r="O242" s="46">
        <f t="shared" si="51"/>
        <v>0</v>
      </c>
      <c r="P242" s="46">
        <f t="shared" si="52"/>
        <v>0</v>
      </c>
      <c r="Q242" s="46">
        <f t="shared" si="53"/>
        <v>138.46203426658136</v>
      </c>
      <c r="R242" s="115">
        <f t="shared" si="59"/>
        <v>6091.4992400839565</v>
      </c>
      <c r="S242" s="46">
        <f t="shared" si="60"/>
        <v>0.12</v>
      </c>
      <c r="T242" s="46">
        <f t="shared" si="54"/>
        <v>0</v>
      </c>
      <c r="U242" s="116"/>
      <c r="W242" s="5"/>
      <c r="X242" s="5"/>
      <c r="Y242" s="5"/>
      <c r="Z242" s="5"/>
      <c r="AA242" s="5"/>
      <c r="AB242" s="5"/>
      <c r="AC242" s="5"/>
    </row>
    <row r="243" spans="2:29" x14ac:dyDescent="0.2">
      <c r="B243" s="37">
        <f t="shared" si="55"/>
        <v>19</v>
      </c>
      <c r="C243" s="37">
        <v>228</v>
      </c>
      <c r="D243" s="46"/>
      <c r="E243" s="46"/>
      <c r="F243" s="46">
        <f t="shared" si="63"/>
        <v>137.73730268931254</v>
      </c>
      <c r="G243" s="48">
        <f t="shared" si="62"/>
        <v>6091.4992400839565</v>
      </c>
      <c r="H243" s="46">
        <f t="shared" si="50"/>
        <v>0.12</v>
      </c>
      <c r="I243" s="46">
        <f t="shared" si="56"/>
        <v>2192.9397264302243</v>
      </c>
      <c r="J243" s="46">
        <f t="shared" si="61"/>
        <v>-30494.160746758142</v>
      </c>
      <c r="L243" s="123">
        <f t="shared" si="57"/>
        <v>1</v>
      </c>
      <c r="M243" s="37">
        <f t="shared" si="58"/>
        <v>19</v>
      </c>
      <c r="N243" s="37">
        <v>228</v>
      </c>
      <c r="O243" s="46">
        <f t="shared" si="51"/>
        <v>0</v>
      </c>
      <c r="P243" s="46">
        <f t="shared" si="52"/>
        <v>0</v>
      </c>
      <c r="Q243" s="46">
        <f t="shared" si="53"/>
        <v>137.73730268931254</v>
      </c>
      <c r="R243" s="115">
        <f t="shared" si="59"/>
        <v>6091.4992400839565</v>
      </c>
      <c r="S243" s="46">
        <f t="shared" si="60"/>
        <v>0.12</v>
      </c>
      <c r="T243" s="46">
        <f t="shared" si="54"/>
        <v>2192.9397264302243</v>
      </c>
      <c r="U243" s="116"/>
      <c r="W243" s="5"/>
      <c r="X243" s="5"/>
      <c r="Y243" s="5"/>
      <c r="Z243" s="5"/>
      <c r="AA243" s="5"/>
      <c r="AB243" s="5"/>
      <c r="AC243" s="5"/>
    </row>
    <row r="244" spans="2:29" x14ac:dyDescent="0.2">
      <c r="B244" s="37">
        <f t="shared" si="55"/>
        <v>20</v>
      </c>
      <c r="C244" s="37">
        <v>229</v>
      </c>
      <c r="D244" s="46"/>
      <c r="E244" s="46"/>
      <c r="F244" s="46">
        <f t="shared" si="63"/>
        <v>141.86942176999193</v>
      </c>
      <c r="G244" s="48">
        <f t="shared" si="62"/>
        <v>6061.0417438835366</v>
      </c>
      <c r="H244" s="46">
        <f t="shared" si="50"/>
        <v>0.12</v>
      </c>
      <c r="I244" s="46">
        <f t="shared" si="56"/>
        <v>0</v>
      </c>
      <c r="J244" s="46">
        <f t="shared" si="61"/>
        <v>-30796.481119606626</v>
      </c>
      <c r="L244" s="123">
        <f t="shared" si="57"/>
        <v>1.0594256262456365</v>
      </c>
      <c r="M244" s="37">
        <f t="shared" si="58"/>
        <v>20</v>
      </c>
      <c r="N244" s="37">
        <v>229</v>
      </c>
      <c r="O244" s="46">
        <f t="shared" si="51"/>
        <v>0</v>
      </c>
      <c r="P244" s="46">
        <f t="shared" si="52"/>
        <v>0</v>
      </c>
      <c r="Q244" s="46">
        <f t="shared" si="53"/>
        <v>150.30010100378004</v>
      </c>
      <c r="R244" s="115">
        <f t="shared" si="59"/>
        <v>6061.0417438835366</v>
      </c>
      <c r="S244" s="46">
        <f t="shared" si="60"/>
        <v>0.12</v>
      </c>
      <c r="T244" s="46">
        <f t="shared" si="54"/>
        <v>0</v>
      </c>
      <c r="U244" s="116"/>
      <c r="W244" s="5"/>
      <c r="X244" s="5"/>
      <c r="Y244" s="5"/>
      <c r="Z244" s="5"/>
      <c r="AA244" s="5"/>
      <c r="AB244" s="5"/>
      <c r="AC244" s="5"/>
    </row>
    <row r="245" spans="2:29" x14ac:dyDescent="0.2">
      <c r="B245" s="37">
        <f t="shared" si="55"/>
        <v>20</v>
      </c>
      <c r="C245" s="37">
        <v>230</v>
      </c>
      <c r="D245" s="46"/>
      <c r="E245" s="46"/>
      <c r="F245" s="46">
        <f t="shared" si="63"/>
        <v>141.86942176999193</v>
      </c>
      <c r="G245" s="48">
        <f t="shared" si="62"/>
        <v>6061.0417438835366</v>
      </c>
      <c r="H245" s="46">
        <f t="shared" si="50"/>
        <v>0.12</v>
      </c>
      <c r="I245" s="46">
        <f t="shared" si="56"/>
        <v>0</v>
      </c>
      <c r="J245" s="46">
        <f t="shared" si="61"/>
        <v>-31100.392209830701</v>
      </c>
      <c r="L245" s="123">
        <f t="shared" si="57"/>
        <v>1.0538804296206197</v>
      </c>
      <c r="M245" s="37">
        <f t="shared" si="58"/>
        <v>20</v>
      </c>
      <c r="N245" s="37">
        <v>230</v>
      </c>
      <c r="O245" s="46">
        <f t="shared" si="51"/>
        <v>0</v>
      </c>
      <c r="P245" s="46">
        <f t="shared" si="52"/>
        <v>0</v>
      </c>
      <c r="Q245" s="46">
        <f t="shared" si="53"/>
        <v>149.513407164988</v>
      </c>
      <c r="R245" s="115">
        <f t="shared" si="59"/>
        <v>6061.0417438835366</v>
      </c>
      <c r="S245" s="46">
        <f t="shared" si="60"/>
        <v>0.12</v>
      </c>
      <c r="T245" s="46">
        <f t="shared" si="54"/>
        <v>0</v>
      </c>
      <c r="U245" s="116"/>
      <c r="W245" s="5"/>
      <c r="X245" s="5"/>
      <c r="Y245" s="5"/>
      <c r="Z245" s="5"/>
      <c r="AA245" s="5"/>
      <c r="AB245" s="5"/>
      <c r="AC245" s="5"/>
    </row>
    <row r="246" spans="2:29" x14ac:dyDescent="0.2">
      <c r="B246" s="37">
        <f t="shared" si="55"/>
        <v>20</v>
      </c>
      <c r="C246" s="37">
        <v>231</v>
      </c>
      <c r="D246" s="46"/>
      <c r="E246" s="46"/>
      <c r="F246" s="46">
        <f t="shared" si="63"/>
        <v>141.86942176999193</v>
      </c>
      <c r="G246" s="48">
        <f t="shared" si="62"/>
        <v>6061.0417438835366</v>
      </c>
      <c r="H246" s="46">
        <f t="shared" si="50"/>
        <v>0.12</v>
      </c>
      <c r="I246" s="46">
        <f t="shared" si="56"/>
        <v>2181.9750277980729</v>
      </c>
      <c r="J246" s="46">
        <f t="shared" si="61"/>
        <v>-29223.927359500805</v>
      </c>
      <c r="L246" s="123">
        <f t="shared" si="57"/>
        <v>1.0483642574073675</v>
      </c>
      <c r="M246" s="37">
        <f t="shared" si="58"/>
        <v>20</v>
      </c>
      <c r="N246" s="37">
        <v>231</v>
      </c>
      <c r="O246" s="46">
        <f t="shared" si="51"/>
        <v>0</v>
      </c>
      <c r="P246" s="46">
        <f t="shared" si="52"/>
        <v>0</v>
      </c>
      <c r="Q246" s="46">
        <f t="shared" si="53"/>
        <v>148.7308310027102</v>
      </c>
      <c r="R246" s="115">
        <f t="shared" si="59"/>
        <v>6061.0417438835366</v>
      </c>
      <c r="S246" s="46">
        <f t="shared" si="60"/>
        <v>0.12</v>
      </c>
      <c r="T246" s="46">
        <f t="shared" si="54"/>
        <v>2287.5046296989467</v>
      </c>
      <c r="U246" s="116"/>
      <c r="W246" s="5"/>
      <c r="X246" s="5"/>
      <c r="Y246" s="5"/>
      <c r="Z246" s="5"/>
      <c r="AA246" s="5"/>
      <c r="AB246" s="5"/>
      <c r="AC246" s="5"/>
    </row>
    <row r="247" spans="2:29" x14ac:dyDescent="0.2">
      <c r="B247" s="37">
        <f t="shared" si="55"/>
        <v>20</v>
      </c>
      <c r="C247" s="37">
        <v>232</v>
      </c>
      <c r="D247" s="46"/>
      <c r="E247" s="46"/>
      <c r="F247" s="46">
        <f t="shared" si="63"/>
        <v>141.86942176999193</v>
      </c>
      <c r="G247" s="48">
        <f t="shared" si="62"/>
        <v>6061.0417438835366</v>
      </c>
      <c r="H247" s="46">
        <f t="shared" si="50"/>
        <v>0.12</v>
      </c>
      <c r="I247" s="46">
        <f t="shared" si="56"/>
        <v>0</v>
      </c>
      <c r="J247" s="46">
        <f t="shared" si="61"/>
        <v>-29519.564152605297</v>
      </c>
      <c r="L247" s="123">
        <f t="shared" si="57"/>
        <v>1.0428769576876462</v>
      </c>
      <c r="M247" s="37">
        <f t="shared" si="58"/>
        <v>20</v>
      </c>
      <c r="N247" s="37">
        <v>232</v>
      </c>
      <c r="O247" s="46">
        <f t="shared" si="51"/>
        <v>0</v>
      </c>
      <c r="P247" s="46">
        <f t="shared" si="52"/>
        <v>0</v>
      </c>
      <c r="Q247" s="46">
        <f t="shared" si="53"/>
        <v>147.9523509643947</v>
      </c>
      <c r="R247" s="115">
        <f t="shared" si="59"/>
        <v>6061.0417438835366</v>
      </c>
      <c r="S247" s="46">
        <f t="shared" si="60"/>
        <v>0.12</v>
      </c>
      <c r="T247" s="46">
        <f t="shared" si="54"/>
        <v>0</v>
      </c>
      <c r="U247" s="116"/>
      <c r="W247" s="5"/>
      <c r="X247" s="5"/>
      <c r="Y247" s="5"/>
      <c r="Z247" s="5"/>
      <c r="AA247" s="5"/>
      <c r="AB247" s="5"/>
      <c r="AC247" s="5"/>
    </row>
    <row r="248" spans="2:29" x14ac:dyDescent="0.2">
      <c r="B248" s="37">
        <f t="shared" si="55"/>
        <v>20</v>
      </c>
      <c r="C248" s="37">
        <v>233</v>
      </c>
      <c r="D248" s="46"/>
      <c r="E248" s="46"/>
      <c r="F248" s="46">
        <f t="shared" si="63"/>
        <v>141.86942176999193</v>
      </c>
      <c r="G248" s="48">
        <f t="shared" si="62"/>
        <v>6061.0417438835366</v>
      </c>
      <c r="H248" s="46">
        <f t="shared" si="50"/>
        <v>0.12</v>
      </c>
      <c r="I248" s="46">
        <f t="shared" si="56"/>
        <v>0</v>
      </c>
      <c r="J248" s="46">
        <f t="shared" si="61"/>
        <v>-29816.756496132093</v>
      </c>
      <c r="L248" s="123">
        <f t="shared" si="57"/>
        <v>1.0374183793383847</v>
      </c>
      <c r="M248" s="37">
        <f t="shared" si="58"/>
        <v>20</v>
      </c>
      <c r="N248" s="37">
        <v>233</v>
      </c>
      <c r="O248" s="46">
        <f t="shared" si="51"/>
        <v>0</v>
      </c>
      <c r="P248" s="46">
        <f t="shared" si="52"/>
        <v>0</v>
      </c>
      <c r="Q248" s="46">
        <f t="shared" si="53"/>
        <v>147.17794561029876</v>
      </c>
      <c r="R248" s="115">
        <f t="shared" si="59"/>
        <v>6061.0417438835366</v>
      </c>
      <c r="S248" s="46">
        <f t="shared" si="60"/>
        <v>0.12</v>
      </c>
      <c r="T248" s="46">
        <f t="shared" si="54"/>
        <v>0</v>
      </c>
      <c r="U248" s="116"/>
      <c r="W248" s="5"/>
      <c r="X248" s="5"/>
      <c r="Y248" s="5"/>
      <c r="Z248" s="5"/>
      <c r="AA248" s="5"/>
      <c r="AB248" s="5"/>
      <c r="AC248" s="5"/>
    </row>
    <row r="249" spans="2:29" x14ac:dyDescent="0.2">
      <c r="B249" s="37">
        <f t="shared" si="55"/>
        <v>20</v>
      </c>
      <c r="C249" s="37">
        <v>234</v>
      </c>
      <c r="D249" s="46"/>
      <c r="E249" s="46"/>
      <c r="F249" s="46">
        <f t="shared" si="63"/>
        <v>141.86942176999193</v>
      </c>
      <c r="G249" s="48">
        <f t="shared" si="62"/>
        <v>6061.0417438835366</v>
      </c>
      <c r="H249" s="46">
        <f t="shared" si="50"/>
        <v>0.12</v>
      </c>
      <c r="I249" s="46">
        <f t="shared" si="56"/>
        <v>2181.9750277980729</v>
      </c>
      <c r="J249" s="46">
        <f t="shared" si="61"/>
        <v>-27933.537547113876</v>
      </c>
      <c r="L249" s="123">
        <f t="shared" si="57"/>
        <v>1.031988372027514</v>
      </c>
      <c r="M249" s="37">
        <f t="shared" si="58"/>
        <v>20</v>
      </c>
      <c r="N249" s="37">
        <v>234</v>
      </c>
      <c r="O249" s="46">
        <f t="shared" si="51"/>
        <v>0</v>
      </c>
      <c r="P249" s="46">
        <f t="shared" si="52"/>
        <v>0</v>
      </c>
      <c r="Q249" s="46">
        <f t="shared" si="53"/>
        <v>146.40759361289872</v>
      </c>
      <c r="R249" s="115">
        <f t="shared" si="59"/>
        <v>6061.0417438835366</v>
      </c>
      <c r="S249" s="46">
        <f t="shared" si="60"/>
        <v>0.12</v>
      </c>
      <c r="T249" s="46">
        <f t="shared" si="54"/>
        <v>2251.7728567420231</v>
      </c>
      <c r="U249" s="116"/>
      <c r="W249" s="5"/>
      <c r="X249" s="5"/>
      <c r="Y249" s="5"/>
      <c r="Z249" s="5"/>
      <c r="AA249" s="5"/>
      <c r="AB249" s="5"/>
      <c r="AC249" s="5"/>
    </row>
    <row r="250" spans="2:29" x14ac:dyDescent="0.2">
      <c r="B250" s="37">
        <f t="shared" si="55"/>
        <v>20</v>
      </c>
      <c r="C250" s="37">
        <v>235</v>
      </c>
      <c r="D250" s="46"/>
      <c r="E250" s="46"/>
      <c r="F250" s="46">
        <f t="shared" si="63"/>
        <v>141.86942176999193</v>
      </c>
      <c r="G250" s="48">
        <f t="shared" si="62"/>
        <v>6061.0417438835366</v>
      </c>
      <c r="H250" s="46">
        <f t="shared" si="50"/>
        <v>0.12</v>
      </c>
      <c r="I250" s="46">
        <f t="shared" si="56"/>
        <v>0</v>
      </c>
      <c r="J250" s="46">
        <f t="shared" si="61"/>
        <v>-28222.38470352763</v>
      </c>
      <c r="L250" s="123">
        <f t="shared" si="57"/>
        <v>1.0265867862098264</v>
      </c>
      <c r="M250" s="37">
        <f t="shared" si="58"/>
        <v>20</v>
      </c>
      <c r="N250" s="37">
        <v>235</v>
      </c>
      <c r="O250" s="46">
        <f t="shared" si="51"/>
        <v>0</v>
      </c>
      <c r="P250" s="46">
        <f t="shared" si="52"/>
        <v>0</v>
      </c>
      <c r="Q250" s="46">
        <f t="shared" si="53"/>
        <v>145.64127375630238</v>
      </c>
      <c r="R250" s="115">
        <f t="shared" si="59"/>
        <v>6061.0417438835366</v>
      </c>
      <c r="S250" s="46">
        <f t="shared" si="60"/>
        <v>0.12</v>
      </c>
      <c r="T250" s="46">
        <f t="shared" si="54"/>
        <v>0</v>
      </c>
      <c r="U250" s="116"/>
      <c r="W250" s="5"/>
      <c r="X250" s="5"/>
      <c r="Y250" s="5"/>
      <c r="Z250" s="5"/>
      <c r="AA250" s="5"/>
      <c r="AB250" s="5"/>
      <c r="AC250" s="5"/>
    </row>
    <row r="251" spans="2:29" x14ac:dyDescent="0.2">
      <c r="B251" s="37">
        <f t="shared" si="55"/>
        <v>20</v>
      </c>
      <c r="C251" s="37">
        <v>236</v>
      </c>
      <c r="D251" s="46"/>
      <c r="E251" s="46"/>
      <c r="F251" s="46">
        <f t="shared" si="63"/>
        <v>141.86942176999193</v>
      </c>
      <c r="G251" s="48">
        <f t="shared" si="62"/>
        <v>6061.0417438835366</v>
      </c>
      <c r="H251" s="46">
        <f t="shared" si="50"/>
        <v>0.12</v>
      </c>
      <c r="I251" s="46">
        <f t="shared" si="56"/>
        <v>0</v>
      </c>
      <c r="J251" s="46">
        <f t="shared" si="61"/>
        <v>-28512.751685371168</v>
      </c>
      <c r="L251" s="123">
        <f t="shared" si="57"/>
        <v>1.0212134731228559</v>
      </c>
      <c r="M251" s="37">
        <f t="shared" si="58"/>
        <v>20</v>
      </c>
      <c r="N251" s="37">
        <v>236</v>
      </c>
      <c r="O251" s="46">
        <f t="shared" si="51"/>
        <v>0</v>
      </c>
      <c r="P251" s="46">
        <f t="shared" si="52"/>
        <v>0</v>
      </c>
      <c r="Q251" s="46">
        <f t="shared" si="53"/>
        <v>144.87896493566475</v>
      </c>
      <c r="R251" s="115">
        <f t="shared" si="59"/>
        <v>6061.0417438835366</v>
      </c>
      <c r="S251" s="46">
        <f t="shared" si="60"/>
        <v>0.12</v>
      </c>
      <c r="T251" s="46">
        <f t="shared" si="54"/>
        <v>0</v>
      </c>
      <c r="U251" s="116"/>
      <c r="W251" s="5"/>
      <c r="X251" s="5"/>
      <c r="Y251" s="5"/>
      <c r="Z251" s="5"/>
      <c r="AA251" s="5"/>
      <c r="AB251" s="5"/>
      <c r="AC251" s="5"/>
    </row>
    <row r="252" spans="2:29" x14ac:dyDescent="0.2">
      <c r="B252" s="37">
        <f t="shared" si="55"/>
        <v>20</v>
      </c>
      <c r="C252" s="37">
        <v>237</v>
      </c>
      <c r="D252" s="46"/>
      <c r="E252" s="46"/>
      <c r="F252" s="46">
        <f t="shared" si="63"/>
        <v>141.86942176999193</v>
      </c>
      <c r="G252" s="48">
        <f t="shared" si="62"/>
        <v>6061.0417438835366</v>
      </c>
      <c r="H252" s="46">
        <f t="shared" si="50"/>
        <v>0.12</v>
      </c>
      <c r="I252" s="46">
        <f t="shared" si="56"/>
        <v>2181.9750277980729</v>
      </c>
      <c r="J252" s="46">
        <f t="shared" si="61"/>
        <v>-26622.671461703183</v>
      </c>
      <c r="L252" s="123">
        <f t="shared" si="57"/>
        <v>1.0158682847827833</v>
      </c>
      <c r="M252" s="37">
        <f t="shared" si="58"/>
        <v>20</v>
      </c>
      <c r="N252" s="37">
        <v>237</v>
      </c>
      <c r="O252" s="46">
        <f t="shared" si="51"/>
        <v>0</v>
      </c>
      <c r="P252" s="46">
        <f t="shared" si="52"/>
        <v>0</v>
      </c>
      <c r="Q252" s="46">
        <f t="shared" si="53"/>
        <v>144.12064615660697</v>
      </c>
      <c r="R252" s="115">
        <f t="shared" si="59"/>
        <v>6061.0417438835366</v>
      </c>
      <c r="S252" s="46">
        <f t="shared" si="60"/>
        <v>0.12</v>
      </c>
      <c r="T252" s="46">
        <f t="shared" si="54"/>
        <v>2216.5992289280944</v>
      </c>
      <c r="U252" s="116"/>
      <c r="W252" s="5"/>
      <c r="X252" s="5"/>
      <c r="Y252" s="5"/>
      <c r="Z252" s="5"/>
      <c r="AA252" s="5"/>
      <c r="AB252" s="5"/>
      <c r="AC252" s="5"/>
    </row>
    <row r="253" spans="2:29" x14ac:dyDescent="0.2">
      <c r="B253" s="37">
        <f t="shared" si="55"/>
        <v>20</v>
      </c>
      <c r="C253" s="37">
        <v>238</v>
      </c>
      <c r="D253" s="46"/>
      <c r="E253" s="46"/>
      <c r="F253" s="46">
        <f t="shared" si="63"/>
        <v>141.86942176999193</v>
      </c>
      <c r="G253" s="48">
        <f t="shared" si="62"/>
        <v>6061.0417438835366</v>
      </c>
      <c r="H253" s="46">
        <f t="shared" si="50"/>
        <v>0.12</v>
      </c>
      <c r="I253" s="46">
        <f t="shared" si="56"/>
        <v>0</v>
      </c>
      <c r="J253" s="46">
        <f t="shared" si="61"/>
        <v>-26904.621241537618</v>
      </c>
      <c r="L253" s="123">
        <f t="shared" si="57"/>
        <v>1.0105510739803585</v>
      </c>
      <c r="M253" s="37">
        <f t="shared" si="58"/>
        <v>20</v>
      </c>
      <c r="N253" s="37">
        <v>238</v>
      </c>
      <c r="O253" s="46">
        <f t="shared" si="51"/>
        <v>0</v>
      </c>
      <c r="P253" s="46">
        <f t="shared" si="52"/>
        <v>0</v>
      </c>
      <c r="Q253" s="46">
        <f t="shared" si="53"/>
        <v>143.3662965346378</v>
      </c>
      <c r="R253" s="115">
        <f t="shared" si="59"/>
        <v>6061.0417438835366</v>
      </c>
      <c r="S253" s="46">
        <f t="shared" si="60"/>
        <v>0.12</v>
      </c>
      <c r="T253" s="46">
        <f t="shared" si="54"/>
        <v>0</v>
      </c>
      <c r="U253" s="116"/>
      <c r="W253" s="5"/>
      <c r="X253" s="5"/>
      <c r="Y253" s="5"/>
      <c r="Z253" s="5"/>
      <c r="AA253" s="5"/>
      <c r="AB253" s="5"/>
      <c r="AC253" s="5"/>
    </row>
    <row r="254" spans="2:29" x14ac:dyDescent="0.2">
      <c r="B254" s="37">
        <f t="shared" si="55"/>
        <v>20</v>
      </c>
      <c r="C254" s="37">
        <v>239</v>
      </c>
      <c r="D254" s="46"/>
      <c r="E254" s="46"/>
      <c r="F254" s="46">
        <f t="shared" si="63"/>
        <v>141.86942176999193</v>
      </c>
      <c r="G254" s="48">
        <f t="shared" si="62"/>
        <v>6061.0417438835366</v>
      </c>
      <c r="H254" s="46">
        <f t="shared" si="50"/>
        <v>0.12</v>
      </c>
      <c r="I254" s="46">
        <f t="shared" si="56"/>
        <v>0</v>
      </c>
      <c r="J254" s="46">
        <f t="shared" si="61"/>
        <v>-27188.054554914965</v>
      </c>
      <c r="L254" s="123">
        <f t="shared" si="57"/>
        <v>1.0052616942768478</v>
      </c>
      <c r="M254" s="37">
        <f t="shared" si="58"/>
        <v>20</v>
      </c>
      <c r="N254" s="37">
        <v>239</v>
      </c>
      <c r="O254" s="46">
        <f t="shared" si="51"/>
        <v>0</v>
      </c>
      <c r="P254" s="46">
        <f t="shared" si="52"/>
        <v>0</v>
      </c>
      <c r="Q254" s="46">
        <f t="shared" si="53"/>
        <v>142.61589529457879</v>
      </c>
      <c r="R254" s="115">
        <f t="shared" si="59"/>
        <v>6061.0417438835366</v>
      </c>
      <c r="S254" s="46">
        <f t="shared" si="60"/>
        <v>0.12</v>
      </c>
      <c r="T254" s="46">
        <f t="shared" si="54"/>
        <v>0</v>
      </c>
      <c r="U254" s="116"/>
      <c r="W254" s="5"/>
      <c r="X254" s="5"/>
      <c r="Y254" s="5"/>
      <c r="Z254" s="5"/>
      <c r="AA254" s="5"/>
      <c r="AB254" s="5"/>
      <c r="AC254" s="5"/>
    </row>
    <row r="255" spans="2:29" x14ac:dyDescent="0.2">
      <c r="B255" s="37">
        <f t="shared" si="55"/>
        <v>20</v>
      </c>
      <c r="C255" s="37">
        <v>240</v>
      </c>
      <c r="D255" s="46"/>
      <c r="E255" s="46"/>
      <c r="F255" s="46">
        <f t="shared" si="63"/>
        <v>141.86942176999193</v>
      </c>
      <c r="G255" s="48">
        <f t="shared" si="62"/>
        <v>6061.0417438835366</v>
      </c>
      <c r="H255" s="46">
        <f t="shared" si="50"/>
        <v>0.12</v>
      </c>
      <c r="I255" s="46">
        <f t="shared" si="56"/>
        <v>2181.9750277980729</v>
      </c>
      <c r="J255" s="46">
        <f t="shared" si="61"/>
        <v>-25291.004179937103</v>
      </c>
      <c r="L255" s="123">
        <f t="shared" si="57"/>
        <v>1</v>
      </c>
      <c r="M255" s="37">
        <f t="shared" si="58"/>
        <v>20</v>
      </c>
      <c r="N255" s="37">
        <v>240</v>
      </c>
      <c r="O255" s="46">
        <f t="shared" si="51"/>
        <v>0</v>
      </c>
      <c r="P255" s="46">
        <f t="shared" si="52"/>
        <v>0</v>
      </c>
      <c r="Q255" s="46">
        <f t="shared" si="53"/>
        <v>141.86942176999193</v>
      </c>
      <c r="R255" s="115">
        <f t="shared" si="59"/>
        <v>6061.0417438835366</v>
      </c>
      <c r="S255" s="46">
        <f t="shared" si="60"/>
        <v>0.12</v>
      </c>
      <c r="T255" s="46">
        <f t="shared" si="54"/>
        <v>2181.9750277980729</v>
      </c>
      <c r="U255" s="116"/>
      <c r="W255" s="5"/>
      <c r="X255" s="5"/>
      <c r="Y255" s="5"/>
      <c r="Z255" s="5"/>
      <c r="AA255" s="5"/>
      <c r="AB255" s="5"/>
      <c r="AC255" s="5"/>
    </row>
    <row r="256" spans="2:29" x14ac:dyDescent="0.2">
      <c r="B256" s="37">
        <f t="shared" si="55"/>
        <v>21</v>
      </c>
      <c r="C256" s="37">
        <v>241</v>
      </c>
      <c r="D256" s="46"/>
      <c r="E256" s="46"/>
      <c r="F256" s="46">
        <f t="shared" si="63"/>
        <v>146.12550442309168</v>
      </c>
      <c r="G256" s="48">
        <f t="shared" si="62"/>
        <v>6030.7365351641183</v>
      </c>
      <c r="H256" s="46">
        <f t="shared" si="50"/>
        <v>0.12</v>
      </c>
      <c r="I256" s="46">
        <f t="shared" si="56"/>
        <v>0</v>
      </c>
      <c r="J256" s="46">
        <f t="shared" si="61"/>
        <v>-25570.203216309503</v>
      </c>
      <c r="L256" s="123">
        <f t="shared" si="57"/>
        <v>1.0594256262456365</v>
      </c>
      <c r="M256" s="37">
        <f t="shared" si="58"/>
        <v>21</v>
      </c>
      <c r="N256" s="37">
        <v>241</v>
      </c>
      <c r="O256" s="46">
        <f t="shared" si="51"/>
        <v>0</v>
      </c>
      <c r="P256" s="46">
        <f t="shared" si="52"/>
        <v>0</v>
      </c>
      <c r="Q256" s="46">
        <f t="shared" si="53"/>
        <v>154.80910403389345</v>
      </c>
      <c r="R256" s="115">
        <f t="shared" si="59"/>
        <v>6030.7365351641183</v>
      </c>
      <c r="S256" s="46">
        <f t="shared" si="60"/>
        <v>0.12</v>
      </c>
      <c r="T256" s="46">
        <f t="shared" si="54"/>
        <v>0</v>
      </c>
      <c r="U256" s="116"/>
      <c r="W256" s="5"/>
      <c r="X256" s="5"/>
      <c r="Y256" s="5"/>
      <c r="Z256" s="5"/>
      <c r="AA256" s="5"/>
      <c r="AB256" s="5"/>
      <c r="AC256" s="5"/>
    </row>
    <row r="257" spans="2:29" x14ac:dyDescent="0.2">
      <c r="B257" s="37">
        <f t="shared" si="55"/>
        <v>21</v>
      </c>
      <c r="C257" s="37">
        <v>242</v>
      </c>
      <c r="D257" s="46"/>
      <c r="E257" s="46"/>
      <c r="F257" s="46">
        <f t="shared" si="63"/>
        <v>146.12550442309168</v>
      </c>
      <c r="G257" s="48">
        <f t="shared" si="62"/>
        <v>6030.7365351641183</v>
      </c>
      <c r="H257" s="46">
        <f t="shared" si="50"/>
        <v>0.12</v>
      </c>
      <c r="I257" s="46">
        <f t="shared" si="56"/>
        <v>0</v>
      </c>
      <c r="J257" s="46">
        <f t="shared" si="61"/>
        <v>-25850.871312653686</v>
      </c>
      <c r="L257" s="123">
        <f t="shared" si="57"/>
        <v>1.0538804296206197</v>
      </c>
      <c r="M257" s="37">
        <f t="shared" si="58"/>
        <v>21</v>
      </c>
      <c r="N257" s="37">
        <v>242</v>
      </c>
      <c r="O257" s="46">
        <f t="shared" si="51"/>
        <v>0</v>
      </c>
      <c r="P257" s="46">
        <f t="shared" si="52"/>
        <v>0</v>
      </c>
      <c r="Q257" s="46">
        <f t="shared" si="53"/>
        <v>153.99880937993763</v>
      </c>
      <c r="R257" s="115">
        <f t="shared" si="59"/>
        <v>6030.7365351641183</v>
      </c>
      <c r="S257" s="46">
        <f t="shared" si="60"/>
        <v>0.12</v>
      </c>
      <c r="T257" s="46">
        <f t="shared" si="54"/>
        <v>0</v>
      </c>
      <c r="U257" s="116"/>
      <c r="W257" s="5"/>
      <c r="X257" s="5"/>
      <c r="Y257" s="5"/>
      <c r="Z257" s="5"/>
      <c r="AA257" s="5"/>
      <c r="AB257" s="5"/>
      <c r="AC257" s="5"/>
    </row>
    <row r="258" spans="2:29" x14ac:dyDescent="0.2">
      <c r="B258" s="37">
        <f t="shared" si="55"/>
        <v>21</v>
      </c>
      <c r="C258" s="37">
        <v>243</v>
      </c>
      <c r="D258" s="46"/>
      <c r="E258" s="46"/>
      <c r="F258" s="46">
        <f t="shared" si="63"/>
        <v>146.12550442309168</v>
      </c>
      <c r="G258" s="48">
        <f t="shared" si="62"/>
        <v>6030.7365351641183</v>
      </c>
      <c r="H258" s="46">
        <f t="shared" si="50"/>
        <v>0.12</v>
      </c>
      <c r="I258" s="46">
        <f t="shared" si="56"/>
        <v>2171.0651526590827</v>
      </c>
      <c r="J258" s="46">
        <f t="shared" si="61"/>
        <v>-23961.951046055015</v>
      </c>
      <c r="L258" s="123">
        <f t="shared" si="57"/>
        <v>1.0483642574073675</v>
      </c>
      <c r="M258" s="37">
        <f t="shared" si="58"/>
        <v>21</v>
      </c>
      <c r="N258" s="37">
        <v>243</v>
      </c>
      <c r="O258" s="46">
        <f t="shared" si="51"/>
        <v>0</v>
      </c>
      <c r="P258" s="46">
        <f t="shared" si="52"/>
        <v>0</v>
      </c>
      <c r="Q258" s="46">
        <f t="shared" si="53"/>
        <v>153.1927559327915</v>
      </c>
      <c r="R258" s="115">
        <f t="shared" si="59"/>
        <v>6030.7365351641183</v>
      </c>
      <c r="S258" s="46">
        <f t="shared" si="60"/>
        <v>0.12</v>
      </c>
      <c r="T258" s="46">
        <f t="shared" si="54"/>
        <v>2276.0671065504521</v>
      </c>
      <c r="U258" s="116"/>
      <c r="W258" s="5"/>
      <c r="X258" s="5"/>
      <c r="Y258" s="5"/>
      <c r="Z258" s="5"/>
      <c r="AA258" s="5"/>
      <c r="AB258" s="5"/>
      <c r="AC258" s="5"/>
    </row>
    <row r="259" spans="2:29" x14ac:dyDescent="0.2">
      <c r="B259" s="37">
        <f t="shared" si="55"/>
        <v>21</v>
      </c>
      <c r="C259" s="37">
        <v>244</v>
      </c>
      <c r="D259" s="46"/>
      <c r="E259" s="46"/>
      <c r="F259" s="46">
        <f t="shared" si="63"/>
        <v>146.12550442309168</v>
      </c>
      <c r="G259" s="48">
        <f t="shared" si="62"/>
        <v>6030.7365351641183</v>
      </c>
      <c r="H259" s="46">
        <f t="shared" si="50"/>
        <v>0.12</v>
      </c>
      <c r="I259" s="46">
        <f t="shared" si="56"/>
        <v>0</v>
      </c>
      <c r="J259" s="46">
        <f t="shared" si="61"/>
        <v>-24234.157011159241</v>
      </c>
      <c r="L259" s="123">
        <f t="shared" si="57"/>
        <v>1.0428769576876462</v>
      </c>
      <c r="M259" s="37">
        <f t="shared" si="58"/>
        <v>21</v>
      </c>
      <c r="N259" s="37">
        <v>244</v>
      </c>
      <c r="O259" s="46">
        <f t="shared" si="51"/>
        <v>0</v>
      </c>
      <c r="P259" s="46">
        <f t="shared" si="52"/>
        <v>0</v>
      </c>
      <c r="Q259" s="46">
        <f t="shared" si="53"/>
        <v>152.39092149332654</v>
      </c>
      <c r="R259" s="115">
        <f t="shared" si="59"/>
        <v>6030.7365351641183</v>
      </c>
      <c r="S259" s="46">
        <f t="shared" si="60"/>
        <v>0.12</v>
      </c>
      <c r="T259" s="46">
        <f t="shared" si="54"/>
        <v>0</v>
      </c>
      <c r="U259" s="116"/>
      <c r="W259" s="5"/>
      <c r="X259" s="5"/>
      <c r="Y259" s="5"/>
      <c r="Z259" s="5"/>
      <c r="AA259" s="5"/>
      <c r="AB259" s="5"/>
      <c r="AC259" s="5"/>
    </row>
    <row r="260" spans="2:29" x14ac:dyDescent="0.2">
      <c r="B260" s="37">
        <f t="shared" si="55"/>
        <v>21</v>
      </c>
      <c r="C260" s="37">
        <v>245</v>
      </c>
      <c r="D260" s="46"/>
      <c r="E260" s="46"/>
      <c r="F260" s="46">
        <f t="shared" si="63"/>
        <v>146.12550442309168</v>
      </c>
      <c r="G260" s="48">
        <f t="shared" si="62"/>
        <v>6030.7365351641183</v>
      </c>
      <c r="H260" s="46">
        <f t="shared" si="50"/>
        <v>0.12</v>
      </c>
      <c r="I260" s="46">
        <f t="shared" si="56"/>
        <v>0</v>
      </c>
      <c r="J260" s="46">
        <f t="shared" si="61"/>
        <v>-24507.79524083218</v>
      </c>
      <c r="L260" s="123">
        <f t="shared" si="57"/>
        <v>1.0374183793383847</v>
      </c>
      <c r="M260" s="37">
        <f t="shared" si="58"/>
        <v>21</v>
      </c>
      <c r="N260" s="37">
        <v>245</v>
      </c>
      <c r="O260" s="46">
        <f t="shared" si="51"/>
        <v>0</v>
      </c>
      <c r="P260" s="46">
        <f t="shared" si="52"/>
        <v>0</v>
      </c>
      <c r="Q260" s="46">
        <f t="shared" si="53"/>
        <v>151.59328397860773</v>
      </c>
      <c r="R260" s="115">
        <f t="shared" si="59"/>
        <v>6030.7365351641183</v>
      </c>
      <c r="S260" s="46">
        <f t="shared" si="60"/>
        <v>0.12</v>
      </c>
      <c r="T260" s="46">
        <f t="shared" si="54"/>
        <v>0</v>
      </c>
      <c r="U260" s="116"/>
      <c r="W260" s="5"/>
      <c r="X260" s="5"/>
      <c r="Y260" s="5"/>
      <c r="Z260" s="5"/>
      <c r="AA260" s="5"/>
      <c r="AB260" s="5"/>
      <c r="AC260" s="5"/>
    </row>
    <row r="261" spans="2:29" x14ac:dyDescent="0.2">
      <c r="B261" s="37">
        <f t="shared" si="55"/>
        <v>21</v>
      </c>
      <c r="C261" s="37">
        <v>246</v>
      </c>
      <c r="D261" s="46"/>
      <c r="E261" s="46"/>
      <c r="F261" s="46">
        <f t="shared" si="63"/>
        <v>146.12550442309168</v>
      </c>
      <c r="G261" s="48">
        <f t="shared" si="62"/>
        <v>6030.7365351641183</v>
      </c>
      <c r="H261" s="46">
        <f t="shared" si="50"/>
        <v>0.12</v>
      </c>
      <c r="I261" s="46">
        <f t="shared" si="56"/>
        <v>2171.0651526590827</v>
      </c>
      <c r="J261" s="46">
        <f t="shared" si="61"/>
        <v>-22611.808118553032</v>
      </c>
      <c r="L261" s="123">
        <f t="shared" si="57"/>
        <v>1.031988372027514</v>
      </c>
      <c r="M261" s="37">
        <f t="shared" si="58"/>
        <v>21</v>
      </c>
      <c r="N261" s="37">
        <v>246</v>
      </c>
      <c r="O261" s="46">
        <f t="shared" si="51"/>
        <v>0</v>
      </c>
      <c r="P261" s="46">
        <f t="shared" si="52"/>
        <v>0</v>
      </c>
      <c r="Q261" s="46">
        <f t="shared" si="53"/>
        <v>150.79982142128569</v>
      </c>
      <c r="R261" s="115">
        <f t="shared" si="59"/>
        <v>6030.7365351641183</v>
      </c>
      <c r="S261" s="46">
        <f t="shared" si="60"/>
        <v>0.12</v>
      </c>
      <c r="T261" s="46">
        <f t="shared" si="54"/>
        <v>2240.5139924583132</v>
      </c>
      <c r="U261" s="116"/>
      <c r="W261" s="5"/>
      <c r="X261" s="5"/>
      <c r="Y261" s="5"/>
      <c r="Z261" s="5"/>
      <c r="AA261" s="5"/>
      <c r="AB261" s="5"/>
      <c r="AC261" s="5"/>
    </row>
    <row r="262" spans="2:29" x14ac:dyDescent="0.2">
      <c r="B262" s="37">
        <f t="shared" si="55"/>
        <v>21</v>
      </c>
      <c r="C262" s="37">
        <v>247</v>
      </c>
      <c r="D262" s="46"/>
      <c r="E262" s="46"/>
      <c r="F262" s="46">
        <f t="shared" si="63"/>
        <v>146.12550442309168</v>
      </c>
      <c r="G262" s="48">
        <f t="shared" si="62"/>
        <v>6030.7365351641183</v>
      </c>
      <c r="H262" s="46">
        <f t="shared" si="50"/>
        <v>0.12</v>
      </c>
      <c r="I262" s="46">
        <f t="shared" si="56"/>
        <v>0</v>
      </c>
      <c r="J262" s="46">
        <f t="shared" si="61"/>
        <v>-22876.910044342694</v>
      </c>
      <c r="L262" s="123">
        <f t="shared" si="57"/>
        <v>1.0265867862098264</v>
      </c>
      <c r="M262" s="37">
        <f t="shared" si="58"/>
        <v>21</v>
      </c>
      <c r="N262" s="37">
        <v>247</v>
      </c>
      <c r="O262" s="46">
        <f t="shared" si="51"/>
        <v>0</v>
      </c>
      <c r="P262" s="46">
        <f t="shared" si="52"/>
        <v>0</v>
      </c>
      <c r="Q262" s="46">
        <f t="shared" si="53"/>
        <v>150.01051196899147</v>
      </c>
      <c r="R262" s="115">
        <f t="shared" si="59"/>
        <v>6030.7365351641183</v>
      </c>
      <c r="S262" s="46">
        <f t="shared" si="60"/>
        <v>0.12</v>
      </c>
      <c r="T262" s="46">
        <f t="shared" si="54"/>
        <v>0</v>
      </c>
      <c r="U262" s="116"/>
      <c r="W262" s="5"/>
      <c r="X262" s="5"/>
      <c r="Y262" s="5"/>
      <c r="Z262" s="5"/>
      <c r="AA262" s="5"/>
      <c r="AB262" s="5"/>
      <c r="AC262" s="5"/>
    </row>
    <row r="263" spans="2:29" x14ac:dyDescent="0.2">
      <c r="B263" s="37">
        <f t="shared" si="55"/>
        <v>21</v>
      </c>
      <c r="C263" s="37">
        <v>248</v>
      </c>
      <c r="D263" s="46"/>
      <c r="E263" s="46"/>
      <c r="F263" s="46">
        <f t="shared" si="63"/>
        <v>146.12550442309168</v>
      </c>
      <c r="G263" s="48">
        <f t="shared" si="62"/>
        <v>6030.7365351641183</v>
      </c>
      <c r="H263" s="46">
        <f t="shared" si="50"/>
        <v>0.12</v>
      </c>
      <c r="I263" s="46">
        <f t="shared" si="56"/>
        <v>0</v>
      </c>
      <c r="J263" s="46">
        <f t="shared" si="61"/>
        <v>-23143.406855418067</v>
      </c>
      <c r="L263" s="123">
        <f t="shared" si="57"/>
        <v>1.0212134731228559</v>
      </c>
      <c r="M263" s="37">
        <f t="shared" si="58"/>
        <v>21</v>
      </c>
      <c r="N263" s="37">
        <v>248</v>
      </c>
      <c r="O263" s="46">
        <f t="shared" si="51"/>
        <v>0</v>
      </c>
      <c r="P263" s="46">
        <f t="shared" si="52"/>
        <v>0</v>
      </c>
      <c r="Q263" s="46">
        <f t="shared" si="53"/>
        <v>149.22533388373469</v>
      </c>
      <c r="R263" s="115">
        <f t="shared" si="59"/>
        <v>6030.7365351641183</v>
      </c>
      <c r="S263" s="46">
        <f t="shared" si="60"/>
        <v>0.12</v>
      </c>
      <c r="T263" s="46">
        <f t="shared" si="54"/>
        <v>0</v>
      </c>
      <c r="U263" s="116"/>
      <c r="W263" s="5"/>
      <c r="X263" s="5"/>
      <c r="Y263" s="5"/>
      <c r="Z263" s="5"/>
      <c r="AA263" s="5"/>
      <c r="AB263" s="5"/>
      <c r="AC263" s="5"/>
    </row>
    <row r="264" spans="2:29" x14ac:dyDescent="0.2">
      <c r="B264" s="37">
        <f t="shared" si="55"/>
        <v>21</v>
      </c>
      <c r="C264" s="37">
        <v>249</v>
      </c>
      <c r="D264" s="46"/>
      <c r="E264" s="46"/>
      <c r="F264" s="46">
        <f t="shared" si="63"/>
        <v>146.12550442309168</v>
      </c>
      <c r="G264" s="48">
        <f t="shared" si="62"/>
        <v>6030.7365351641183</v>
      </c>
      <c r="H264" s="46">
        <f t="shared" si="50"/>
        <v>0.12</v>
      </c>
      <c r="I264" s="46">
        <f t="shared" si="56"/>
        <v>2171.0651526590827</v>
      </c>
      <c r="J264" s="46">
        <f t="shared" si="61"/>
        <v>-21240.240738579989</v>
      </c>
      <c r="L264" s="123">
        <f t="shared" si="57"/>
        <v>1.0158682847827833</v>
      </c>
      <c r="M264" s="37">
        <f t="shared" si="58"/>
        <v>21</v>
      </c>
      <c r="N264" s="37">
        <v>249</v>
      </c>
      <c r="O264" s="46">
        <f t="shared" si="51"/>
        <v>0</v>
      </c>
      <c r="P264" s="46">
        <f t="shared" si="52"/>
        <v>0</v>
      </c>
      <c r="Q264" s="46">
        <f t="shared" si="53"/>
        <v>148.44426554130516</v>
      </c>
      <c r="R264" s="115">
        <f t="shared" si="59"/>
        <v>6030.7365351641183</v>
      </c>
      <c r="S264" s="46">
        <f t="shared" si="60"/>
        <v>0.12</v>
      </c>
      <c r="T264" s="46">
        <f t="shared" si="54"/>
        <v>2205.5162327834541</v>
      </c>
      <c r="U264" s="116"/>
      <c r="W264" s="5"/>
      <c r="X264" s="5"/>
      <c r="Y264" s="5"/>
      <c r="Z264" s="5"/>
      <c r="AA264" s="5"/>
      <c r="AB264" s="5"/>
      <c r="AC264" s="5"/>
    </row>
    <row r="265" spans="2:29" x14ac:dyDescent="0.2">
      <c r="B265" s="37">
        <f t="shared" si="55"/>
        <v>21</v>
      </c>
      <c r="C265" s="37">
        <v>250</v>
      </c>
      <c r="D265" s="46"/>
      <c r="E265" s="46"/>
      <c r="F265" s="46">
        <f t="shared" si="63"/>
        <v>146.12550442309168</v>
      </c>
      <c r="G265" s="48">
        <f t="shared" si="62"/>
        <v>6030.7365351641183</v>
      </c>
      <c r="H265" s="46">
        <f t="shared" si="50"/>
        <v>0.12</v>
      </c>
      <c r="I265" s="46">
        <f t="shared" si="56"/>
        <v>0</v>
      </c>
      <c r="J265" s="46">
        <f t="shared" si="61"/>
        <v>-21498.125896136138</v>
      </c>
      <c r="L265" s="123">
        <f t="shared" si="57"/>
        <v>1.0105510739803585</v>
      </c>
      <c r="M265" s="37">
        <f t="shared" si="58"/>
        <v>21</v>
      </c>
      <c r="N265" s="37">
        <v>250</v>
      </c>
      <c r="O265" s="46">
        <f t="shared" si="51"/>
        <v>0</v>
      </c>
      <c r="P265" s="46">
        <f t="shared" si="52"/>
        <v>0</v>
      </c>
      <c r="Q265" s="46">
        <f t="shared" si="53"/>
        <v>147.66728543067691</v>
      </c>
      <c r="R265" s="115">
        <f t="shared" si="59"/>
        <v>6030.7365351641183</v>
      </c>
      <c r="S265" s="46">
        <f t="shared" si="60"/>
        <v>0.12</v>
      </c>
      <c r="T265" s="46">
        <f t="shared" si="54"/>
        <v>0</v>
      </c>
      <c r="U265" s="116"/>
      <c r="W265" s="5"/>
      <c r="X265" s="5"/>
      <c r="Y265" s="5"/>
      <c r="Z265" s="5"/>
      <c r="AA265" s="5"/>
      <c r="AB265" s="5"/>
      <c r="AC265" s="5"/>
    </row>
    <row r="266" spans="2:29" x14ac:dyDescent="0.2">
      <c r="B266" s="37">
        <f t="shared" si="55"/>
        <v>21</v>
      </c>
      <c r="C266" s="37">
        <v>251</v>
      </c>
      <c r="D266" s="46"/>
      <c r="E266" s="46"/>
      <c r="F266" s="46">
        <f t="shared" si="63"/>
        <v>146.12550442309168</v>
      </c>
      <c r="G266" s="48">
        <f t="shared" si="62"/>
        <v>6030.7365351641183</v>
      </c>
      <c r="H266" s="46">
        <f t="shared" si="50"/>
        <v>0.12</v>
      </c>
      <c r="I266" s="46">
        <f t="shared" si="56"/>
        <v>0</v>
      </c>
      <c r="J266" s="46">
        <f t="shared" si="61"/>
        <v>-21757.367966549882</v>
      </c>
      <c r="L266" s="123">
        <f t="shared" si="57"/>
        <v>1.0052616942768478</v>
      </c>
      <c r="M266" s="37">
        <f t="shared" si="58"/>
        <v>21</v>
      </c>
      <c r="N266" s="37">
        <v>251</v>
      </c>
      <c r="O266" s="46">
        <f t="shared" si="51"/>
        <v>0</v>
      </c>
      <c r="P266" s="46">
        <f t="shared" si="52"/>
        <v>0</v>
      </c>
      <c r="Q266" s="46">
        <f t="shared" si="53"/>
        <v>146.89437215341616</v>
      </c>
      <c r="R266" s="115">
        <f t="shared" si="59"/>
        <v>6030.7365351641183</v>
      </c>
      <c r="S266" s="46">
        <f t="shared" si="60"/>
        <v>0.12</v>
      </c>
      <c r="T266" s="46">
        <f t="shared" si="54"/>
        <v>0</v>
      </c>
      <c r="U266" s="116"/>
      <c r="W266" s="5"/>
      <c r="X266" s="5"/>
      <c r="Y266" s="5"/>
      <c r="Z266" s="5"/>
      <c r="AA266" s="5"/>
      <c r="AB266" s="5"/>
      <c r="AC266" s="5"/>
    </row>
    <row r="267" spans="2:29" x14ac:dyDescent="0.2">
      <c r="B267" s="37">
        <f t="shared" si="55"/>
        <v>21</v>
      </c>
      <c r="C267" s="37">
        <v>252</v>
      </c>
      <c r="D267" s="46"/>
      <c r="E267" s="46"/>
      <c r="F267" s="46">
        <f t="shared" si="63"/>
        <v>146.12550442309168</v>
      </c>
      <c r="G267" s="48">
        <f t="shared" si="62"/>
        <v>6030.7365351641183</v>
      </c>
      <c r="H267" s="46">
        <f t="shared" si="50"/>
        <v>0.12</v>
      </c>
      <c r="I267" s="46">
        <f t="shared" si="56"/>
        <v>2171.0651526590827</v>
      </c>
      <c r="J267" s="46">
        <f t="shared" si="61"/>
        <v>-19846.908936822758</v>
      </c>
      <c r="L267" s="123">
        <f t="shared" si="57"/>
        <v>1</v>
      </c>
      <c r="M267" s="37">
        <f t="shared" si="58"/>
        <v>21</v>
      </c>
      <c r="N267" s="37">
        <v>252</v>
      </c>
      <c r="O267" s="46">
        <f t="shared" si="51"/>
        <v>0</v>
      </c>
      <c r="P267" s="46">
        <f t="shared" si="52"/>
        <v>0</v>
      </c>
      <c r="Q267" s="46">
        <f t="shared" si="53"/>
        <v>146.12550442309168</v>
      </c>
      <c r="R267" s="115">
        <f t="shared" si="59"/>
        <v>6030.7365351641183</v>
      </c>
      <c r="S267" s="46">
        <f t="shared" si="60"/>
        <v>0.12</v>
      </c>
      <c r="T267" s="46">
        <f t="shared" si="54"/>
        <v>2171.0651526590827</v>
      </c>
      <c r="U267" s="116"/>
      <c r="W267" s="5"/>
      <c r="X267" s="5"/>
      <c r="Y267" s="5"/>
      <c r="Z267" s="5"/>
      <c r="AA267" s="5"/>
      <c r="AB267" s="5"/>
      <c r="AC267" s="5"/>
    </row>
    <row r="268" spans="2:29" x14ac:dyDescent="0.2">
      <c r="B268" s="37">
        <f t="shared" si="55"/>
        <v>22</v>
      </c>
      <c r="C268" s="37">
        <v>253</v>
      </c>
      <c r="D268" s="46"/>
      <c r="E268" s="46"/>
      <c r="F268" s="46">
        <f t="shared" si="63"/>
        <v>150.50926955578444</v>
      </c>
      <c r="G268" s="48">
        <f t="shared" si="62"/>
        <v>6000.5828524882982</v>
      </c>
      <c r="H268" s="46">
        <f t="shared" si="50"/>
        <v>0.12</v>
      </c>
      <c r="I268" s="46">
        <f t="shared" si="56"/>
        <v>0</v>
      </c>
      <c r="J268" s="46">
        <f t="shared" si="61"/>
        <v>-20101.846573544539</v>
      </c>
      <c r="L268" s="123">
        <f t="shared" si="57"/>
        <v>1.0594256262456365</v>
      </c>
      <c r="M268" s="37">
        <f t="shared" si="58"/>
        <v>22</v>
      </c>
      <c r="N268" s="37">
        <v>253</v>
      </c>
      <c r="O268" s="46">
        <f t="shared" si="51"/>
        <v>0</v>
      </c>
      <c r="P268" s="46">
        <f t="shared" si="52"/>
        <v>0</v>
      </c>
      <c r="Q268" s="46">
        <f t="shared" si="53"/>
        <v>159.45337715491024</v>
      </c>
      <c r="R268" s="115">
        <f t="shared" si="59"/>
        <v>6000.5828524882982</v>
      </c>
      <c r="S268" s="46">
        <f t="shared" si="60"/>
        <v>0.12</v>
      </c>
      <c r="T268" s="46">
        <f t="shared" si="54"/>
        <v>0</v>
      </c>
      <c r="U268" s="116"/>
      <c r="W268" s="5"/>
      <c r="X268" s="5"/>
      <c r="Y268" s="5"/>
      <c r="Z268" s="5"/>
      <c r="AA268" s="5"/>
      <c r="AB268" s="5"/>
      <c r="AC268" s="5"/>
    </row>
    <row r="269" spans="2:29" x14ac:dyDescent="0.2">
      <c r="B269" s="37">
        <f t="shared" si="55"/>
        <v>22</v>
      </c>
      <c r="C269" s="37">
        <v>254</v>
      </c>
      <c r="D269" s="46"/>
      <c r="E269" s="46"/>
      <c r="F269" s="46">
        <f t="shared" si="63"/>
        <v>150.50926955578444</v>
      </c>
      <c r="G269" s="48">
        <f t="shared" si="62"/>
        <v>6000.5828524882982</v>
      </c>
      <c r="H269" s="46">
        <f t="shared" si="50"/>
        <v>0.12</v>
      </c>
      <c r="I269" s="46">
        <f t="shared" si="56"/>
        <v>0</v>
      </c>
      <c r="J269" s="46">
        <f t="shared" si="61"/>
        <v>-20358.125614170414</v>
      </c>
      <c r="L269" s="123">
        <f t="shared" si="57"/>
        <v>1.0538804296206197</v>
      </c>
      <c r="M269" s="37">
        <f t="shared" si="58"/>
        <v>22</v>
      </c>
      <c r="N269" s="37">
        <v>254</v>
      </c>
      <c r="O269" s="46">
        <f t="shared" si="51"/>
        <v>0</v>
      </c>
      <c r="P269" s="46">
        <f t="shared" si="52"/>
        <v>0</v>
      </c>
      <c r="Q269" s="46">
        <f t="shared" si="53"/>
        <v>158.61877366133575</v>
      </c>
      <c r="R269" s="115">
        <f t="shared" si="59"/>
        <v>6000.5828524882982</v>
      </c>
      <c r="S269" s="46">
        <f t="shared" si="60"/>
        <v>0.12</v>
      </c>
      <c r="T269" s="46">
        <f t="shared" si="54"/>
        <v>0</v>
      </c>
      <c r="U269" s="116"/>
      <c r="W269" s="5"/>
      <c r="X269" s="5"/>
      <c r="Y269" s="5"/>
      <c r="Z269" s="5"/>
      <c r="AA269" s="5"/>
      <c r="AB269" s="5"/>
      <c r="AC269" s="5"/>
    </row>
    <row r="270" spans="2:29" x14ac:dyDescent="0.2">
      <c r="B270" s="37">
        <f t="shared" si="55"/>
        <v>22</v>
      </c>
      <c r="C270" s="37">
        <v>255</v>
      </c>
      <c r="D270" s="46"/>
      <c r="E270" s="46"/>
      <c r="F270" s="46">
        <f t="shared" si="63"/>
        <v>150.50926955578444</v>
      </c>
      <c r="G270" s="48">
        <f t="shared" si="62"/>
        <v>6000.5828524882982</v>
      </c>
      <c r="H270" s="46">
        <f t="shared" si="50"/>
        <v>0.12</v>
      </c>
      <c r="I270" s="46">
        <f t="shared" si="56"/>
        <v>2160.209826895787</v>
      </c>
      <c r="J270" s="46">
        <f t="shared" si="61"/>
        <v>-18455.543289861838</v>
      </c>
      <c r="L270" s="123">
        <f t="shared" si="57"/>
        <v>1.0483642574073675</v>
      </c>
      <c r="M270" s="37">
        <f t="shared" si="58"/>
        <v>22</v>
      </c>
      <c r="N270" s="37">
        <v>255</v>
      </c>
      <c r="O270" s="46">
        <f t="shared" si="51"/>
        <v>0</v>
      </c>
      <c r="P270" s="46">
        <f t="shared" si="52"/>
        <v>0</v>
      </c>
      <c r="Q270" s="46">
        <f t="shared" si="53"/>
        <v>157.78853861077525</v>
      </c>
      <c r="R270" s="115">
        <f t="shared" si="59"/>
        <v>6000.5828524882982</v>
      </c>
      <c r="S270" s="46">
        <f t="shared" si="60"/>
        <v>0.12</v>
      </c>
      <c r="T270" s="46">
        <f t="shared" si="54"/>
        <v>2264.6867710176998</v>
      </c>
      <c r="U270" s="116"/>
      <c r="W270" s="5"/>
      <c r="X270" s="5"/>
      <c r="Y270" s="5"/>
      <c r="Z270" s="5"/>
      <c r="AA270" s="5"/>
      <c r="AB270" s="5"/>
      <c r="AC270" s="5"/>
    </row>
    <row r="271" spans="2:29" x14ac:dyDescent="0.2">
      <c r="B271" s="37">
        <f t="shared" si="55"/>
        <v>22</v>
      </c>
      <c r="C271" s="37">
        <v>256</v>
      </c>
      <c r="D271" s="46"/>
      <c r="E271" s="46"/>
      <c r="F271" s="46">
        <f t="shared" si="63"/>
        <v>150.50926955578444</v>
      </c>
      <c r="G271" s="48">
        <f t="shared" si="62"/>
        <v>6000.5828524882982</v>
      </c>
      <c r="H271" s="46">
        <f t="shared" si="50"/>
        <v>0.12</v>
      </c>
      <c r="I271" s="46">
        <f t="shared" si="56"/>
        <v>0</v>
      </c>
      <c r="J271" s="46">
        <f t="shared" si="61"/>
        <v>-18703.159985922004</v>
      </c>
      <c r="L271" s="123">
        <f t="shared" si="57"/>
        <v>1.0428769576876462</v>
      </c>
      <c r="M271" s="37">
        <f t="shared" si="58"/>
        <v>22</v>
      </c>
      <c r="N271" s="37">
        <v>256</v>
      </c>
      <c r="O271" s="46">
        <f t="shared" si="51"/>
        <v>0</v>
      </c>
      <c r="P271" s="46">
        <f t="shared" si="52"/>
        <v>0</v>
      </c>
      <c r="Q271" s="46">
        <f t="shared" si="53"/>
        <v>156.96264913812635</v>
      </c>
      <c r="R271" s="115">
        <f t="shared" si="59"/>
        <v>6000.5828524882982</v>
      </c>
      <c r="S271" s="46">
        <f t="shared" si="60"/>
        <v>0.12</v>
      </c>
      <c r="T271" s="46">
        <f t="shared" si="54"/>
        <v>0</v>
      </c>
      <c r="U271" s="116"/>
      <c r="W271" s="5"/>
      <c r="X271" s="5"/>
      <c r="Y271" s="5"/>
      <c r="Z271" s="5"/>
      <c r="AA271" s="5"/>
      <c r="AB271" s="5"/>
      <c r="AC271" s="5"/>
    </row>
    <row r="272" spans="2:29" x14ac:dyDescent="0.2">
      <c r="B272" s="37">
        <f t="shared" si="55"/>
        <v>22</v>
      </c>
      <c r="C272" s="37">
        <v>257</v>
      </c>
      <c r="D272" s="46"/>
      <c r="E272" s="46"/>
      <c r="F272" s="46">
        <f t="shared" si="63"/>
        <v>150.50926955578444</v>
      </c>
      <c r="G272" s="48">
        <f t="shared" si="62"/>
        <v>6000.5828524882982</v>
      </c>
      <c r="H272" s="46">
        <f t="shared" ref="H272:H335" si="64">$H$14</f>
        <v>0.12</v>
      </c>
      <c r="I272" s="46">
        <f t="shared" si="56"/>
        <v>0</v>
      </c>
      <c r="J272" s="46">
        <f t="shared" si="61"/>
        <v>-18952.07956533468</v>
      </c>
      <c r="L272" s="123">
        <f t="shared" si="57"/>
        <v>1.0374183793383847</v>
      </c>
      <c r="M272" s="37">
        <f t="shared" si="58"/>
        <v>22</v>
      </c>
      <c r="N272" s="37">
        <v>257</v>
      </c>
      <c r="O272" s="46">
        <f t="shared" ref="O272:O335" si="65">D272*$L272</f>
        <v>0</v>
      </c>
      <c r="P272" s="46">
        <f t="shared" ref="P272:P335" si="66">E272*$L272</f>
        <v>0</v>
      </c>
      <c r="Q272" s="46">
        <f t="shared" ref="Q272:Q335" si="67">F272*$L272</f>
        <v>156.14108249796598</v>
      </c>
      <c r="R272" s="115">
        <f t="shared" si="59"/>
        <v>6000.5828524882982</v>
      </c>
      <c r="S272" s="46">
        <f t="shared" si="60"/>
        <v>0.12</v>
      </c>
      <c r="T272" s="46">
        <f t="shared" ref="T272:T335" si="68">I272*$L272</f>
        <v>0</v>
      </c>
      <c r="U272" s="116"/>
      <c r="W272" s="5"/>
      <c r="X272" s="5"/>
      <c r="Y272" s="5"/>
      <c r="Z272" s="5"/>
      <c r="AA272" s="5"/>
      <c r="AB272" s="5"/>
      <c r="AC272" s="5"/>
    </row>
    <row r="273" spans="2:29" x14ac:dyDescent="0.2">
      <c r="B273" s="37">
        <f t="shared" ref="B273:B336" si="69">INT((C273-1)/12)+1</f>
        <v>22</v>
      </c>
      <c r="C273" s="37">
        <v>258</v>
      </c>
      <c r="D273" s="46"/>
      <c r="E273" s="46"/>
      <c r="F273" s="46">
        <f t="shared" si="63"/>
        <v>150.50926955578444</v>
      </c>
      <c r="G273" s="48">
        <f t="shared" si="62"/>
        <v>6000.5828524882982</v>
      </c>
      <c r="H273" s="46">
        <f t="shared" si="64"/>
        <v>0.12</v>
      </c>
      <c r="I273" s="46">
        <f t="shared" ref="I273:I336" si="70">IF(INT(C273/3)=C273/3,SUMPRODUCT(G271:G273,H271:H273),0)</f>
        <v>2160.209826895787</v>
      </c>
      <c r="J273" s="46">
        <f t="shared" si="61"/>
        <v>-17042.099056577958</v>
      </c>
      <c r="L273" s="123">
        <f t="shared" ref="L273:L336" si="71">(1+$D$10/12)^(12*($B273-$C273/12))</f>
        <v>1.031988372027514</v>
      </c>
      <c r="M273" s="37">
        <f t="shared" ref="M273:M336" si="72">INT((N273-1)/12)+1</f>
        <v>22</v>
      </c>
      <c r="N273" s="37">
        <v>258</v>
      </c>
      <c r="O273" s="46">
        <f t="shared" si="65"/>
        <v>0</v>
      </c>
      <c r="P273" s="46">
        <f t="shared" si="66"/>
        <v>0</v>
      </c>
      <c r="Q273" s="46">
        <f t="shared" si="67"/>
        <v>155.32381606392426</v>
      </c>
      <c r="R273" s="115">
        <f t="shared" ref="R273:R336" si="73">G273</f>
        <v>6000.5828524882982</v>
      </c>
      <c r="S273" s="46">
        <f t="shared" ref="S273:S336" si="74">H273</f>
        <v>0.12</v>
      </c>
      <c r="T273" s="46">
        <f t="shared" si="68"/>
        <v>2229.3114224960214</v>
      </c>
      <c r="U273" s="116"/>
      <c r="W273" s="5"/>
      <c r="X273" s="5"/>
      <c r="Y273" s="5"/>
      <c r="Z273" s="5"/>
      <c r="AA273" s="5"/>
      <c r="AB273" s="5"/>
      <c r="AC273" s="5"/>
    </row>
    <row r="274" spans="2:29" x14ac:dyDescent="0.2">
      <c r="B274" s="37">
        <f t="shared" si="69"/>
        <v>22</v>
      </c>
      <c r="C274" s="37">
        <v>259</v>
      </c>
      <c r="D274" s="46"/>
      <c r="E274" s="46"/>
      <c r="F274" s="46">
        <f t="shared" si="63"/>
        <v>150.50926955578444</v>
      </c>
      <c r="G274" s="48">
        <f t="shared" si="62"/>
        <v>6000.5828524882982</v>
      </c>
      <c r="H274" s="46">
        <f t="shared" si="64"/>
        <v>0.12</v>
      </c>
      <c r="I274" s="46">
        <f t="shared" si="70"/>
        <v>0</v>
      </c>
      <c r="J274" s="46">
        <f t="shared" ref="J274:J337" si="75">J273*(1+$D$10/12)-D274-E274-F274+I274</f>
        <v>-17282.278641205208</v>
      </c>
      <c r="L274" s="123">
        <f t="shared" si="71"/>
        <v>1.0265867862098264</v>
      </c>
      <c r="M274" s="37">
        <f t="shared" si="72"/>
        <v>22</v>
      </c>
      <c r="N274" s="37">
        <v>259</v>
      </c>
      <c r="O274" s="46">
        <f t="shared" si="65"/>
        <v>0</v>
      </c>
      <c r="P274" s="46">
        <f t="shared" si="66"/>
        <v>0</v>
      </c>
      <c r="Q274" s="46">
        <f t="shared" si="67"/>
        <v>154.5108273280612</v>
      </c>
      <c r="R274" s="115">
        <f t="shared" si="73"/>
        <v>6000.5828524882982</v>
      </c>
      <c r="S274" s="46">
        <f t="shared" si="74"/>
        <v>0.12</v>
      </c>
      <c r="T274" s="46">
        <f t="shared" si="68"/>
        <v>0</v>
      </c>
      <c r="U274" s="116"/>
      <c r="W274" s="5"/>
      <c r="X274" s="5"/>
      <c r="Y274" s="5"/>
      <c r="Z274" s="5"/>
      <c r="AA274" s="5"/>
      <c r="AB274" s="5"/>
      <c r="AC274" s="5"/>
    </row>
    <row r="275" spans="2:29" x14ac:dyDescent="0.2">
      <c r="B275" s="37">
        <f t="shared" si="69"/>
        <v>22</v>
      </c>
      <c r="C275" s="37">
        <v>260</v>
      </c>
      <c r="D275" s="46"/>
      <c r="E275" s="46"/>
      <c r="F275" s="46">
        <f t="shared" si="63"/>
        <v>150.50926955578444</v>
      </c>
      <c r="G275" s="48">
        <f t="shared" si="62"/>
        <v>6000.5828524882982</v>
      </c>
      <c r="H275" s="46">
        <f t="shared" si="64"/>
        <v>0.12</v>
      </c>
      <c r="I275" s="46">
        <f t="shared" si="70"/>
        <v>0</v>
      </c>
      <c r="J275" s="46">
        <f t="shared" si="75"/>
        <v>-17523.721977378311</v>
      </c>
      <c r="L275" s="123">
        <f t="shared" si="71"/>
        <v>1.0212134731228559</v>
      </c>
      <c r="M275" s="37">
        <f t="shared" si="72"/>
        <v>22</v>
      </c>
      <c r="N275" s="37">
        <v>260</v>
      </c>
      <c r="O275" s="46">
        <f t="shared" si="65"/>
        <v>0</v>
      </c>
      <c r="P275" s="46">
        <f t="shared" si="66"/>
        <v>0</v>
      </c>
      <c r="Q275" s="46">
        <f t="shared" si="67"/>
        <v>153.70209390024675</v>
      </c>
      <c r="R275" s="115">
        <f t="shared" si="73"/>
        <v>6000.5828524882982</v>
      </c>
      <c r="S275" s="46">
        <f t="shared" si="74"/>
        <v>0.12</v>
      </c>
      <c r="T275" s="46">
        <f t="shared" si="68"/>
        <v>0</v>
      </c>
      <c r="U275" s="116"/>
      <c r="W275" s="5"/>
      <c r="X275" s="5"/>
      <c r="Y275" s="5"/>
      <c r="Z275" s="5"/>
      <c r="AA275" s="5"/>
      <c r="AB275" s="5"/>
      <c r="AC275" s="5"/>
    </row>
    <row r="276" spans="2:29" x14ac:dyDescent="0.2">
      <c r="B276" s="37">
        <f t="shared" si="69"/>
        <v>22</v>
      </c>
      <c r="C276" s="37">
        <v>261</v>
      </c>
      <c r="D276" s="46"/>
      <c r="E276" s="46"/>
      <c r="F276" s="46">
        <f t="shared" si="63"/>
        <v>150.50926955578444</v>
      </c>
      <c r="G276" s="48">
        <f t="shared" si="62"/>
        <v>6000.5828524882982</v>
      </c>
      <c r="H276" s="46">
        <f t="shared" si="64"/>
        <v>0.12</v>
      </c>
      <c r="I276" s="46">
        <f t="shared" si="70"/>
        <v>2160.209826895787</v>
      </c>
      <c r="J276" s="46">
        <f t="shared" si="75"/>
        <v>-15606.22588767575</v>
      </c>
      <c r="L276" s="123">
        <f t="shared" si="71"/>
        <v>1.0158682847827833</v>
      </c>
      <c r="M276" s="37">
        <f t="shared" si="72"/>
        <v>22</v>
      </c>
      <c r="N276" s="37">
        <v>261</v>
      </c>
      <c r="O276" s="46">
        <f t="shared" si="65"/>
        <v>0</v>
      </c>
      <c r="P276" s="46">
        <f t="shared" si="66"/>
        <v>0</v>
      </c>
      <c r="Q276" s="46">
        <f t="shared" si="67"/>
        <v>152.89759350754434</v>
      </c>
      <c r="R276" s="115">
        <f t="shared" si="73"/>
        <v>6000.5828524882982</v>
      </c>
      <c r="S276" s="46">
        <f t="shared" si="74"/>
        <v>0.12</v>
      </c>
      <c r="T276" s="46">
        <f t="shared" si="68"/>
        <v>2194.4886516195365</v>
      </c>
      <c r="U276" s="116"/>
      <c r="W276" s="5"/>
      <c r="X276" s="5"/>
      <c r="Y276" s="5"/>
      <c r="Z276" s="5"/>
      <c r="AA276" s="5"/>
      <c r="AB276" s="5"/>
      <c r="AC276" s="5"/>
    </row>
    <row r="277" spans="2:29" x14ac:dyDescent="0.2">
      <c r="B277" s="37">
        <f t="shared" si="69"/>
        <v>22</v>
      </c>
      <c r="C277" s="37">
        <v>262</v>
      </c>
      <c r="D277" s="46"/>
      <c r="E277" s="46"/>
      <c r="F277" s="46">
        <f t="shared" si="63"/>
        <v>150.50926955578444</v>
      </c>
      <c r="G277" s="48">
        <f t="shared" si="62"/>
        <v>6000.5828524882982</v>
      </c>
      <c r="H277" s="46">
        <f t="shared" si="64"/>
        <v>0.12</v>
      </c>
      <c r="I277" s="46">
        <f t="shared" si="70"/>
        <v>0</v>
      </c>
      <c r="J277" s="46">
        <f t="shared" si="75"/>
        <v>-15838.850346667912</v>
      </c>
      <c r="L277" s="123">
        <f t="shared" si="71"/>
        <v>1.0105510739803585</v>
      </c>
      <c r="M277" s="37">
        <f t="shared" si="72"/>
        <v>22</v>
      </c>
      <c r="N277" s="37">
        <v>262</v>
      </c>
      <c r="O277" s="46">
        <f t="shared" si="65"/>
        <v>0</v>
      </c>
      <c r="P277" s="46">
        <f t="shared" si="66"/>
        <v>0</v>
      </c>
      <c r="Q277" s="46">
        <f t="shared" si="67"/>
        <v>152.09730399359725</v>
      </c>
      <c r="R277" s="115">
        <f t="shared" si="73"/>
        <v>6000.5828524882982</v>
      </c>
      <c r="S277" s="46">
        <f t="shared" si="74"/>
        <v>0.12</v>
      </c>
      <c r="T277" s="46">
        <f t="shared" si="68"/>
        <v>0</v>
      </c>
      <c r="U277" s="116"/>
      <c r="W277" s="5"/>
      <c r="X277" s="5"/>
      <c r="Y277" s="5"/>
      <c r="Z277" s="5"/>
      <c r="AA277" s="5"/>
      <c r="AB277" s="5"/>
      <c r="AC277" s="5"/>
    </row>
    <row r="278" spans="2:29" x14ac:dyDescent="0.2">
      <c r="B278" s="37">
        <f t="shared" si="69"/>
        <v>22</v>
      </c>
      <c r="C278" s="37">
        <v>263</v>
      </c>
      <c r="D278" s="46"/>
      <c r="E278" s="46"/>
      <c r="F278" s="46">
        <f t="shared" si="63"/>
        <v>150.50926955578444</v>
      </c>
      <c r="G278" s="48">
        <f t="shared" si="62"/>
        <v>6000.5828524882982</v>
      </c>
      <c r="H278" s="46">
        <f t="shared" si="64"/>
        <v>0.12</v>
      </c>
      <c r="I278" s="46">
        <f t="shared" si="70"/>
        <v>0</v>
      </c>
      <c r="J278" s="46">
        <f t="shared" si="75"/>
        <v>-16072.698804444608</v>
      </c>
      <c r="L278" s="123">
        <f t="shared" si="71"/>
        <v>1.0052616942768478</v>
      </c>
      <c r="M278" s="37">
        <f t="shared" si="72"/>
        <v>22</v>
      </c>
      <c r="N278" s="37">
        <v>263</v>
      </c>
      <c r="O278" s="46">
        <f t="shared" si="65"/>
        <v>0</v>
      </c>
      <c r="P278" s="46">
        <f t="shared" si="66"/>
        <v>0</v>
      </c>
      <c r="Q278" s="46">
        <f t="shared" si="67"/>
        <v>151.30120331801865</v>
      </c>
      <c r="R278" s="115">
        <f t="shared" si="73"/>
        <v>6000.5828524882982</v>
      </c>
      <c r="S278" s="46">
        <f t="shared" si="74"/>
        <v>0.12</v>
      </c>
      <c r="T278" s="46">
        <f t="shared" si="68"/>
        <v>0</v>
      </c>
      <c r="U278" s="116"/>
      <c r="W278" s="5"/>
      <c r="X278" s="5"/>
      <c r="Y278" s="5"/>
      <c r="Z278" s="5"/>
      <c r="AA278" s="5"/>
      <c r="AB278" s="5"/>
      <c r="AC278" s="5"/>
    </row>
    <row r="279" spans="2:29" x14ac:dyDescent="0.2">
      <c r="B279" s="37">
        <f t="shared" si="69"/>
        <v>22</v>
      </c>
      <c r="C279" s="37">
        <v>264</v>
      </c>
      <c r="D279" s="46"/>
      <c r="E279" s="46"/>
      <c r="F279" s="46">
        <f t="shared" si="63"/>
        <v>150.50926955578444</v>
      </c>
      <c r="G279" s="48">
        <f t="shared" ref="G279:G342" si="76">$G$13/12*(1-$G$14)^(INT((C279-1)/12))</f>
        <v>6000.5828524882982</v>
      </c>
      <c r="H279" s="46">
        <f t="shared" si="64"/>
        <v>0.12</v>
      </c>
      <c r="I279" s="46">
        <f t="shared" si="70"/>
        <v>2160.209826895787</v>
      </c>
      <c r="J279" s="46">
        <f t="shared" si="75"/>
        <v>-14147.567874417449</v>
      </c>
      <c r="L279" s="123">
        <f t="shared" si="71"/>
        <v>1</v>
      </c>
      <c r="M279" s="37">
        <f t="shared" si="72"/>
        <v>22</v>
      </c>
      <c r="N279" s="37">
        <v>264</v>
      </c>
      <c r="O279" s="46">
        <f t="shared" si="65"/>
        <v>0</v>
      </c>
      <c r="P279" s="46">
        <f t="shared" si="66"/>
        <v>0</v>
      </c>
      <c r="Q279" s="46">
        <f t="shared" si="67"/>
        <v>150.50926955578444</v>
      </c>
      <c r="R279" s="115">
        <f t="shared" si="73"/>
        <v>6000.5828524882982</v>
      </c>
      <c r="S279" s="46">
        <f t="shared" si="74"/>
        <v>0.12</v>
      </c>
      <c r="T279" s="46">
        <f t="shared" si="68"/>
        <v>2160.209826895787</v>
      </c>
      <c r="U279" s="116"/>
      <c r="W279" s="5"/>
      <c r="X279" s="5"/>
      <c r="Y279" s="5"/>
      <c r="Z279" s="5"/>
      <c r="AA279" s="5"/>
      <c r="AB279" s="5"/>
      <c r="AC279" s="5"/>
    </row>
    <row r="280" spans="2:29" x14ac:dyDescent="0.2">
      <c r="B280" s="37">
        <f t="shared" si="69"/>
        <v>23</v>
      </c>
      <c r="C280" s="37">
        <v>265</v>
      </c>
      <c r="D280" s="46"/>
      <c r="E280" s="46"/>
      <c r="F280" s="46">
        <f t="shared" si="63"/>
        <v>155.02454764245795</v>
      </c>
      <c r="G280" s="48">
        <f t="shared" si="76"/>
        <v>5970.5799382258565</v>
      </c>
      <c r="H280" s="46">
        <f t="shared" si="64"/>
        <v>0.12</v>
      </c>
      <c r="I280" s="46">
        <f t="shared" si="70"/>
        <v>0</v>
      </c>
      <c r="J280" s="46">
        <f t="shared" si="75"/>
        <v>-14377.032598976046</v>
      </c>
      <c r="L280" s="123">
        <f t="shared" si="71"/>
        <v>1.0594256262456365</v>
      </c>
      <c r="M280" s="37">
        <f t="shared" si="72"/>
        <v>23</v>
      </c>
      <c r="N280" s="37">
        <v>265</v>
      </c>
      <c r="O280" s="46">
        <f t="shared" si="65"/>
        <v>0</v>
      </c>
      <c r="P280" s="46">
        <f t="shared" si="66"/>
        <v>0</v>
      </c>
      <c r="Q280" s="46">
        <f t="shared" si="67"/>
        <v>164.23697846955753</v>
      </c>
      <c r="R280" s="115">
        <f t="shared" si="73"/>
        <v>5970.5799382258565</v>
      </c>
      <c r="S280" s="46">
        <f t="shared" si="74"/>
        <v>0.12</v>
      </c>
      <c r="T280" s="46">
        <f t="shared" si="68"/>
        <v>0</v>
      </c>
      <c r="U280" s="116"/>
      <c r="W280" s="5"/>
      <c r="X280" s="5"/>
      <c r="Y280" s="5"/>
      <c r="Z280" s="5"/>
      <c r="AA280" s="5"/>
      <c r="AB280" s="5"/>
      <c r="AC280" s="5"/>
    </row>
    <row r="281" spans="2:29" x14ac:dyDescent="0.2">
      <c r="B281" s="37">
        <f t="shared" si="69"/>
        <v>23</v>
      </c>
      <c r="C281" s="37">
        <v>266</v>
      </c>
      <c r="D281" s="46"/>
      <c r="E281" s="46"/>
      <c r="F281" s="46">
        <f t="shared" si="63"/>
        <v>155.02454764245795</v>
      </c>
      <c r="G281" s="48">
        <f t="shared" si="76"/>
        <v>5970.5799382258565</v>
      </c>
      <c r="H281" s="46">
        <f t="shared" si="64"/>
        <v>0.12</v>
      </c>
      <c r="I281" s="46">
        <f t="shared" si="70"/>
        <v>0</v>
      </c>
      <c r="J281" s="46">
        <f t="shared" si="75"/>
        <v>-14607.70469676259</v>
      </c>
      <c r="L281" s="123">
        <f t="shared" si="71"/>
        <v>1.0538804296206197</v>
      </c>
      <c r="M281" s="37">
        <f t="shared" si="72"/>
        <v>23</v>
      </c>
      <c r="N281" s="37">
        <v>266</v>
      </c>
      <c r="O281" s="46">
        <f t="shared" si="65"/>
        <v>0</v>
      </c>
      <c r="P281" s="46">
        <f t="shared" si="66"/>
        <v>0</v>
      </c>
      <c r="Q281" s="46">
        <f t="shared" si="67"/>
        <v>163.3773368711758</v>
      </c>
      <c r="R281" s="115">
        <f t="shared" si="73"/>
        <v>5970.5799382258565</v>
      </c>
      <c r="S281" s="46">
        <f t="shared" si="74"/>
        <v>0.12</v>
      </c>
      <c r="T281" s="46">
        <f t="shared" si="68"/>
        <v>0</v>
      </c>
      <c r="U281" s="116"/>
      <c r="W281" s="5"/>
      <c r="X281" s="5"/>
      <c r="Y281" s="5"/>
      <c r="Z281" s="5"/>
      <c r="AA281" s="5"/>
      <c r="AB281" s="5"/>
      <c r="AC281" s="5"/>
    </row>
    <row r="282" spans="2:29" x14ac:dyDescent="0.2">
      <c r="B282" s="37">
        <f t="shared" si="69"/>
        <v>23</v>
      </c>
      <c r="C282" s="37">
        <v>267</v>
      </c>
      <c r="D282" s="46"/>
      <c r="E282" s="46"/>
      <c r="F282" s="46">
        <f t="shared" si="63"/>
        <v>155.02454764245795</v>
      </c>
      <c r="G282" s="48">
        <f t="shared" si="76"/>
        <v>5970.5799382258565</v>
      </c>
      <c r="H282" s="46">
        <f t="shared" si="64"/>
        <v>0.12</v>
      </c>
      <c r="I282" s="46">
        <f t="shared" si="70"/>
        <v>2149.4087777613081</v>
      </c>
      <c r="J282" s="46">
        <f t="shared" si="75"/>
        <v>-12690.181742844577</v>
      </c>
      <c r="L282" s="123">
        <f t="shared" si="71"/>
        <v>1.0483642574073675</v>
      </c>
      <c r="M282" s="37">
        <f t="shared" si="72"/>
        <v>23</v>
      </c>
      <c r="N282" s="37">
        <v>267</v>
      </c>
      <c r="O282" s="46">
        <f t="shared" si="65"/>
        <v>0</v>
      </c>
      <c r="P282" s="46">
        <f t="shared" si="66"/>
        <v>0</v>
      </c>
      <c r="Q282" s="46">
        <f t="shared" si="67"/>
        <v>162.52219476909849</v>
      </c>
      <c r="R282" s="115">
        <f t="shared" si="73"/>
        <v>5970.5799382258565</v>
      </c>
      <c r="S282" s="46">
        <f t="shared" si="74"/>
        <v>0.12</v>
      </c>
      <c r="T282" s="46">
        <f t="shared" si="68"/>
        <v>2253.3633371626111</v>
      </c>
      <c r="U282" s="116"/>
      <c r="W282" s="5"/>
      <c r="X282" s="5"/>
      <c r="Y282" s="5"/>
      <c r="Z282" s="5"/>
      <c r="AA282" s="5"/>
      <c r="AB282" s="5"/>
      <c r="AC282" s="5"/>
    </row>
    <row r="283" spans="2:29" x14ac:dyDescent="0.2">
      <c r="B283" s="37">
        <f t="shared" si="69"/>
        <v>23</v>
      </c>
      <c r="C283" s="37">
        <v>268</v>
      </c>
      <c r="D283" s="46"/>
      <c r="E283" s="46"/>
      <c r="F283" s="46">
        <f t="shared" si="63"/>
        <v>155.02454764245795</v>
      </c>
      <c r="G283" s="48">
        <f t="shared" si="76"/>
        <v>5970.5799382258565</v>
      </c>
      <c r="H283" s="46">
        <f t="shared" si="64"/>
        <v>0.12</v>
      </c>
      <c r="I283" s="46">
        <f t="shared" si="70"/>
        <v>0</v>
      </c>
      <c r="J283" s="46">
        <f t="shared" si="75"/>
        <v>-12911.97814713552</v>
      </c>
      <c r="L283" s="123">
        <f t="shared" si="71"/>
        <v>1.0428769576876462</v>
      </c>
      <c r="M283" s="37">
        <f t="shared" si="72"/>
        <v>23</v>
      </c>
      <c r="N283" s="37">
        <v>268</v>
      </c>
      <c r="O283" s="46">
        <f t="shared" si="65"/>
        <v>0</v>
      </c>
      <c r="P283" s="46">
        <f t="shared" si="66"/>
        <v>0</v>
      </c>
      <c r="Q283" s="46">
        <f t="shared" si="67"/>
        <v>161.67152861227012</v>
      </c>
      <c r="R283" s="115">
        <f t="shared" si="73"/>
        <v>5970.5799382258565</v>
      </c>
      <c r="S283" s="46">
        <f t="shared" si="74"/>
        <v>0.12</v>
      </c>
      <c r="T283" s="46">
        <f t="shared" si="68"/>
        <v>0</v>
      </c>
      <c r="U283" s="116"/>
      <c r="W283" s="5"/>
      <c r="X283" s="5"/>
      <c r="Y283" s="5"/>
      <c r="Z283" s="5"/>
      <c r="AA283" s="5"/>
      <c r="AB283" s="5"/>
      <c r="AC283" s="5"/>
    </row>
    <row r="284" spans="2:29" x14ac:dyDescent="0.2">
      <c r="B284" s="37">
        <f t="shared" si="69"/>
        <v>23</v>
      </c>
      <c r="C284" s="37">
        <v>269</v>
      </c>
      <c r="D284" s="46"/>
      <c r="E284" s="46"/>
      <c r="F284" s="46">
        <f t="shared" si="63"/>
        <v>155.02454764245795</v>
      </c>
      <c r="G284" s="48">
        <f t="shared" si="76"/>
        <v>5970.5799382258565</v>
      </c>
      <c r="H284" s="46">
        <f t="shared" si="64"/>
        <v>0.12</v>
      </c>
      <c r="I284" s="46">
        <f t="shared" si="70"/>
        <v>0</v>
      </c>
      <c r="J284" s="46">
        <f t="shared" si="75"/>
        <v>-13134.941576297544</v>
      </c>
      <c r="L284" s="123">
        <f t="shared" si="71"/>
        <v>1.0374183793383847</v>
      </c>
      <c r="M284" s="37">
        <f t="shared" si="72"/>
        <v>23</v>
      </c>
      <c r="N284" s="37">
        <v>269</v>
      </c>
      <c r="O284" s="46">
        <f t="shared" si="65"/>
        <v>0</v>
      </c>
      <c r="P284" s="46">
        <f t="shared" si="66"/>
        <v>0</v>
      </c>
      <c r="Q284" s="46">
        <f t="shared" si="67"/>
        <v>160.82531497290492</v>
      </c>
      <c r="R284" s="115">
        <f t="shared" si="73"/>
        <v>5970.5799382258565</v>
      </c>
      <c r="S284" s="46">
        <f t="shared" si="74"/>
        <v>0.12</v>
      </c>
      <c r="T284" s="46">
        <f t="shared" si="68"/>
        <v>0</v>
      </c>
      <c r="U284" s="116"/>
      <c r="W284" s="5"/>
      <c r="X284" s="5"/>
      <c r="Y284" s="5"/>
      <c r="Z284" s="5"/>
      <c r="AA284" s="5"/>
      <c r="AB284" s="5"/>
      <c r="AC284" s="5"/>
    </row>
    <row r="285" spans="2:29" x14ac:dyDescent="0.2">
      <c r="B285" s="37">
        <f t="shared" si="69"/>
        <v>23</v>
      </c>
      <c r="C285" s="37">
        <v>270</v>
      </c>
      <c r="D285" s="46"/>
      <c r="E285" s="46"/>
      <c r="F285" s="46">
        <f t="shared" ref="F285:F348" si="77">$F$13/12*(1+$F$14)^(INT((C285-1)/12)-1)</f>
        <v>155.02454764245795</v>
      </c>
      <c r="G285" s="48">
        <f t="shared" si="76"/>
        <v>5970.5799382258565</v>
      </c>
      <c r="H285" s="46">
        <f t="shared" si="64"/>
        <v>0.12</v>
      </c>
      <c r="I285" s="46">
        <f t="shared" si="70"/>
        <v>2149.4087777613081</v>
      </c>
      <c r="J285" s="46">
        <f t="shared" si="75"/>
        <v>-11209.669393097427</v>
      </c>
      <c r="L285" s="123">
        <f t="shared" si="71"/>
        <v>1.031988372027514</v>
      </c>
      <c r="M285" s="37">
        <f t="shared" si="72"/>
        <v>23</v>
      </c>
      <c r="N285" s="37">
        <v>270</v>
      </c>
      <c r="O285" s="46">
        <f t="shared" si="65"/>
        <v>0</v>
      </c>
      <c r="P285" s="46">
        <f t="shared" si="66"/>
        <v>0</v>
      </c>
      <c r="Q285" s="46">
        <f t="shared" si="67"/>
        <v>159.98353054584197</v>
      </c>
      <c r="R285" s="115">
        <f t="shared" si="73"/>
        <v>5970.5799382258565</v>
      </c>
      <c r="S285" s="46">
        <f t="shared" si="74"/>
        <v>0.12</v>
      </c>
      <c r="T285" s="46">
        <f t="shared" si="68"/>
        <v>2218.1648653835409</v>
      </c>
      <c r="U285" s="116"/>
      <c r="W285" s="5"/>
      <c r="X285" s="5"/>
      <c r="Y285" s="5"/>
      <c r="Z285" s="5"/>
      <c r="AA285" s="5"/>
      <c r="AB285" s="5"/>
      <c r="AC285" s="5"/>
    </row>
    <row r="286" spans="2:29" x14ac:dyDescent="0.2">
      <c r="B286" s="37">
        <f t="shared" si="69"/>
        <v>23</v>
      </c>
      <c r="C286" s="37">
        <v>271</v>
      </c>
      <c r="D286" s="46"/>
      <c r="E286" s="46"/>
      <c r="F286" s="46">
        <f t="shared" si="77"/>
        <v>155.02454764245795</v>
      </c>
      <c r="G286" s="48">
        <f t="shared" si="76"/>
        <v>5970.5799382258565</v>
      </c>
      <c r="H286" s="46">
        <f t="shared" si="64"/>
        <v>0.12</v>
      </c>
      <c r="I286" s="46">
        <f t="shared" si="70"/>
        <v>0</v>
      </c>
      <c r="J286" s="46">
        <f t="shared" si="75"/>
        <v>-11423.6757940309</v>
      </c>
      <c r="L286" s="123">
        <f t="shared" si="71"/>
        <v>1.0265867862098264</v>
      </c>
      <c r="M286" s="37">
        <f t="shared" si="72"/>
        <v>23</v>
      </c>
      <c r="N286" s="37">
        <v>271</v>
      </c>
      <c r="O286" s="46">
        <f t="shared" si="65"/>
        <v>0</v>
      </c>
      <c r="P286" s="46">
        <f t="shared" si="66"/>
        <v>0</v>
      </c>
      <c r="Q286" s="46">
        <f t="shared" si="67"/>
        <v>159.14615214790302</v>
      </c>
      <c r="R286" s="115">
        <f t="shared" si="73"/>
        <v>5970.5799382258565</v>
      </c>
      <c r="S286" s="46">
        <f t="shared" si="74"/>
        <v>0.12</v>
      </c>
      <c r="T286" s="46">
        <f t="shared" si="68"/>
        <v>0</v>
      </c>
      <c r="U286" s="116"/>
      <c r="W286" s="5"/>
      <c r="X286" s="5"/>
      <c r="Y286" s="5"/>
      <c r="Z286" s="5"/>
      <c r="AA286" s="5"/>
      <c r="AB286" s="5"/>
      <c r="AC286" s="5"/>
    </row>
    <row r="287" spans="2:29" x14ac:dyDescent="0.2">
      <c r="B287" s="37">
        <f t="shared" si="69"/>
        <v>23</v>
      </c>
      <c r="C287" s="37">
        <v>272</v>
      </c>
      <c r="D287" s="46"/>
      <c r="E287" s="46"/>
      <c r="F287" s="46">
        <f t="shared" si="77"/>
        <v>155.02454764245795</v>
      </c>
      <c r="G287" s="48">
        <f t="shared" si="76"/>
        <v>5970.5799382258565</v>
      </c>
      <c r="H287" s="46">
        <f t="shared" si="64"/>
        <v>0.12</v>
      </c>
      <c r="I287" s="46">
        <f t="shared" si="70"/>
        <v>0</v>
      </c>
      <c r="J287" s="46">
        <f t="shared" si="75"/>
        <v>-11638.808231219373</v>
      </c>
      <c r="L287" s="123">
        <f t="shared" si="71"/>
        <v>1.0212134731228559</v>
      </c>
      <c r="M287" s="37">
        <f t="shared" si="72"/>
        <v>23</v>
      </c>
      <c r="N287" s="37">
        <v>272</v>
      </c>
      <c r="O287" s="46">
        <f t="shared" si="65"/>
        <v>0</v>
      </c>
      <c r="P287" s="46">
        <f t="shared" si="66"/>
        <v>0</v>
      </c>
      <c r="Q287" s="46">
        <f t="shared" si="67"/>
        <v>158.31315671725412</v>
      </c>
      <c r="R287" s="115">
        <f t="shared" si="73"/>
        <v>5970.5799382258565</v>
      </c>
      <c r="S287" s="46">
        <f t="shared" si="74"/>
        <v>0.12</v>
      </c>
      <c r="T287" s="46">
        <f t="shared" si="68"/>
        <v>0</v>
      </c>
      <c r="U287" s="116"/>
      <c r="W287" s="5"/>
      <c r="X287" s="5"/>
      <c r="Y287" s="5"/>
      <c r="Z287" s="5"/>
      <c r="AA287" s="5"/>
      <c r="AB287" s="5"/>
      <c r="AC287" s="5"/>
    </row>
    <row r="288" spans="2:29" x14ac:dyDescent="0.2">
      <c r="B288" s="37">
        <f t="shared" si="69"/>
        <v>23</v>
      </c>
      <c r="C288" s="37">
        <v>273</v>
      </c>
      <c r="D288" s="46"/>
      <c r="E288" s="46"/>
      <c r="F288" s="46">
        <f t="shared" si="77"/>
        <v>155.02454764245795</v>
      </c>
      <c r="G288" s="48">
        <f t="shared" si="76"/>
        <v>5970.5799382258565</v>
      </c>
      <c r="H288" s="46">
        <f t="shared" si="64"/>
        <v>0.12</v>
      </c>
      <c r="I288" s="46">
        <f t="shared" si="70"/>
        <v>2149.4087777613081</v>
      </c>
      <c r="J288" s="46">
        <f t="shared" si="75"/>
        <v>-9705.6638517600568</v>
      </c>
      <c r="L288" s="123">
        <f t="shared" si="71"/>
        <v>1.0158682847827833</v>
      </c>
      <c r="M288" s="37">
        <f t="shared" si="72"/>
        <v>23</v>
      </c>
      <c r="N288" s="37">
        <v>273</v>
      </c>
      <c r="O288" s="46">
        <f t="shared" si="65"/>
        <v>0</v>
      </c>
      <c r="P288" s="46">
        <f t="shared" si="66"/>
        <v>0</v>
      </c>
      <c r="Q288" s="46">
        <f t="shared" si="67"/>
        <v>157.48452131277062</v>
      </c>
      <c r="R288" s="115">
        <f t="shared" si="73"/>
        <v>5970.5799382258565</v>
      </c>
      <c r="S288" s="46">
        <f t="shared" si="74"/>
        <v>0.12</v>
      </c>
      <c r="T288" s="46">
        <f t="shared" si="68"/>
        <v>2183.5162083614387</v>
      </c>
      <c r="U288" s="116"/>
      <c r="W288" s="5"/>
      <c r="X288" s="5"/>
      <c r="Y288" s="5"/>
      <c r="Z288" s="5"/>
      <c r="AA288" s="5"/>
      <c r="AB288" s="5"/>
      <c r="AC288" s="5"/>
    </row>
    <row r="289" spans="2:29" x14ac:dyDescent="0.2">
      <c r="B289" s="37">
        <f t="shared" si="69"/>
        <v>23</v>
      </c>
      <c r="C289" s="37">
        <v>274</v>
      </c>
      <c r="D289" s="46"/>
      <c r="E289" s="46"/>
      <c r="F289" s="46">
        <f t="shared" si="77"/>
        <v>155.02454764245795</v>
      </c>
      <c r="G289" s="48">
        <f t="shared" si="76"/>
        <v>5970.5799382258565</v>
      </c>
      <c r="H289" s="46">
        <f t="shared" si="64"/>
        <v>0.12</v>
      </c>
      <c r="I289" s="46">
        <f t="shared" si="70"/>
        <v>0</v>
      </c>
      <c r="J289" s="46">
        <f t="shared" si="75"/>
        <v>-9911.756635344329</v>
      </c>
      <c r="L289" s="123">
        <f t="shared" si="71"/>
        <v>1.0105510739803585</v>
      </c>
      <c r="M289" s="37">
        <f t="shared" si="72"/>
        <v>23</v>
      </c>
      <c r="N289" s="37">
        <v>274</v>
      </c>
      <c r="O289" s="46">
        <f t="shared" si="65"/>
        <v>0</v>
      </c>
      <c r="P289" s="46">
        <f t="shared" si="66"/>
        <v>0</v>
      </c>
      <c r="Q289" s="46">
        <f t="shared" si="67"/>
        <v>156.66022311340512</v>
      </c>
      <c r="R289" s="115">
        <f t="shared" si="73"/>
        <v>5970.5799382258565</v>
      </c>
      <c r="S289" s="46">
        <f t="shared" si="74"/>
        <v>0.12</v>
      </c>
      <c r="T289" s="46">
        <f t="shared" si="68"/>
        <v>0</v>
      </c>
      <c r="U289" s="116"/>
      <c r="W289" s="5"/>
      <c r="X289" s="5"/>
      <c r="Y289" s="5"/>
      <c r="Z289" s="5"/>
      <c r="AA289" s="5"/>
      <c r="AB289" s="5"/>
      <c r="AC289" s="5"/>
    </row>
    <row r="290" spans="2:29" x14ac:dyDescent="0.2">
      <c r="B290" s="37">
        <f t="shared" si="69"/>
        <v>23</v>
      </c>
      <c r="C290" s="37">
        <v>275</v>
      </c>
      <c r="D290" s="46"/>
      <c r="E290" s="46"/>
      <c r="F290" s="46">
        <f t="shared" si="77"/>
        <v>155.02454764245795</v>
      </c>
      <c r="G290" s="48">
        <f t="shared" si="76"/>
        <v>5970.5799382258565</v>
      </c>
      <c r="H290" s="46">
        <f t="shared" si="64"/>
        <v>0.12</v>
      </c>
      <c r="I290" s="46">
        <f t="shared" si="70"/>
        <v>0</v>
      </c>
      <c r="J290" s="46">
        <f t="shared" si="75"/>
        <v>-10118.933816148485</v>
      </c>
      <c r="L290" s="123">
        <f t="shared" si="71"/>
        <v>1.0052616942768478</v>
      </c>
      <c r="M290" s="37">
        <f t="shared" si="72"/>
        <v>23</v>
      </c>
      <c r="N290" s="37">
        <v>275</v>
      </c>
      <c r="O290" s="46">
        <f t="shared" si="65"/>
        <v>0</v>
      </c>
      <c r="P290" s="46">
        <f t="shared" si="66"/>
        <v>0</v>
      </c>
      <c r="Q290" s="46">
        <f t="shared" si="67"/>
        <v>155.84023941755919</v>
      </c>
      <c r="R290" s="115">
        <f t="shared" si="73"/>
        <v>5970.5799382258565</v>
      </c>
      <c r="S290" s="46">
        <f t="shared" si="74"/>
        <v>0.12</v>
      </c>
      <c r="T290" s="46">
        <f t="shared" si="68"/>
        <v>0</v>
      </c>
      <c r="U290" s="116"/>
      <c r="W290" s="5"/>
      <c r="X290" s="5"/>
      <c r="Y290" s="5"/>
      <c r="Z290" s="5"/>
      <c r="AA290" s="5"/>
      <c r="AB290" s="5"/>
      <c r="AC290" s="5"/>
    </row>
    <row r="291" spans="2:29" x14ac:dyDescent="0.2">
      <c r="B291" s="37">
        <f t="shared" si="69"/>
        <v>23</v>
      </c>
      <c r="C291" s="37">
        <v>276</v>
      </c>
      <c r="D291" s="46"/>
      <c r="E291" s="46"/>
      <c r="F291" s="46">
        <f t="shared" si="77"/>
        <v>155.02454764245795</v>
      </c>
      <c r="G291" s="48">
        <f t="shared" si="76"/>
        <v>5970.5799382258565</v>
      </c>
      <c r="H291" s="46">
        <f t="shared" si="64"/>
        <v>0.12</v>
      </c>
      <c r="I291" s="46">
        <f t="shared" si="70"/>
        <v>2149.4087777613081</v>
      </c>
      <c r="J291" s="46">
        <f t="shared" si="75"/>
        <v>-8177.7923221778638</v>
      </c>
      <c r="L291" s="123">
        <f t="shared" si="71"/>
        <v>1</v>
      </c>
      <c r="M291" s="37">
        <f t="shared" si="72"/>
        <v>23</v>
      </c>
      <c r="N291" s="37">
        <v>276</v>
      </c>
      <c r="O291" s="46">
        <f t="shared" si="65"/>
        <v>0</v>
      </c>
      <c r="P291" s="46">
        <f t="shared" si="66"/>
        <v>0</v>
      </c>
      <c r="Q291" s="46">
        <f t="shared" si="67"/>
        <v>155.02454764245795</v>
      </c>
      <c r="R291" s="115">
        <f t="shared" si="73"/>
        <v>5970.5799382258565</v>
      </c>
      <c r="S291" s="46">
        <f t="shared" si="74"/>
        <v>0.12</v>
      </c>
      <c r="T291" s="46">
        <f t="shared" si="68"/>
        <v>2149.4087777613081</v>
      </c>
      <c r="U291" s="116"/>
      <c r="W291" s="5"/>
      <c r="X291" s="5"/>
      <c r="Y291" s="5"/>
      <c r="Z291" s="5"/>
      <c r="AA291" s="5"/>
      <c r="AB291" s="5"/>
      <c r="AC291" s="5"/>
    </row>
    <row r="292" spans="2:29" x14ac:dyDescent="0.2">
      <c r="B292" s="37">
        <f t="shared" si="69"/>
        <v>24</v>
      </c>
      <c r="C292" s="37">
        <v>277</v>
      </c>
      <c r="D292" s="46"/>
      <c r="E292" s="46"/>
      <c r="F292" s="46">
        <f t="shared" si="77"/>
        <v>159.67528407173168</v>
      </c>
      <c r="G292" s="48">
        <f t="shared" si="76"/>
        <v>5940.7270385347274</v>
      </c>
      <c r="H292" s="46">
        <f t="shared" si="64"/>
        <v>0.12</v>
      </c>
      <c r="I292" s="46">
        <f t="shared" si="70"/>
        <v>0</v>
      </c>
      <c r="J292" s="46">
        <f t="shared" si="75"/>
        <v>-8380.4966493084466</v>
      </c>
      <c r="L292" s="123">
        <f t="shared" si="71"/>
        <v>1.0594256262456365</v>
      </c>
      <c r="M292" s="37">
        <f t="shared" si="72"/>
        <v>24</v>
      </c>
      <c r="N292" s="37">
        <v>277</v>
      </c>
      <c r="O292" s="46">
        <f t="shared" si="65"/>
        <v>0</v>
      </c>
      <c r="P292" s="46">
        <f t="shared" si="66"/>
        <v>0</v>
      </c>
      <c r="Q292" s="46">
        <f t="shared" si="67"/>
        <v>169.16408782364425</v>
      </c>
      <c r="R292" s="115">
        <f t="shared" si="73"/>
        <v>5940.7270385347274</v>
      </c>
      <c r="S292" s="46">
        <f t="shared" si="74"/>
        <v>0.12</v>
      </c>
      <c r="T292" s="46">
        <f t="shared" si="68"/>
        <v>0</v>
      </c>
      <c r="U292" s="116"/>
      <c r="W292" s="5"/>
      <c r="X292" s="5"/>
      <c r="Y292" s="5"/>
      <c r="Z292" s="5"/>
      <c r="AA292" s="5"/>
      <c r="AB292" s="5"/>
      <c r="AC292" s="5"/>
    </row>
    <row r="293" spans="2:29" x14ac:dyDescent="0.2">
      <c r="B293" s="37">
        <f t="shared" si="69"/>
        <v>24</v>
      </c>
      <c r="C293" s="37">
        <v>278</v>
      </c>
      <c r="D293" s="46"/>
      <c r="E293" s="46"/>
      <c r="F293" s="46">
        <f t="shared" si="77"/>
        <v>159.67528407173168</v>
      </c>
      <c r="G293" s="48">
        <f t="shared" si="76"/>
        <v>5940.7270385347274</v>
      </c>
      <c r="H293" s="46">
        <f t="shared" si="64"/>
        <v>0.12</v>
      </c>
      <c r="I293" s="46">
        <f t="shared" si="70"/>
        <v>0</v>
      </c>
      <c r="J293" s="46">
        <f t="shared" si="75"/>
        <v>-8584.2675446369849</v>
      </c>
      <c r="L293" s="123">
        <f t="shared" si="71"/>
        <v>1.0538804296206197</v>
      </c>
      <c r="M293" s="37">
        <f t="shared" si="72"/>
        <v>24</v>
      </c>
      <c r="N293" s="37">
        <v>278</v>
      </c>
      <c r="O293" s="46">
        <f t="shared" si="65"/>
        <v>0</v>
      </c>
      <c r="P293" s="46">
        <f t="shared" si="66"/>
        <v>0</v>
      </c>
      <c r="Q293" s="46">
        <f t="shared" si="67"/>
        <v>168.27865697731107</v>
      </c>
      <c r="R293" s="115">
        <f t="shared" si="73"/>
        <v>5940.7270385347274</v>
      </c>
      <c r="S293" s="46">
        <f t="shared" si="74"/>
        <v>0.12</v>
      </c>
      <c r="T293" s="46">
        <f t="shared" si="68"/>
        <v>0</v>
      </c>
      <c r="U293" s="116"/>
      <c r="W293" s="5"/>
      <c r="X293" s="5"/>
      <c r="Y293" s="5"/>
      <c r="Z293" s="5"/>
      <c r="AA293" s="5"/>
      <c r="AB293" s="5"/>
      <c r="AC293" s="5"/>
    </row>
    <row r="294" spans="2:29" x14ac:dyDescent="0.2">
      <c r="B294" s="37">
        <f t="shared" si="69"/>
        <v>24</v>
      </c>
      <c r="C294" s="37">
        <v>279</v>
      </c>
      <c r="D294" s="46"/>
      <c r="E294" s="46"/>
      <c r="F294" s="46">
        <f t="shared" si="77"/>
        <v>159.67528407173168</v>
      </c>
      <c r="G294" s="48">
        <f t="shared" si="76"/>
        <v>5940.7270385347274</v>
      </c>
      <c r="H294" s="46">
        <f t="shared" si="64"/>
        <v>0.12</v>
      </c>
      <c r="I294" s="46">
        <f t="shared" si="70"/>
        <v>2138.6617338725018</v>
      </c>
      <c r="J294" s="46">
        <f t="shared" si="75"/>
        <v>-6650.4488862467597</v>
      </c>
      <c r="L294" s="123">
        <f t="shared" si="71"/>
        <v>1.0483642574073675</v>
      </c>
      <c r="M294" s="37">
        <f t="shared" si="72"/>
        <v>24</v>
      </c>
      <c r="N294" s="37">
        <v>279</v>
      </c>
      <c r="O294" s="46">
        <f t="shared" si="65"/>
        <v>0</v>
      </c>
      <c r="P294" s="46">
        <f t="shared" si="66"/>
        <v>0</v>
      </c>
      <c r="Q294" s="46">
        <f t="shared" si="67"/>
        <v>167.39786061217143</v>
      </c>
      <c r="R294" s="115">
        <f t="shared" si="73"/>
        <v>5940.7270385347274</v>
      </c>
      <c r="S294" s="46">
        <f t="shared" si="74"/>
        <v>0.12</v>
      </c>
      <c r="T294" s="46">
        <f t="shared" si="68"/>
        <v>2242.0965204767986</v>
      </c>
      <c r="U294" s="116"/>
      <c r="W294" s="5"/>
      <c r="X294" s="5"/>
      <c r="Y294" s="5"/>
      <c r="Z294" s="5"/>
      <c r="AA294" s="5"/>
      <c r="AB294" s="5"/>
      <c r="AC294" s="5"/>
    </row>
    <row r="295" spans="2:29" x14ac:dyDescent="0.2">
      <c r="B295" s="37">
        <f t="shared" si="69"/>
        <v>24</v>
      </c>
      <c r="C295" s="37">
        <v>280</v>
      </c>
      <c r="D295" s="46"/>
      <c r="E295" s="46"/>
      <c r="F295" s="46">
        <f t="shared" si="77"/>
        <v>159.67528407173168</v>
      </c>
      <c r="G295" s="48">
        <f t="shared" si="76"/>
        <v>5940.7270385347274</v>
      </c>
      <c r="H295" s="46">
        <f t="shared" si="64"/>
        <v>0.12</v>
      </c>
      <c r="I295" s="46">
        <f t="shared" si="70"/>
        <v>0</v>
      </c>
      <c r="J295" s="46">
        <f t="shared" si="75"/>
        <v>-6845.1167991617249</v>
      </c>
      <c r="L295" s="123">
        <f t="shared" si="71"/>
        <v>1.0428769576876462</v>
      </c>
      <c r="M295" s="37">
        <f t="shared" si="72"/>
        <v>24</v>
      </c>
      <c r="N295" s="37">
        <v>280</v>
      </c>
      <c r="O295" s="46">
        <f t="shared" si="65"/>
        <v>0</v>
      </c>
      <c r="P295" s="46">
        <f t="shared" si="66"/>
        <v>0</v>
      </c>
      <c r="Q295" s="46">
        <f t="shared" si="67"/>
        <v>166.5216744706382</v>
      </c>
      <c r="R295" s="115">
        <f t="shared" si="73"/>
        <v>5940.7270385347274</v>
      </c>
      <c r="S295" s="46">
        <f t="shared" si="74"/>
        <v>0.12</v>
      </c>
      <c r="T295" s="46">
        <f t="shared" si="68"/>
        <v>0</v>
      </c>
      <c r="U295" s="116"/>
      <c r="W295" s="5"/>
      <c r="X295" s="5"/>
      <c r="Y295" s="5"/>
      <c r="Z295" s="5"/>
      <c r="AA295" s="5"/>
      <c r="AB295" s="5"/>
      <c r="AC295" s="5"/>
    </row>
    <row r="296" spans="2:29" x14ac:dyDescent="0.2">
      <c r="B296" s="37">
        <f t="shared" si="69"/>
        <v>24</v>
      </c>
      <c r="C296" s="37">
        <v>281</v>
      </c>
      <c r="D296" s="46"/>
      <c r="E296" s="46"/>
      <c r="F296" s="46">
        <f t="shared" si="77"/>
        <v>159.67528407173168</v>
      </c>
      <c r="G296" s="48">
        <f t="shared" si="76"/>
        <v>5940.7270385347274</v>
      </c>
      <c r="H296" s="46">
        <f t="shared" si="64"/>
        <v>0.12</v>
      </c>
      <c r="I296" s="46">
        <f t="shared" si="70"/>
        <v>0</v>
      </c>
      <c r="J296" s="46">
        <f t="shared" si="75"/>
        <v>-7040.8089951199599</v>
      </c>
      <c r="L296" s="123">
        <f t="shared" si="71"/>
        <v>1.0374183793383847</v>
      </c>
      <c r="M296" s="37">
        <f t="shared" si="72"/>
        <v>24</v>
      </c>
      <c r="N296" s="37">
        <v>281</v>
      </c>
      <c r="O296" s="46">
        <f t="shared" si="65"/>
        <v>0</v>
      </c>
      <c r="P296" s="46">
        <f t="shared" si="66"/>
        <v>0</v>
      </c>
      <c r="Q296" s="46">
        <f t="shared" si="67"/>
        <v>165.65007442209208</v>
      </c>
      <c r="R296" s="115">
        <f t="shared" si="73"/>
        <v>5940.7270385347274</v>
      </c>
      <c r="S296" s="46">
        <f t="shared" si="74"/>
        <v>0.12</v>
      </c>
      <c r="T296" s="46">
        <f t="shared" si="68"/>
        <v>0</v>
      </c>
      <c r="U296" s="116"/>
      <c r="W296" s="5"/>
      <c r="X296" s="5"/>
      <c r="Y296" s="5"/>
      <c r="Z296" s="5"/>
      <c r="AA296" s="5"/>
      <c r="AB296" s="5"/>
      <c r="AC296" s="5"/>
    </row>
    <row r="297" spans="2:29" x14ac:dyDescent="0.2">
      <c r="B297" s="37">
        <f t="shared" si="69"/>
        <v>24</v>
      </c>
      <c r="C297" s="37">
        <v>282</v>
      </c>
      <c r="D297" s="46"/>
      <c r="E297" s="46"/>
      <c r="F297" s="46">
        <f t="shared" si="77"/>
        <v>159.67528407173168</v>
      </c>
      <c r="G297" s="48">
        <f t="shared" si="76"/>
        <v>5940.7270385347274</v>
      </c>
      <c r="H297" s="46">
        <f t="shared" si="64"/>
        <v>0.12</v>
      </c>
      <c r="I297" s="46">
        <f t="shared" si="70"/>
        <v>2138.6617338725018</v>
      </c>
      <c r="J297" s="46">
        <f t="shared" si="75"/>
        <v>-5098.8691297131909</v>
      </c>
      <c r="L297" s="123">
        <f t="shared" si="71"/>
        <v>1.031988372027514</v>
      </c>
      <c r="M297" s="37">
        <f t="shared" si="72"/>
        <v>24</v>
      </c>
      <c r="N297" s="37">
        <v>282</v>
      </c>
      <c r="O297" s="46">
        <f t="shared" si="65"/>
        <v>0</v>
      </c>
      <c r="P297" s="46">
        <f t="shared" si="66"/>
        <v>0</v>
      </c>
      <c r="Q297" s="46">
        <f t="shared" si="67"/>
        <v>164.78303646221721</v>
      </c>
      <c r="R297" s="115">
        <f t="shared" si="73"/>
        <v>5940.7270385347274</v>
      </c>
      <c r="S297" s="46">
        <f t="shared" si="74"/>
        <v>0.12</v>
      </c>
      <c r="T297" s="46">
        <f t="shared" si="68"/>
        <v>2207.0740410566236</v>
      </c>
      <c r="U297" s="116"/>
      <c r="W297" s="5"/>
      <c r="X297" s="5"/>
      <c r="Y297" s="5"/>
      <c r="Z297" s="5"/>
      <c r="AA297" s="5"/>
      <c r="AB297" s="5"/>
      <c r="AC297" s="5"/>
    </row>
    <row r="298" spans="2:29" x14ac:dyDescent="0.2">
      <c r="B298" s="37">
        <f t="shared" si="69"/>
        <v>24</v>
      </c>
      <c r="C298" s="37">
        <v>283</v>
      </c>
      <c r="D298" s="46"/>
      <c r="E298" s="46"/>
      <c r="F298" s="46">
        <f t="shared" si="77"/>
        <v>159.67528407173168</v>
      </c>
      <c r="G298" s="48">
        <f t="shared" si="76"/>
        <v>5940.7270385347274</v>
      </c>
      <c r="H298" s="46">
        <f t="shared" si="64"/>
        <v>0.12</v>
      </c>
      <c r="I298" s="46">
        <f t="shared" si="70"/>
        <v>0</v>
      </c>
      <c r="J298" s="46">
        <f t="shared" si="75"/>
        <v>-5285.3731043031303</v>
      </c>
      <c r="L298" s="123">
        <f t="shared" si="71"/>
        <v>1.0265867862098264</v>
      </c>
      <c r="M298" s="37">
        <f t="shared" si="72"/>
        <v>24</v>
      </c>
      <c r="N298" s="37">
        <v>283</v>
      </c>
      <c r="O298" s="46">
        <f t="shared" si="65"/>
        <v>0</v>
      </c>
      <c r="P298" s="46">
        <f t="shared" si="66"/>
        <v>0</v>
      </c>
      <c r="Q298" s="46">
        <f t="shared" si="67"/>
        <v>163.92053671234009</v>
      </c>
      <c r="R298" s="115">
        <f t="shared" si="73"/>
        <v>5940.7270385347274</v>
      </c>
      <c r="S298" s="46">
        <f t="shared" si="74"/>
        <v>0.12</v>
      </c>
      <c r="T298" s="46">
        <f t="shared" si="68"/>
        <v>0</v>
      </c>
      <c r="U298" s="116"/>
      <c r="W298" s="5"/>
      <c r="X298" s="5"/>
      <c r="Y298" s="5"/>
      <c r="Z298" s="5"/>
      <c r="AA298" s="5"/>
      <c r="AB298" s="5"/>
      <c r="AC298" s="5"/>
    </row>
    <row r="299" spans="2:29" x14ac:dyDescent="0.2">
      <c r="B299" s="37">
        <f t="shared" si="69"/>
        <v>24</v>
      </c>
      <c r="C299" s="37">
        <v>284</v>
      </c>
      <c r="D299" s="46"/>
      <c r="E299" s="46"/>
      <c r="F299" s="46">
        <f t="shared" si="77"/>
        <v>159.67528407173168</v>
      </c>
      <c r="G299" s="48">
        <f t="shared" si="76"/>
        <v>5940.7270385347274</v>
      </c>
      <c r="H299" s="46">
        <f t="shared" si="64"/>
        <v>0.12</v>
      </c>
      <c r="I299" s="46">
        <f t="shared" si="70"/>
        <v>0</v>
      </c>
      <c r="J299" s="46">
        <f t="shared" si="75"/>
        <v>-5472.8584057887792</v>
      </c>
      <c r="L299" s="123">
        <f t="shared" si="71"/>
        <v>1.0212134731228559</v>
      </c>
      <c r="M299" s="37">
        <f t="shared" si="72"/>
        <v>24</v>
      </c>
      <c r="N299" s="37">
        <v>284</v>
      </c>
      <c r="O299" s="46">
        <f t="shared" si="65"/>
        <v>0</v>
      </c>
      <c r="P299" s="46">
        <f t="shared" si="66"/>
        <v>0</v>
      </c>
      <c r="Q299" s="46">
        <f t="shared" si="67"/>
        <v>163.06255141877176</v>
      </c>
      <c r="R299" s="115">
        <f t="shared" si="73"/>
        <v>5940.7270385347274</v>
      </c>
      <c r="S299" s="46">
        <f t="shared" si="74"/>
        <v>0.12</v>
      </c>
      <c r="T299" s="46">
        <f t="shared" si="68"/>
        <v>0</v>
      </c>
      <c r="U299" s="116"/>
      <c r="W299" s="5"/>
      <c r="X299" s="5"/>
      <c r="Y299" s="5"/>
      <c r="Z299" s="5"/>
      <c r="AA299" s="5"/>
      <c r="AB299" s="5"/>
      <c r="AC299" s="5"/>
    </row>
    <row r="300" spans="2:29" x14ac:dyDescent="0.2">
      <c r="B300" s="37">
        <f t="shared" si="69"/>
        <v>24</v>
      </c>
      <c r="C300" s="37">
        <v>285</v>
      </c>
      <c r="D300" s="46"/>
      <c r="E300" s="46"/>
      <c r="F300" s="46">
        <f t="shared" si="77"/>
        <v>159.67528407173168</v>
      </c>
      <c r="G300" s="48">
        <f t="shared" si="76"/>
        <v>5940.7270385347274</v>
      </c>
      <c r="H300" s="46">
        <f t="shared" si="64"/>
        <v>0.12</v>
      </c>
      <c r="I300" s="46">
        <f t="shared" si="70"/>
        <v>2138.6617338725018</v>
      </c>
      <c r="J300" s="46">
        <f t="shared" si="75"/>
        <v>-3522.6684637397457</v>
      </c>
      <c r="L300" s="123">
        <f t="shared" si="71"/>
        <v>1.0158682847827833</v>
      </c>
      <c r="M300" s="37">
        <f t="shared" si="72"/>
        <v>24</v>
      </c>
      <c r="N300" s="37">
        <v>285</v>
      </c>
      <c r="O300" s="46">
        <f t="shared" si="65"/>
        <v>0</v>
      </c>
      <c r="P300" s="46">
        <f t="shared" si="66"/>
        <v>0</v>
      </c>
      <c r="Q300" s="46">
        <f t="shared" si="67"/>
        <v>162.20905695215376</v>
      </c>
      <c r="R300" s="115">
        <f t="shared" si="73"/>
        <v>5940.7270385347274</v>
      </c>
      <c r="S300" s="46">
        <f t="shared" si="74"/>
        <v>0.12</v>
      </c>
      <c r="T300" s="46">
        <f t="shared" si="68"/>
        <v>2172.5986273196318</v>
      </c>
      <c r="U300" s="116"/>
      <c r="W300" s="5"/>
      <c r="X300" s="5"/>
      <c r="Y300" s="5"/>
      <c r="Z300" s="5"/>
      <c r="AA300" s="5"/>
      <c r="AB300" s="5"/>
      <c r="AC300" s="5"/>
    </row>
    <row r="301" spans="2:29" x14ac:dyDescent="0.2">
      <c r="B301" s="37">
        <f t="shared" si="69"/>
        <v>24</v>
      </c>
      <c r="C301" s="37">
        <v>286</v>
      </c>
      <c r="D301" s="46"/>
      <c r="E301" s="46"/>
      <c r="F301" s="46">
        <f t="shared" si="77"/>
        <v>159.67528407173168</v>
      </c>
      <c r="G301" s="48">
        <f t="shared" si="76"/>
        <v>5940.7270385347274</v>
      </c>
      <c r="H301" s="46">
        <f t="shared" si="64"/>
        <v>0.12</v>
      </c>
      <c r="I301" s="46">
        <f t="shared" si="70"/>
        <v>0</v>
      </c>
      <c r="J301" s="46">
        <f t="shared" si="75"/>
        <v>-3700.8789523063688</v>
      </c>
      <c r="L301" s="123">
        <f t="shared" si="71"/>
        <v>1.0105510739803585</v>
      </c>
      <c r="M301" s="37">
        <f t="shared" si="72"/>
        <v>24</v>
      </c>
      <c r="N301" s="37">
        <v>286</v>
      </c>
      <c r="O301" s="46">
        <f t="shared" si="65"/>
        <v>0</v>
      </c>
      <c r="P301" s="46">
        <f t="shared" si="66"/>
        <v>0</v>
      </c>
      <c r="Q301" s="46">
        <f t="shared" si="67"/>
        <v>161.36002980680729</v>
      </c>
      <c r="R301" s="115">
        <f t="shared" si="73"/>
        <v>5940.7270385347274</v>
      </c>
      <c r="S301" s="46">
        <f t="shared" si="74"/>
        <v>0.12</v>
      </c>
      <c r="T301" s="46">
        <f t="shared" si="68"/>
        <v>0</v>
      </c>
      <c r="U301" s="116"/>
      <c r="W301" s="5"/>
      <c r="X301" s="5"/>
      <c r="Y301" s="5"/>
      <c r="Z301" s="5"/>
      <c r="AA301" s="5"/>
      <c r="AB301" s="5"/>
      <c r="AC301" s="5"/>
    </row>
    <row r="302" spans="2:29" x14ac:dyDescent="0.2">
      <c r="B302" s="37">
        <f t="shared" si="69"/>
        <v>24</v>
      </c>
      <c r="C302" s="37">
        <v>287</v>
      </c>
      <c r="D302" s="46"/>
      <c r="E302" s="46"/>
      <c r="F302" s="46">
        <f t="shared" si="77"/>
        <v>159.67528407173168</v>
      </c>
      <c r="G302" s="48">
        <f t="shared" si="76"/>
        <v>5940.7270385347274</v>
      </c>
      <c r="H302" s="46">
        <f t="shared" si="64"/>
        <v>0.12</v>
      </c>
      <c r="I302" s="46">
        <f t="shared" si="70"/>
        <v>0</v>
      </c>
      <c r="J302" s="46">
        <f t="shared" si="75"/>
        <v>-3880.0271299807573</v>
      </c>
      <c r="L302" s="123">
        <f t="shared" si="71"/>
        <v>1.0052616942768478</v>
      </c>
      <c r="M302" s="37">
        <f t="shared" si="72"/>
        <v>24</v>
      </c>
      <c r="N302" s="37">
        <v>287</v>
      </c>
      <c r="O302" s="46">
        <f t="shared" si="65"/>
        <v>0</v>
      </c>
      <c r="P302" s="46">
        <f t="shared" si="66"/>
        <v>0</v>
      </c>
      <c r="Q302" s="46">
        <f t="shared" si="67"/>
        <v>160.51544660008594</v>
      </c>
      <c r="R302" s="115">
        <f t="shared" si="73"/>
        <v>5940.7270385347274</v>
      </c>
      <c r="S302" s="46">
        <f t="shared" si="74"/>
        <v>0.12</v>
      </c>
      <c r="T302" s="46">
        <f t="shared" si="68"/>
        <v>0</v>
      </c>
      <c r="U302" s="116"/>
      <c r="W302" s="5"/>
      <c r="X302" s="5"/>
      <c r="Y302" s="5"/>
      <c r="Z302" s="5"/>
      <c r="AA302" s="5"/>
      <c r="AB302" s="5"/>
      <c r="AC302" s="5"/>
    </row>
    <row r="303" spans="2:29" x14ac:dyDescent="0.2">
      <c r="B303" s="37">
        <f t="shared" si="69"/>
        <v>24</v>
      </c>
      <c r="C303" s="37">
        <v>288</v>
      </c>
      <c r="D303" s="46"/>
      <c r="E303" s="46"/>
      <c r="F303" s="46">
        <f t="shared" si="77"/>
        <v>159.67528407173168</v>
      </c>
      <c r="G303" s="48">
        <f t="shared" si="76"/>
        <v>5940.7270385347274</v>
      </c>
      <c r="H303" s="46">
        <f t="shared" si="64"/>
        <v>0.12</v>
      </c>
      <c r="I303" s="46">
        <f t="shared" si="70"/>
        <v>2138.6617338725018</v>
      </c>
      <c r="J303" s="46">
        <f t="shared" si="75"/>
        <v>-1921.456196723821</v>
      </c>
      <c r="L303" s="123">
        <f t="shared" si="71"/>
        <v>1</v>
      </c>
      <c r="M303" s="37">
        <f t="shared" si="72"/>
        <v>24</v>
      </c>
      <c r="N303" s="37">
        <v>288</v>
      </c>
      <c r="O303" s="46">
        <f t="shared" si="65"/>
        <v>0</v>
      </c>
      <c r="P303" s="46">
        <f t="shared" si="66"/>
        <v>0</v>
      </c>
      <c r="Q303" s="46">
        <f t="shared" si="67"/>
        <v>159.67528407173168</v>
      </c>
      <c r="R303" s="115">
        <f t="shared" si="73"/>
        <v>5940.7270385347274</v>
      </c>
      <c r="S303" s="46">
        <f t="shared" si="74"/>
        <v>0.12</v>
      </c>
      <c r="T303" s="46">
        <f t="shared" si="68"/>
        <v>2138.6617338725018</v>
      </c>
      <c r="U303" s="116"/>
      <c r="W303" s="5"/>
      <c r="X303" s="5"/>
      <c r="Y303" s="5"/>
      <c r="Z303" s="5"/>
      <c r="AA303" s="5"/>
      <c r="AB303" s="5"/>
      <c r="AC303" s="5"/>
    </row>
    <row r="304" spans="2:29" x14ac:dyDescent="0.2">
      <c r="B304" s="37">
        <f t="shared" si="69"/>
        <v>25</v>
      </c>
      <c r="C304" s="37">
        <v>289</v>
      </c>
      <c r="D304" s="46"/>
      <c r="E304" s="46"/>
      <c r="F304" s="46">
        <f t="shared" si="77"/>
        <v>164.46554259388367</v>
      </c>
      <c r="G304" s="48">
        <f t="shared" si="76"/>
        <v>5911.0234033420538</v>
      </c>
      <c r="H304" s="46">
        <f t="shared" si="64"/>
        <v>0.12</v>
      </c>
      <c r="I304" s="46">
        <f t="shared" si="70"/>
        <v>0</v>
      </c>
      <c r="J304" s="46">
        <f t="shared" si="75"/>
        <v>-2096.0318543912199</v>
      </c>
      <c r="L304" s="123">
        <f t="shared" si="71"/>
        <v>1.0594256262456365</v>
      </c>
      <c r="M304" s="37">
        <f t="shared" si="72"/>
        <v>25</v>
      </c>
      <c r="N304" s="37">
        <v>289</v>
      </c>
      <c r="O304" s="46">
        <f t="shared" si="65"/>
        <v>0</v>
      </c>
      <c r="P304" s="46">
        <f t="shared" si="66"/>
        <v>0</v>
      </c>
      <c r="Q304" s="46">
        <f t="shared" si="67"/>
        <v>174.23901045835362</v>
      </c>
      <c r="R304" s="115">
        <f t="shared" si="73"/>
        <v>5911.0234033420538</v>
      </c>
      <c r="S304" s="46">
        <f t="shared" si="74"/>
        <v>0.12</v>
      </c>
      <c r="T304" s="46">
        <f t="shared" si="68"/>
        <v>0</v>
      </c>
      <c r="U304" s="116"/>
      <c r="W304" s="5"/>
      <c r="X304" s="5"/>
      <c r="Y304" s="5"/>
      <c r="Z304" s="5"/>
      <c r="AA304" s="5"/>
      <c r="AB304" s="5"/>
      <c r="AC304" s="5"/>
    </row>
    <row r="305" spans="2:30" x14ac:dyDescent="0.2">
      <c r="B305" s="37">
        <f t="shared" si="69"/>
        <v>25</v>
      </c>
      <c r="C305" s="37">
        <v>290</v>
      </c>
      <c r="D305" s="46"/>
      <c r="E305" s="46"/>
      <c r="F305" s="46">
        <f t="shared" si="77"/>
        <v>164.46554259388367</v>
      </c>
      <c r="G305" s="48">
        <f t="shared" si="76"/>
        <v>5911.0234033420538</v>
      </c>
      <c r="H305" s="46">
        <f t="shared" si="64"/>
        <v>0.12</v>
      </c>
      <c r="I305" s="46">
        <f t="shared" si="70"/>
        <v>0</v>
      </c>
      <c r="J305" s="46">
        <f t="shared" si="75"/>
        <v>-2271.5260757974443</v>
      </c>
      <c r="L305" s="123">
        <f t="shared" si="71"/>
        <v>1.0538804296206197</v>
      </c>
      <c r="M305" s="37">
        <f t="shared" si="72"/>
        <v>25</v>
      </c>
      <c r="N305" s="37">
        <v>290</v>
      </c>
      <c r="O305" s="46">
        <f t="shared" si="65"/>
        <v>0</v>
      </c>
      <c r="P305" s="46">
        <f t="shared" si="66"/>
        <v>0</v>
      </c>
      <c r="Q305" s="46">
        <f t="shared" si="67"/>
        <v>173.32701668663046</v>
      </c>
      <c r="R305" s="115">
        <f t="shared" si="73"/>
        <v>5911.0234033420538</v>
      </c>
      <c r="S305" s="46">
        <f t="shared" si="74"/>
        <v>0.12</v>
      </c>
      <c r="T305" s="46">
        <f t="shared" si="68"/>
        <v>0</v>
      </c>
      <c r="U305" s="116"/>
      <c r="W305" s="5"/>
      <c r="X305" s="5"/>
      <c r="Y305" s="5"/>
      <c r="Z305" s="5"/>
      <c r="AA305" s="5"/>
      <c r="AB305" s="5"/>
      <c r="AC305" s="5"/>
    </row>
    <row r="306" spans="2:30" x14ac:dyDescent="0.2">
      <c r="B306" s="37">
        <f t="shared" si="69"/>
        <v>25</v>
      </c>
      <c r="C306" s="37">
        <v>291</v>
      </c>
      <c r="D306" s="46"/>
      <c r="E306" s="46"/>
      <c r="F306" s="46">
        <f t="shared" si="77"/>
        <v>164.46554259388367</v>
      </c>
      <c r="G306" s="48">
        <f t="shared" si="76"/>
        <v>5911.0234033420538</v>
      </c>
      <c r="H306" s="46">
        <f t="shared" si="64"/>
        <v>0.12</v>
      </c>
      <c r="I306" s="46">
        <f t="shared" si="70"/>
        <v>2127.9684252031393</v>
      </c>
      <c r="J306" s="46">
        <f t="shared" si="75"/>
        <v>-319.97526894092243</v>
      </c>
      <c r="L306" s="123">
        <f t="shared" si="71"/>
        <v>1.0483642574073675</v>
      </c>
      <c r="M306" s="37">
        <f t="shared" si="72"/>
        <v>25</v>
      </c>
      <c r="N306" s="37">
        <v>291</v>
      </c>
      <c r="O306" s="46">
        <f t="shared" si="65"/>
        <v>0</v>
      </c>
      <c r="P306" s="46">
        <f t="shared" si="66"/>
        <v>0</v>
      </c>
      <c r="Q306" s="46">
        <f t="shared" si="67"/>
        <v>172.41979643053662</v>
      </c>
      <c r="R306" s="115">
        <f t="shared" si="73"/>
        <v>5911.0234033420538</v>
      </c>
      <c r="S306" s="46">
        <f t="shared" si="74"/>
        <v>0.12</v>
      </c>
      <c r="T306" s="46">
        <f t="shared" si="68"/>
        <v>2230.8860378744143</v>
      </c>
      <c r="U306" s="116"/>
      <c r="W306" s="5"/>
      <c r="X306" s="5"/>
      <c r="Y306" s="5"/>
      <c r="Z306" s="5"/>
      <c r="AA306" s="5"/>
      <c r="AB306" s="5"/>
      <c r="AC306" s="5"/>
    </row>
    <row r="307" spans="2:30" x14ac:dyDescent="0.2">
      <c r="B307" s="37">
        <f t="shared" si="69"/>
        <v>25</v>
      </c>
      <c r="C307" s="37">
        <v>292</v>
      </c>
      <c r="D307" s="46"/>
      <c r="E307" s="46"/>
      <c r="F307" s="46">
        <f t="shared" si="77"/>
        <v>164.46554259388367</v>
      </c>
      <c r="G307" s="48">
        <f t="shared" si="76"/>
        <v>5911.0234033420538</v>
      </c>
      <c r="H307" s="46">
        <f t="shared" si="64"/>
        <v>0.12</v>
      </c>
      <c r="I307" s="46">
        <f t="shared" si="70"/>
        <v>0</v>
      </c>
      <c r="J307" s="46">
        <f t="shared" si="75"/>
        <v>-486.12442357612542</v>
      </c>
      <c r="L307" s="123">
        <f t="shared" si="71"/>
        <v>1.0428769576876462</v>
      </c>
      <c r="M307" s="37">
        <f t="shared" si="72"/>
        <v>25</v>
      </c>
      <c r="N307" s="37">
        <v>292</v>
      </c>
      <c r="O307" s="46">
        <f t="shared" si="65"/>
        <v>0</v>
      </c>
      <c r="P307" s="46">
        <f t="shared" si="66"/>
        <v>0</v>
      </c>
      <c r="Q307" s="46">
        <f t="shared" si="67"/>
        <v>171.51732470475739</v>
      </c>
      <c r="R307" s="115">
        <f t="shared" si="73"/>
        <v>5911.0234033420538</v>
      </c>
      <c r="S307" s="46">
        <f t="shared" si="74"/>
        <v>0.12</v>
      </c>
      <c r="T307" s="46">
        <f t="shared" si="68"/>
        <v>0</v>
      </c>
      <c r="U307" s="116"/>
      <c r="W307" s="5"/>
      <c r="X307" s="5"/>
      <c r="Y307" s="5"/>
      <c r="Z307" s="5"/>
      <c r="AA307" s="5"/>
      <c r="AB307" s="5"/>
      <c r="AC307" s="5"/>
    </row>
    <row r="308" spans="2:30" x14ac:dyDescent="0.2">
      <c r="B308" s="37">
        <f t="shared" si="69"/>
        <v>25</v>
      </c>
      <c r="C308" s="37">
        <v>293</v>
      </c>
      <c r="D308" s="46"/>
      <c r="E308" s="46"/>
      <c r="F308" s="46">
        <f t="shared" si="77"/>
        <v>164.46554259388367</v>
      </c>
      <c r="G308" s="48">
        <f t="shared" si="76"/>
        <v>5911.0234033420538</v>
      </c>
      <c r="H308" s="46">
        <f t="shared" si="64"/>
        <v>0.12</v>
      </c>
      <c r="I308" s="46">
        <f t="shared" si="70"/>
        <v>0</v>
      </c>
      <c r="J308" s="46">
        <f t="shared" si="75"/>
        <v>-653.14780426737548</v>
      </c>
      <c r="L308" s="123">
        <f t="shared" si="71"/>
        <v>1.0374183793383847</v>
      </c>
      <c r="M308" s="37">
        <f t="shared" si="72"/>
        <v>25</v>
      </c>
      <c r="N308" s="37">
        <v>293</v>
      </c>
      <c r="O308" s="46">
        <f t="shared" si="65"/>
        <v>0</v>
      </c>
      <c r="P308" s="46">
        <f t="shared" si="66"/>
        <v>0</v>
      </c>
      <c r="Q308" s="46">
        <f t="shared" si="67"/>
        <v>170.61957665475487</v>
      </c>
      <c r="R308" s="115">
        <f t="shared" si="73"/>
        <v>5911.0234033420538</v>
      </c>
      <c r="S308" s="46">
        <f t="shared" si="74"/>
        <v>0.12</v>
      </c>
      <c r="T308" s="46">
        <f t="shared" si="68"/>
        <v>0</v>
      </c>
      <c r="U308" s="116"/>
      <c r="W308" s="5"/>
      <c r="X308" s="5"/>
      <c r="Y308" s="5"/>
      <c r="Z308" s="5"/>
      <c r="AA308" s="5"/>
      <c r="AB308" s="5"/>
      <c r="AC308" s="5"/>
    </row>
    <row r="309" spans="2:30" x14ac:dyDescent="0.2">
      <c r="B309" s="37">
        <f t="shared" si="69"/>
        <v>25</v>
      </c>
      <c r="C309" s="37">
        <v>294</v>
      </c>
      <c r="D309" s="46"/>
      <c r="E309" s="46"/>
      <c r="F309" s="46">
        <f t="shared" si="77"/>
        <v>164.46554259388367</v>
      </c>
      <c r="G309" s="48">
        <f t="shared" si="76"/>
        <v>5911.0234033420538</v>
      </c>
      <c r="H309" s="46">
        <f t="shared" si="64"/>
        <v>0.12</v>
      </c>
      <c r="I309" s="46">
        <f t="shared" si="70"/>
        <v>2127.9684252031393</v>
      </c>
      <c r="J309" s="46">
        <f t="shared" si="75"/>
        <v>1306.9184142782308</v>
      </c>
      <c r="K309" s="69" t="s">
        <v>77</v>
      </c>
      <c r="L309" s="123">
        <f t="shared" si="71"/>
        <v>1.031988372027514</v>
      </c>
      <c r="M309" s="37">
        <f t="shared" si="72"/>
        <v>25</v>
      </c>
      <c r="N309" s="37">
        <v>294</v>
      </c>
      <c r="O309" s="46">
        <f t="shared" si="65"/>
        <v>0</v>
      </c>
      <c r="P309" s="46">
        <f t="shared" si="66"/>
        <v>0</v>
      </c>
      <c r="Q309" s="46">
        <f t="shared" si="67"/>
        <v>169.72652755608377</v>
      </c>
      <c r="R309" s="115">
        <f t="shared" si="73"/>
        <v>5911.0234033420538</v>
      </c>
      <c r="S309" s="46">
        <f t="shared" si="74"/>
        <v>0.12</v>
      </c>
      <c r="T309" s="46">
        <f t="shared" si="68"/>
        <v>2196.0386708513406</v>
      </c>
      <c r="U309" s="116"/>
      <c r="V309" s="69"/>
      <c r="W309" s="5"/>
      <c r="X309" s="5"/>
      <c r="Y309" s="5"/>
      <c r="Z309" s="5"/>
      <c r="AA309" s="5"/>
      <c r="AB309" s="5"/>
      <c r="AC309" s="5"/>
      <c r="AD309" s="69"/>
    </row>
    <row r="310" spans="2:30" x14ac:dyDescent="0.2">
      <c r="B310" s="37">
        <f t="shared" si="69"/>
        <v>25</v>
      </c>
      <c r="C310" s="37">
        <v>295</v>
      </c>
      <c r="D310" s="46"/>
      <c r="E310" s="46"/>
      <c r="F310" s="46">
        <f t="shared" si="77"/>
        <v>164.46554259388367</v>
      </c>
      <c r="G310" s="48">
        <f t="shared" si="76"/>
        <v>5911.0234033420538</v>
      </c>
      <c r="H310" s="46">
        <f t="shared" si="64"/>
        <v>0.12</v>
      </c>
      <c r="I310" s="46">
        <f t="shared" si="70"/>
        <v>0</v>
      </c>
      <c r="J310" s="46">
        <f t="shared" si="75"/>
        <v>1149.3294768250619</v>
      </c>
      <c r="L310" s="123">
        <f t="shared" si="71"/>
        <v>1.0265867862098264</v>
      </c>
      <c r="M310" s="37">
        <f t="shared" si="72"/>
        <v>25</v>
      </c>
      <c r="N310" s="37">
        <v>295</v>
      </c>
      <c r="O310" s="46">
        <f t="shared" si="65"/>
        <v>0</v>
      </c>
      <c r="P310" s="46">
        <f t="shared" si="66"/>
        <v>0</v>
      </c>
      <c r="Q310" s="46">
        <f t="shared" si="67"/>
        <v>168.83815281371034</v>
      </c>
      <c r="R310" s="115">
        <f t="shared" si="73"/>
        <v>5911.0234033420538</v>
      </c>
      <c r="S310" s="46">
        <f t="shared" si="74"/>
        <v>0.12</v>
      </c>
      <c r="T310" s="46">
        <f t="shared" si="68"/>
        <v>0</v>
      </c>
      <c r="U310" s="116"/>
      <c r="W310" s="5"/>
      <c r="X310" s="5"/>
      <c r="Y310" s="5"/>
      <c r="Z310" s="5"/>
      <c r="AA310" s="5"/>
      <c r="AB310" s="5"/>
      <c r="AC310" s="5"/>
    </row>
    <row r="311" spans="2:30" x14ac:dyDescent="0.2">
      <c r="B311" s="37">
        <f t="shared" si="69"/>
        <v>25</v>
      </c>
      <c r="C311" s="37">
        <v>296</v>
      </c>
      <c r="D311" s="46"/>
      <c r="E311" s="46"/>
      <c r="F311" s="46">
        <f t="shared" si="77"/>
        <v>164.46554259388367</v>
      </c>
      <c r="G311" s="48">
        <f t="shared" si="76"/>
        <v>5911.0234033420538</v>
      </c>
      <c r="H311" s="46">
        <f t="shared" si="64"/>
        <v>0.12</v>
      </c>
      <c r="I311" s="46">
        <f t="shared" si="70"/>
        <v>0</v>
      </c>
      <c r="J311" s="46">
        <f t="shared" si="75"/>
        <v>990.91135456160112</v>
      </c>
      <c r="L311" s="123">
        <f t="shared" si="71"/>
        <v>1.0212134731228559</v>
      </c>
      <c r="M311" s="37">
        <f t="shared" si="72"/>
        <v>25</v>
      </c>
      <c r="N311" s="37">
        <v>296</v>
      </c>
      <c r="O311" s="46">
        <f t="shared" si="65"/>
        <v>0</v>
      </c>
      <c r="P311" s="46">
        <f t="shared" si="66"/>
        <v>0</v>
      </c>
      <c r="Q311" s="46">
        <f t="shared" si="67"/>
        <v>167.95442796133494</v>
      </c>
      <c r="R311" s="115">
        <f t="shared" si="73"/>
        <v>5911.0234033420538</v>
      </c>
      <c r="S311" s="46">
        <f t="shared" si="74"/>
        <v>0.12</v>
      </c>
      <c r="T311" s="46">
        <f t="shared" si="68"/>
        <v>0</v>
      </c>
      <c r="U311" s="116"/>
      <c r="W311" s="5"/>
      <c r="X311" s="5"/>
      <c r="Y311" s="5"/>
      <c r="Z311" s="5"/>
      <c r="AA311" s="5"/>
      <c r="AB311" s="5"/>
      <c r="AC311" s="5"/>
    </row>
    <row r="312" spans="2:30" x14ac:dyDescent="0.2">
      <c r="B312" s="37">
        <f t="shared" si="69"/>
        <v>25</v>
      </c>
      <c r="C312" s="37">
        <v>297</v>
      </c>
      <c r="D312" s="46"/>
      <c r="E312" s="46"/>
      <c r="F312" s="46">
        <f t="shared" si="77"/>
        <v>164.46554259388367</v>
      </c>
      <c r="G312" s="48">
        <f t="shared" si="76"/>
        <v>5911.0234033420538</v>
      </c>
      <c r="H312" s="46">
        <f t="shared" si="64"/>
        <v>0.12</v>
      </c>
      <c r="I312" s="46">
        <f t="shared" si="70"/>
        <v>2127.9684252031393</v>
      </c>
      <c r="J312" s="46">
        <f t="shared" si="75"/>
        <v>2959.628109774017</v>
      </c>
      <c r="L312" s="123">
        <f t="shared" si="71"/>
        <v>1.0158682847827833</v>
      </c>
      <c r="M312" s="37">
        <f t="shared" si="72"/>
        <v>25</v>
      </c>
      <c r="N312" s="37">
        <v>297</v>
      </c>
      <c r="O312" s="46">
        <f t="shared" si="65"/>
        <v>0</v>
      </c>
      <c r="P312" s="46">
        <f t="shared" si="66"/>
        <v>0</v>
      </c>
      <c r="Q312" s="46">
        <f t="shared" si="67"/>
        <v>167.07532866071841</v>
      </c>
      <c r="R312" s="115">
        <f t="shared" si="73"/>
        <v>5911.0234033420538</v>
      </c>
      <c r="S312" s="46">
        <f t="shared" si="74"/>
        <v>0.12</v>
      </c>
      <c r="T312" s="46">
        <f t="shared" si="68"/>
        <v>2161.7356341830337</v>
      </c>
      <c r="U312" s="116"/>
      <c r="W312" s="5"/>
      <c r="X312" s="5"/>
      <c r="Y312" s="5"/>
      <c r="Z312" s="5"/>
      <c r="AA312" s="5"/>
      <c r="AB312" s="5"/>
      <c r="AC312" s="5"/>
    </row>
    <row r="313" spans="2:30" x14ac:dyDescent="0.2">
      <c r="B313" s="37">
        <f t="shared" si="69"/>
        <v>25</v>
      </c>
      <c r="C313" s="37">
        <v>298</v>
      </c>
      <c r="D313" s="46"/>
      <c r="E313" s="46"/>
      <c r="F313" s="46">
        <f t="shared" si="77"/>
        <v>164.46554259388367</v>
      </c>
      <c r="G313" s="48">
        <f t="shared" si="76"/>
        <v>5911.0234033420538</v>
      </c>
      <c r="H313" s="46">
        <f t="shared" si="64"/>
        <v>0.12</v>
      </c>
      <c r="I313" s="46">
        <f t="shared" si="70"/>
        <v>0</v>
      </c>
      <c r="J313" s="46">
        <f t="shared" si="75"/>
        <v>2810.735225466929</v>
      </c>
      <c r="L313" s="123">
        <f t="shared" si="71"/>
        <v>1.0105510739803585</v>
      </c>
      <c r="M313" s="37">
        <f t="shared" si="72"/>
        <v>25</v>
      </c>
      <c r="N313" s="37">
        <v>298</v>
      </c>
      <c r="O313" s="46">
        <f t="shared" si="65"/>
        <v>0</v>
      </c>
      <c r="P313" s="46">
        <f t="shared" si="66"/>
        <v>0</v>
      </c>
      <c r="Q313" s="46">
        <f t="shared" si="67"/>
        <v>166.20083070101154</v>
      </c>
      <c r="R313" s="115">
        <f t="shared" si="73"/>
        <v>5911.0234033420538</v>
      </c>
      <c r="S313" s="46">
        <f t="shared" si="74"/>
        <v>0.12</v>
      </c>
      <c r="T313" s="46">
        <f t="shared" si="68"/>
        <v>0</v>
      </c>
      <c r="U313" s="116"/>
      <c r="W313" s="5"/>
      <c r="X313" s="5"/>
      <c r="Y313" s="5"/>
      <c r="Z313" s="5"/>
      <c r="AA313" s="5"/>
      <c r="AB313" s="5"/>
      <c r="AC313" s="5"/>
    </row>
    <row r="314" spans="2:30" x14ac:dyDescent="0.2">
      <c r="B314" s="37">
        <f t="shared" si="69"/>
        <v>25</v>
      </c>
      <c r="C314" s="37">
        <v>299</v>
      </c>
      <c r="D314" s="46"/>
      <c r="E314" s="46"/>
      <c r="F314" s="46">
        <f t="shared" si="77"/>
        <v>164.46554259388367</v>
      </c>
      <c r="G314" s="48">
        <f t="shared" si="76"/>
        <v>5911.0234033420538</v>
      </c>
      <c r="H314" s="46">
        <f t="shared" si="64"/>
        <v>0.12</v>
      </c>
      <c r="I314" s="46">
        <f t="shared" si="70"/>
        <v>0</v>
      </c>
      <c r="J314" s="46">
        <f t="shared" si="75"/>
        <v>2661.0589123226191</v>
      </c>
      <c r="L314" s="123">
        <f t="shared" si="71"/>
        <v>1.0052616942768478</v>
      </c>
      <c r="M314" s="37">
        <f t="shared" si="72"/>
        <v>25</v>
      </c>
      <c r="N314" s="37">
        <v>299</v>
      </c>
      <c r="O314" s="46">
        <f t="shared" si="65"/>
        <v>0</v>
      </c>
      <c r="P314" s="46">
        <f t="shared" si="66"/>
        <v>0</v>
      </c>
      <c r="Q314" s="46">
        <f t="shared" si="67"/>
        <v>165.33090999808857</v>
      </c>
      <c r="R314" s="115">
        <f t="shared" si="73"/>
        <v>5911.0234033420538</v>
      </c>
      <c r="S314" s="46">
        <f t="shared" si="74"/>
        <v>0.12</v>
      </c>
      <c r="T314" s="46">
        <f t="shared" si="68"/>
        <v>0</v>
      </c>
      <c r="U314" s="116"/>
      <c r="W314" s="5"/>
      <c r="X314" s="5"/>
      <c r="Y314" s="5"/>
      <c r="Z314" s="5"/>
      <c r="AA314" s="5"/>
      <c r="AB314" s="5"/>
      <c r="AC314" s="5"/>
    </row>
    <row r="315" spans="2:30" x14ac:dyDescent="0.2">
      <c r="B315" s="37">
        <f t="shared" si="69"/>
        <v>25</v>
      </c>
      <c r="C315" s="37">
        <v>300</v>
      </c>
      <c r="D315" s="46"/>
      <c r="E315" s="46"/>
      <c r="F315" s="46">
        <f t="shared" si="77"/>
        <v>164.46554259388367</v>
      </c>
      <c r="G315" s="48">
        <f t="shared" si="76"/>
        <v>5911.0234033420538</v>
      </c>
      <c r="H315" s="46">
        <f t="shared" si="64"/>
        <v>0.12</v>
      </c>
      <c r="I315" s="46">
        <f t="shared" si="70"/>
        <v>2127.9684252031393</v>
      </c>
      <c r="J315" s="46">
        <f t="shared" si="75"/>
        <v>4638.5634733811976</v>
      </c>
      <c r="L315" s="123">
        <f t="shared" si="71"/>
        <v>1</v>
      </c>
      <c r="M315" s="37">
        <f t="shared" si="72"/>
        <v>25</v>
      </c>
      <c r="N315" s="37">
        <v>300</v>
      </c>
      <c r="O315" s="46">
        <f t="shared" si="65"/>
        <v>0</v>
      </c>
      <c r="P315" s="46">
        <f t="shared" si="66"/>
        <v>0</v>
      </c>
      <c r="Q315" s="46">
        <f t="shared" si="67"/>
        <v>164.46554259388367</v>
      </c>
      <c r="R315" s="115">
        <f t="shared" si="73"/>
        <v>5911.0234033420538</v>
      </c>
      <c r="S315" s="46">
        <f t="shared" si="74"/>
        <v>0.12</v>
      </c>
      <c r="T315" s="46">
        <f t="shared" si="68"/>
        <v>2127.9684252031393</v>
      </c>
      <c r="U315" s="116"/>
      <c r="W315" s="5"/>
      <c r="X315" s="5"/>
      <c r="Y315" s="5"/>
      <c r="Z315" s="5"/>
      <c r="AA315" s="5"/>
      <c r="AB315" s="5"/>
      <c r="AC315" s="5"/>
    </row>
    <row r="316" spans="2:30" x14ac:dyDescent="0.2">
      <c r="B316" s="37">
        <f t="shared" si="69"/>
        <v>26</v>
      </c>
      <c r="C316" s="37">
        <v>301</v>
      </c>
      <c r="D316" s="46"/>
      <c r="E316" s="46"/>
      <c r="F316" s="46">
        <f t="shared" si="77"/>
        <v>169.39950887170014</v>
      </c>
      <c r="G316" s="48">
        <f t="shared" si="76"/>
        <v>5881.4682863253438</v>
      </c>
      <c r="H316" s="46">
        <f t="shared" si="64"/>
        <v>0.12</v>
      </c>
      <c r="I316" s="46">
        <f t="shared" si="70"/>
        <v>0</v>
      </c>
      <c r="J316" s="46">
        <f t="shared" si="75"/>
        <v>4493.5706673901823</v>
      </c>
      <c r="L316" s="123">
        <f t="shared" si="71"/>
        <v>1.0594256262456365</v>
      </c>
      <c r="M316" s="37">
        <f t="shared" si="72"/>
        <v>26</v>
      </c>
      <c r="N316" s="37">
        <v>301</v>
      </c>
      <c r="O316" s="46">
        <f t="shared" si="65"/>
        <v>0</v>
      </c>
      <c r="P316" s="46">
        <f t="shared" si="66"/>
        <v>0</v>
      </c>
      <c r="Q316" s="46">
        <f t="shared" si="67"/>
        <v>179.46618077210417</v>
      </c>
      <c r="R316" s="115">
        <f t="shared" si="73"/>
        <v>5881.4682863253438</v>
      </c>
      <c r="S316" s="46">
        <f t="shared" si="74"/>
        <v>0.12</v>
      </c>
      <c r="T316" s="46">
        <f t="shared" si="68"/>
        <v>0</v>
      </c>
      <c r="U316" s="116"/>
      <c r="W316" s="5"/>
      <c r="X316" s="5"/>
      <c r="Y316" s="5"/>
      <c r="Z316" s="5"/>
      <c r="AA316" s="5"/>
      <c r="AB316" s="5"/>
      <c r="AC316" s="5"/>
    </row>
    <row r="317" spans="2:30" x14ac:dyDescent="0.2">
      <c r="B317" s="37">
        <f t="shared" si="69"/>
        <v>26</v>
      </c>
      <c r="C317" s="37">
        <v>302</v>
      </c>
      <c r="D317" s="46"/>
      <c r="E317" s="46"/>
      <c r="F317" s="46">
        <f t="shared" si="77"/>
        <v>169.39950887170014</v>
      </c>
      <c r="G317" s="48">
        <f t="shared" si="76"/>
        <v>5881.4682863253438</v>
      </c>
      <c r="H317" s="46">
        <f t="shared" si="64"/>
        <v>0.12</v>
      </c>
      <c r="I317" s="46">
        <f t="shared" si="70"/>
        <v>0</v>
      </c>
      <c r="J317" s="46">
        <f t="shared" si="75"/>
        <v>4347.8149535817001</v>
      </c>
      <c r="L317" s="123">
        <f t="shared" si="71"/>
        <v>1.0538804296206197</v>
      </c>
      <c r="M317" s="37">
        <f t="shared" si="72"/>
        <v>26</v>
      </c>
      <c r="N317" s="37">
        <v>302</v>
      </c>
      <c r="O317" s="46">
        <f t="shared" si="65"/>
        <v>0</v>
      </c>
      <c r="P317" s="46">
        <f t="shared" si="66"/>
        <v>0</v>
      </c>
      <c r="Q317" s="46">
        <f t="shared" si="67"/>
        <v>178.52682718722932</v>
      </c>
      <c r="R317" s="115">
        <f t="shared" si="73"/>
        <v>5881.4682863253438</v>
      </c>
      <c r="S317" s="46">
        <f t="shared" si="74"/>
        <v>0.12</v>
      </c>
      <c r="T317" s="46">
        <f t="shared" si="68"/>
        <v>0</v>
      </c>
      <c r="U317" s="116"/>
      <c r="W317" s="5"/>
      <c r="X317" s="5"/>
      <c r="Y317" s="5"/>
      <c r="Z317" s="5"/>
      <c r="AA317" s="5"/>
      <c r="AB317" s="5"/>
      <c r="AC317" s="5"/>
    </row>
    <row r="318" spans="2:30" x14ac:dyDescent="0.2">
      <c r="B318" s="37">
        <f t="shared" si="69"/>
        <v>26</v>
      </c>
      <c r="C318" s="37">
        <v>303</v>
      </c>
      <c r="D318" s="46"/>
      <c r="E318" s="46"/>
      <c r="F318" s="46">
        <f t="shared" si="77"/>
        <v>169.39950887170014</v>
      </c>
      <c r="G318" s="48">
        <f t="shared" si="76"/>
        <v>5881.4682863253438</v>
      </c>
      <c r="H318" s="46">
        <f t="shared" si="64"/>
        <v>0.12</v>
      </c>
      <c r="I318" s="46">
        <f t="shared" si="70"/>
        <v>2117.3285830771238</v>
      </c>
      <c r="J318" s="46">
        <f t="shared" si="75"/>
        <v>6318.6209008451779</v>
      </c>
      <c r="L318" s="123">
        <f t="shared" si="71"/>
        <v>1.0483642574073675</v>
      </c>
      <c r="M318" s="37">
        <f t="shared" si="72"/>
        <v>26</v>
      </c>
      <c r="N318" s="37">
        <v>303</v>
      </c>
      <c r="O318" s="46">
        <f t="shared" si="65"/>
        <v>0</v>
      </c>
      <c r="P318" s="46">
        <f t="shared" si="66"/>
        <v>0</v>
      </c>
      <c r="Q318" s="46">
        <f t="shared" si="67"/>
        <v>177.59239032345266</v>
      </c>
      <c r="R318" s="115">
        <f t="shared" si="73"/>
        <v>5881.4682863253438</v>
      </c>
      <c r="S318" s="46">
        <f t="shared" si="74"/>
        <v>0.12</v>
      </c>
      <c r="T318" s="46">
        <f t="shared" si="68"/>
        <v>2219.7316076850425</v>
      </c>
      <c r="U318" s="116"/>
      <c r="W318" s="5"/>
      <c r="X318" s="5"/>
      <c r="Y318" s="5"/>
      <c r="Z318" s="5"/>
      <c r="AA318" s="5"/>
      <c r="AB318" s="5"/>
      <c r="AC318" s="5"/>
    </row>
    <row r="319" spans="2:30" x14ac:dyDescent="0.2">
      <c r="B319" s="37">
        <f t="shared" si="69"/>
        <v>26</v>
      </c>
      <c r="C319" s="37">
        <v>304</v>
      </c>
      <c r="D319" s="46"/>
      <c r="E319" s="46"/>
      <c r="F319" s="46">
        <f t="shared" si="77"/>
        <v>169.39950887170014</v>
      </c>
      <c r="G319" s="48">
        <f t="shared" si="76"/>
        <v>5881.4682863253438</v>
      </c>
      <c r="H319" s="46">
        <f t="shared" si="64"/>
        <v>0.12</v>
      </c>
      <c r="I319" s="46">
        <f t="shared" si="70"/>
        <v>0</v>
      </c>
      <c r="J319" s="46">
        <f t="shared" si="75"/>
        <v>6182.4680434050251</v>
      </c>
      <c r="L319" s="123">
        <f t="shared" si="71"/>
        <v>1.0428769576876462</v>
      </c>
      <c r="M319" s="37">
        <f t="shared" si="72"/>
        <v>26</v>
      </c>
      <c r="N319" s="37">
        <v>304</v>
      </c>
      <c r="O319" s="46">
        <f t="shared" si="65"/>
        <v>0</v>
      </c>
      <c r="P319" s="46">
        <f t="shared" si="66"/>
        <v>0</v>
      </c>
      <c r="Q319" s="46">
        <f t="shared" si="67"/>
        <v>176.66284444590008</v>
      </c>
      <c r="R319" s="115">
        <f t="shared" si="73"/>
        <v>5881.4682863253438</v>
      </c>
      <c r="S319" s="46">
        <f t="shared" si="74"/>
        <v>0.12</v>
      </c>
      <c r="T319" s="46">
        <f t="shared" si="68"/>
        <v>0</v>
      </c>
      <c r="U319" s="116"/>
      <c r="W319" s="5"/>
      <c r="X319" s="5"/>
      <c r="Y319" s="5"/>
      <c r="Z319" s="5"/>
      <c r="AA319" s="5"/>
      <c r="AB319" s="5"/>
      <c r="AC319" s="5"/>
    </row>
    <row r="320" spans="2:30" x14ac:dyDescent="0.2">
      <c r="B320" s="37">
        <f t="shared" si="69"/>
        <v>26</v>
      </c>
      <c r="C320" s="37">
        <v>305</v>
      </c>
      <c r="D320" s="46"/>
      <c r="E320" s="46"/>
      <c r="F320" s="46">
        <f t="shared" si="77"/>
        <v>169.39950887170014</v>
      </c>
      <c r="G320" s="48">
        <f t="shared" si="76"/>
        <v>5881.4682863253438</v>
      </c>
      <c r="H320" s="46">
        <f t="shared" si="64"/>
        <v>0.12</v>
      </c>
      <c r="I320" s="46">
        <f t="shared" si="70"/>
        <v>0</v>
      </c>
      <c r="J320" s="46">
        <f t="shared" si="75"/>
        <v>6045.5987912541032</v>
      </c>
      <c r="L320" s="123">
        <f t="shared" si="71"/>
        <v>1.0374183793383847</v>
      </c>
      <c r="M320" s="37">
        <f t="shared" si="72"/>
        <v>26</v>
      </c>
      <c r="N320" s="37">
        <v>305</v>
      </c>
      <c r="O320" s="46">
        <f t="shared" si="65"/>
        <v>0</v>
      </c>
      <c r="P320" s="46">
        <f t="shared" si="66"/>
        <v>0</v>
      </c>
      <c r="Q320" s="46">
        <f t="shared" si="67"/>
        <v>175.73816395439746</v>
      </c>
      <c r="R320" s="115">
        <f t="shared" si="73"/>
        <v>5881.4682863253438</v>
      </c>
      <c r="S320" s="46">
        <f t="shared" si="74"/>
        <v>0.12</v>
      </c>
      <c r="T320" s="46">
        <f t="shared" si="68"/>
        <v>0</v>
      </c>
      <c r="U320" s="116"/>
      <c r="W320" s="5"/>
      <c r="X320" s="5"/>
      <c r="Y320" s="5"/>
      <c r="Z320" s="5"/>
      <c r="AA320" s="5"/>
      <c r="AB320" s="5"/>
      <c r="AC320" s="5"/>
    </row>
    <row r="321" spans="2:29" x14ac:dyDescent="0.2">
      <c r="B321" s="37">
        <f t="shared" si="69"/>
        <v>26</v>
      </c>
      <c r="C321" s="37">
        <v>306</v>
      </c>
      <c r="D321" s="46"/>
      <c r="E321" s="46"/>
      <c r="F321" s="46">
        <f t="shared" si="77"/>
        <v>169.39950887170014</v>
      </c>
      <c r="G321" s="48">
        <f t="shared" si="76"/>
        <v>5881.4682863253438</v>
      </c>
      <c r="H321" s="46">
        <f t="shared" si="64"/>
        <v>0.12</v>
      </c>
      <c r="I321" s="46">
        <f t="shared" si="70"/>
        <v>2117.3285830771238</v>
      </c>
      <c r="J321" s="46">
        <f t="shared" si="75"/>
        <v>8025.337958019586</v>
      </c>
      <c r="L321" s="123">
        <f t="shared" si="71"/>
        <v>1.031988372027514</v>
      </c>
      <c r="M321" s="37">
        <f t="shared" si="72"/>
        <v>26</v>
      </c>
      <c r="N321" s="37">
        <v>306</v>
      </c>
      <c r="O321" s="46">
        <f t="shared" si="65"/>
        <v>0</v>
      </c>
      <c r="P321" s="46">
        <f t="shared" si="66"/>
        <v>0</v>
      </c>
      <c r="Q321" s="46">
        <f t="shared" si="67"/>
        <v>174.81832338276624</v>
      </c>
      <c r="R321" s="115">
        <f t="shared" si="73"/>
        <v>5881.4682863253438</v>
      </c>
      <c r="S321" s="46">
        <f t="shared" si="74"/>
        <v>0.12</v>
      </c>
      <c r="T321" s="46">
        <f t="shared" si="68"/>
        <v>2185.0584774970839</v>
      </c>
      <c r="U321" s="116"/>
      <c r="W321" s="5"/>
      <c r="X321" s="5"/>
      <c r="Y321" s="5"/>
      <c r="Z321" s="5"/>
      <c r="AA321" s="5"/>
      <c r="AB321" s="5"/>
      <c r="AC321" s="5"/>
    </row>
    <row r="322" spans="2:29" x14ac:dyDescent="0.2">
      <c r="B322" s="37">
        <f t="shared" si="69"/>
        <v>26</v>
      </c>
      <c r="C322" s="37">
        <v>307</v>
      </c>
      <c r="D322" s="46"/>
      <c r="E322" s="46"/>
      <c r="F322" s="46">
        <f t="shared" si="77"/>
        <v>169.39950887170014</v>
      </c>
      <c r="G322" s="48">
        <f t="shared" si="76"/>
        <v>5881.4682863253438</v>
      </c>
      <c r="H322" s="46">
        <f t="shared" si="64"/>
        <v>0.12</v>
      </c>
      <c r="I322" s="46">
        <f t="shared" si="70"/>
        <v>0</v>
      </c>
      <c r="J322" s="46">
        <f t="shared" si="75"/>
        <v>7898.1653239513662</v>
      </c>
      <c r="L322" s="123">
        <f t="shared" si="71"/>
        <v>1.0265867862098264</v>
      </c>
      <c r="M322" s="37">
        <f t="shared" si="72"/>
        <v>26</v>
      </c>
      <c r="N322" s="37">
        <v>307</v>
      </c>
      <c r="O322" s="46">
        <f t="shared" si="65"/>
        <v>0</v>
      </c>
      <c r="P322" s="46">
        <f t="shared" si="66"/>
        <v>0</v>
      </c>
      <c r="Q322" s="46">
        <f t="shared" si="67"/>
        <v>173.90329739812162</v>
      </c>
      <c r="R322" s="115">
        <f t="shared" si="73"/>
        <v>5881.4682863253438</v>
      </c>
      <c r="S322" s="46">
        <f t="shared" si="74"/>
        <v>0.12</v>
      </c>
      <c r="T322" s="46">
        <f t="shared" si="68"/>
        <v>0</v>
      </c>
      <c r="U322" s="116"/>
      <c r="W322" s="5"/>
      <c r="X322" s="5"/>
      <c r="Y322" s="5"/>
      <c r="Z322" s="5"/>
      <c r="AA322" s="5"/>
      <c r="AB322" s="5"/>
      <c r="AC322" s="5"/>
    </row>
    <row r="323" spans="2:29" x14ac:dyDescent="0.2">
      <c r="B323" s="37">
        <f t="shared" si="69"/>
        <v>26</v>
      </c>
      <c r="C323" s="37">
        <v>308</v>
      </c>
      <c r="D323" s="46"/>
      <c r="E323" s="46"/>
      <c r="F323" s="46">
        <f t="shared" si="77"/>
        <v>169.39950887170014</v>
      </c>
      <c r="G323" s="48">
        <f t="shared" si="76"/>
        <v>5881.4682863253438</v>
      </c>
      <c r="H323" s="46">
        <f t="shared" si="64"/>
        <v>0.12</v>
      </c>
      <c r="I323" s="46">
        <f t="shared" si="70"/>
        <v>0</v>
      </c>
      <c r="J323" s="46">
        <f t="shared" si="75"/>
        <v>7770.3235463622987</v>
      </c>
      <c r="L323" s="123">
        <f t="shared" si="71"/>
        <v>1.0212134731228559</v>
      </c>
      <c r="M323" s="37">
        <f t="shared" si="72"/>
        <v>26</v>
      </c>
      <c r="N323" s="37">
        <v>308</v>
      </c>
      <c r="O323" s="46">
        <f t="shared" si="65"/>
        <v>0</v>
      </c>
      <c r="P323" s="46">
        <f t="shared" si="66"/>
        <v>0</v>
      </c>
      <c r="Q323" s="46">
        <f t="shared" si="67"/>
        <v>172.99306080017493</v>
      </c>
      <c r="R323" s="115">
        <f t="shared" si="73"/>
        <v>5881.4682863253438</v>
      </c>
      <c r="S323" s="46">
        <f t="shared" si="74"/>
        <v>0.12</v>
      </c>
      <c r="T323" s="46">
        <f t="shared" si="68"/>
        <v>0</v>
      </c>
      <c r="U323" s="116"/>
      <c r="W323" s="5"/>
      <c r="X323" s="5"/>
      <c r="Y323" s="5"/>
      <c r="Z323" s="5"/>
      <c r="AA323" s="5"/>
      <c r="AB323" s="5"/>
      <c r="AC323" s="5"/>
    </row>
    <row r="324" spans="2:29" x14ac:dyDescent="0.2">
      <c r="B324" s="37">
        <f t="shared" si="69"/>
        <v>26</v>
      </c>
      <c r="C324" s="37">
        <v>309</v>
      </c>
      <c r="D324" s="46"/>
      <c r="E324" s="46"/>
      <c r="F324" s="46">
        <f t="shared" si="77"/>
        <v>169.39950887170014</v>
      </c>
      <c r="G324" s="48">
        <f t="shared" si="76"/>
        <v>5881.4682863253438</v>
      </c>
      <c r="H324" s="46">
        <f t="shared" si="64"/>
        <v>0.12</v>
      </c>
      <c r="I324" s="46">
        <f t="shared" si="70"/>
        <v>2117.3285830771238</v>
      </c>
      <c r="J324" s="46">
        <f t="shared" si="75"/>
        <v>9759.1376875008718</v>
      </c>
      <c r="L324" s="123">
        <f t="shared" si="71"/>
        <v>1.0158682847827833</v>
      </c>
      <c r="M324" s="37">
        <f t="shared" si="72"/>
        <v>26</v>
      </c>
      <c r="N324" s="37">
        <v>309</v>
      </c>
      <c r="O324" s="46">
        <f t="shared" si="65"/>
        <v>0</v>
      </c>
      <c r="P324" s="46">
        <f t="shared" si="66"/>
        <v>0</v>
      </c>
      <c r="Q324" s="46">
        <f t="shared" si="67"/>
        <v>172.0875885205399</v>
      </c>
      <c r="R324" s="115">
        <f t="shared" si="73"/>
        <v>5881.4682863253438</v>
      </c>
      <c r="S324" s="46">
        <f t="shared" si="74"/>
        <v>0.12</v>
      </c>
      <c r="T324" s="46">
        <f t="shared" si="68"/>
        <v>2150.9269560121188</v>
      </c>
      <c r="U324" s="116"/>
      <c r="W324" s="5"/>
      <c r="X324" s="5"/>
      <c r="Y324" s="5"/>
      <c r="Z324" s="5"/>
      <c r="AA324" s="5"/>
      <c r="AB324" s="5"/>
      <c r="AC324" s="5"/>
    </row>
    <row r="325" spans="2:29" x14ac:dyDescent="0.2">
      <c r="B325" s="37">
        <f t="shared" si="69"/>
        <v>26</v>
      </c>
      <c r="C325" s="37">
        <v>310</v>
      </c>
      <c r="D325" s="46"/>
      <c r="E325" s="46"/>
      <c r="F325" s="46">
        <f t="shared" si="77"/>
        <v>169.39950887170014</v>
      </c>
      <c r="G325" s="48">
        <f t="shared" si="76"/>
        <v>5881.4682863253438</v>
      </c>
      <c r="H325" s="46">
        <f t="shared" si="64"/>
        <v>0.12</v>
      </c>
      <c r="I325" s="46">
        <f t="shared" si="70"/>
        <v>0</v>
      </c>
      <c r="J325" s="46">
        <f t="shared" si="75"/>
        <v>9641.0877775464651</v>
      </c>
      <c r="L325" s="123">
        <f t="shared" si="71"/>
        <v>1.0105510739803585</v>
      </c>
      <c r="M325" s="37">
        <f t="shared" si="72"/>
        <v>26</v>
      </c>
      <c r="N325" s="37">
        <v>310</v>
      </c>
      <c r="O325" s="46">
        <f t="shared" si="65"/>
        <v>0</v>
      </c>
      <c r="P325" s="46">
        <f t="shared" si="66"/>
        <v>0</v>
      </c>
      <c r="Q325" s="46">
        <f t="shared" si="67"/>
        <v>171.18685562204183</v>
      </c>
      <c r="R325" s="115">
        <f t="shared" si="73"/>
        <v>5881.4682863253438</v>
      </c>
      <c r="S325" s="46">
        <f t="shared" si="74"/>
        <v>0.12</v>
      </c>
      <c r="T325" s="46">
        <f t="shared" si="68"/>
        <v>0</v>
      </c>
      <c r="U325" s="116"/>
      <c r="W325" s="5"/>
      <c r="X325" s="5"/>
      <c r="Y325" s="5"/>
      <c r="Z325" s="5"/>
      <c r="AA325" s="5"/>
      <c r="AB325" s="5"/>
      <c r="AC325" s="5"/>
    </row>
    <row r="326" spans="2:29" x14ac:dyDescent="0.2">
      <c r="B326" s="37">
        <f t="shared" si="69"/>
        <v>26</v>
      </c>
      <c r="C326" s="37">
        <v>311</v>
      </c>
      <c r="D326" s="46"/>
      <c r="E326" s="46"/>
      <c r="F326" s="46">
        <f t="shared" si="77"/>
        <v>169.39950887170014</v>
      </c>
      <c r="G326" s="48">
        <f t="shared" si="76"/>
        <v>5881.4682863253438</v>
      </c>
      <c r="H326" s="46">
        <f t="shared" si="64"/>
        <v>0.12</v>
      </c>
      <c r="I326" s="46">
        <f t="shared" si="70"/>
        <v>0</v>
      </c>
      <c r="J326" s="46">
        <f t="shared" si="75"/>
        <v>9522.4167250564678</v>
      </c>
      <c r="L326" s="123">
        <f t="shared" si="71"/>
        <v>1.0052616942768478</v>
      </c>
      <c r="M326" s="37">
        <f t="shared" si="72"/>
        <v>26</v>
      </c>
      <c r="N326" s="37">
        <v>311</v>
      </c>
      <c r="O326" s="46">
        <f t="shared" si="65"/>
        <v>0</v>
      </c>
      <c r="P326" s="46">
        <f t="shared" si="66"/>
        <v>0</v>
      </c>
      <c r="Q326" s="46">
        <f t="shared" si="67"/>
        <v>170.29083729803119</v>
      </c>
      <c r="R326" s="115">
        <f t="shared" si="73"/>
        <v>5881.4682863253438</v>
      </c>
      <c r="S326" s="46">
        <f t="shared" si="74"/>
        <v>0.12</v>
      </c>
      <c r="T326" s="46">
        <f t="shared" si="68"/>
        <v>0</v>
      </c>
      <c r="U326" s="116"/>
      <c r="W326" s="5"/>
      <c r="X326" s="5"/>
      <c r="Y326" s="5"/>
      <c r="Z326" s="5"/>
      <c r="AA326" s="5"/>
      <c r="AB326" s="5"/>
      <c r="AC326" s="5"/>
    </row>
    <row r="327" spans="2:29" x14ac:dyDescent="0.2">
      <c r="B327" s="37">
        <f t="shared" si="69"/>
        <v>26</v>
      </c>
      <c r="C327" s="37">
        <v>312</v>
      </c>
      <c r="D327" s="46"/>
      <c r="E327" s="46"/>
      <c r="F327" s="46">
        <f t="shared" si="77"/>
        <v>169.39950887170014</v>
      </c>
      <c r="G327" s="48">
        <f t="shared" si="76"/>
        <v>5881.4682863253438</v>
      </c>
      <c r="H327" s="46">
        <f t="shared" si="64"/>
        <v>0.12</v>
      </c>
      <c r="I327" s="46">
        <f t="shared" si="70"/>
        <v>2117.3285830771238</v>
      </c>
      <c r="J327" s="46">
        <f t="shared" si="75"/>
        <v>11520.44984484588</v>
      </c>
      <c r="L327" s="123">
        <f t="shared" si="71"/>
        <v>1</v>
      </c>
      <c r="M327" s="37">
        <f t="shared" si="72"/>
        <v>26</v>
      </c>
      <c r="N327" s="37">
        <v>312</v>
      </c>
      <c r="O327" s="46">
        <f t="shared" si="65"/>
        <v>0</v>
      </c>
      <c r="P327" s="46">
        <f t="shared" si="66"/>
        <v>0</v>
      </c>
      <c r="Q327" s="46">
        <f t="shared" si="67"/>
        <v>169.39950887170014</v>
      </c>
      <c r="R327" s="115">
        <f t="shared" si="73"/>
        <v>5881.4682863253438</v>
      </c>
      <c r="S327" s="46">
        <f t="shared" si="74"/>
        <v>0.12</v>
      </c>
      <c r="T327" s="46">
        <f t="shared" si="68"/>
        <v>2117.3285830771238</v>
      </c>
      <c r="U327" s="116"/>
      <c r="W327" s="5"/>
      <c r="X327" s="5"/>
      <c r="Y327" s="5"/>
      <c r="Z327" s="5"/>
      <c r="AA327" s="5"/>
      <c r="AB327" s="5"/>
      <c r="AC327" s="5"/>
    </row>
    <row r="328" spans="2:29" x14ac:dyDescent="0.2">
      <c r="B328" s="37">
        <f t="shared" si="69"/>
        <v>27</v>
      </c>
      <c r="C328" s="37">
        <v>313</v>
      </c>
      <c r="D328" s="46"/>
      <c r="E328" s="46"/>
      <c r="F328" s="46">
        <f t="shared" si="77"/>
        <v>174.48149413785114</v>
      </c>
      <c r="G328" s="48">
        <f t="shared" si="76"/>
        <v>5852.0609448937175</v>
      </c>
      <c r="H328" s="46">
        <f t="shared" si="64"/>
        <v>0.12</v>
      </c>
      <c r="I328" s="46">
        <f t="shared" si="70"/>
        <v>0</v>
      </c>
      <c r="J328" s="46">
        <f t="shared" si="75"/>
        <v>11406.585435723366</v>
      </c>
      <c r="L328" s="123">
        <f t="shared" si="71"/>
        <v>1.0594256262456365</v>
      </c>
      <c r="M328" s="37">
        <f t="shared" si="72"/>
        <v>27</v>
      </c>
      <c r="N328" s="37">
        <v>313</v>
      </c>
      <c r="O328" s="46">
        <f t="shared" si="65"/>
        <v>0</v>
      </c>
      <c r="P328" s="46">
        <f t="shared" si="66"/>
        <v>0</v>
      </c>
      <c r="Q328" s="46">
        <f t="shared" si="67"/>
        <v>184.85016619526729</v>
      </c>
      <c r="R328" s="115">
        <f t="shared" si="73"/>
        <v>5852.0609448937175</v>
      </c>
      <c r="S328" s="46">
        <f t="shared" si="74"/>
        <v>0.12</v>
      </c>
      <c r="T328" s="46">
        <f t="shared" si="68"/>
        <v>0</v>
      </c>
      <c r="U328" s="116"/>
      <c r="W328" s="5"/>
      <c r="X328" s="5"/>
      <c r="Y328" s="5"/>
      <c r="Z328" s="5"/>
      <c r="AA328" s="5"/>
      <c r="AB328" s="5"/>
      <c r="AC328" s="5"/>
    </row>
    <row r="329" spans="2:29" x14ac:dyDescent="0.2">
      <c r="B329" s="37">
        <f t="shared" si="69"/>
        <v>27</v>
      </c>
      <c r="C329" s="37">
        <v>314</v>
      </c>
      <c r="D329" s="46"/>
      <c r="E329" s="46"/>
      <c r="F329" s="46">
        <f t="shared" si="77"/>
        <v>174.48149413785114</v>
      </c>
      <c r="G329" s="48">
        <f t="shared" si="76"/>
        <v>5852.0609448937175</v>
      </c>
      <c r="H329" s="46">
        <f t="shared" si="64"/>
        <v>0.12</v>
      </c>
      <c r="I329" s="46">
        <f t="shared" si="70"/>
        <v>0</v>
      </c>
      <c r="J329" s="46">
        <f t="shared" si="75"/>
        <v>11292.121906891034</v>
      </c>
      <c r="L329" s="123">
        <f t="shared" si="71"/>
        <v>1.0538804296206197</v>
      </c>
      <c r="M329" s="37">
        <f t="shared" si="72"/>
        <v>27</v>
      </c>
      <c r="N329" s="37">
        <v>314</v>
      </c>
      <c r="O329" s="46">
        <f t="shared" si="65"/>
        <v>0</v>
      </c>
      <c r="P329" s="46">
        <f t="shared" si="66"/>
        <v>0</v>
      </c>
      <c r="Q329" s="46">
        <f t="shared" si="67"/>
        <v>183.88263200284621</v>
      </c>
      <c r="R329" s="115">
        <f t="shared" si="73"/>
        <v>5852.0609448937175</v>
      </c>
      <c r="S329" s="46">
        <f t="shared" si="74"/>
        <v>0.12</v>
      </c>
      <c r="T329" s="46">
        <f t="shared" si="68"/>
        <v>0</v>
      </c>
      <c r="U329" s="116"/>
      <c r="W329" s="5"/>
      <c r="X329" s="5"/>
      <c r="Y329" s="5"/>
      <c r="Z329" s="5"/>
      <c r="AA329" s="5"/>
      <c r="AB329" s="5"/>
      <c r="AC329" s="5"/>
    </row>
    <row r="330" spans="2:29" x14ac:dyDescent="0.2">
      <c r="B330" s="37">
        <f t="shared" si="69"/>
        <v>27</v>
      </c>
      <c r="C330" s="37">
        <v>315</v>
      </c>
      <c r="D330" s="46"/>
      <c r="E330" s="46"/>
      <c r="F330" s="46">
        <f t="shared" si="77"/>
        <v>174.48149413785114</v>
      </c>
      <c r="G330" s="48">
        <f t="shared" si="76"/>
        <v>5852.0609448937175</v>
      </c>
      <c r="H330" s="46">
        <f t="shared" si="64"/>
        <v>0.12</v>
      </c>
      <c r="I330" s="46">
        <f t="shared" si="70"/>
        <v>2106.7419401617381</v>
      </c>
      <c r="J330" s="46">
        <f t="shared" si="75"/>
        <v>13283.798046125878</v>
      </c>
      <c r="L330" s="123">
        <f t="shared" si="71"/>
        <v>1.0483642574073675</v>
      </c>
      <c r="M330" s="37">
        <f t="shared" si="72"/>
        <v>27</v>
      </c>
      <c r="N330" s="37">
        <v>315</v>
      </c>
      <c r="O330" s="46">
        <f t="shared" si="65"/>
        <v>0</v>
      </c>
      <c r="P330" s="46">
        <f t="shared" si="66"/>
        <v>0</v>
      </c>
      <c r="Q330" s="46">
        <f t="shared" si="67"/>
        <v>182.92016203315626</v>
      </c>
      <c r="R330" s="115">
        <f t="shared" si="73"/>
        <v>5852.0609448937175</v>
      </c>
      <c r="S330" s="46">
        <f t="shared" si="74"/>
        <v>0.12</v>
      </c>
      <c r="T330" s="46">
        <f t="shared" si="68"/>
        <v>2208.6329496466174</v>
      </c>
      <c r="U330" s="116"/>
      <c r="W330" s="5"/>
      <c r="X330" s="5"/>
      <c r="Y330" s="5"/>
      <c r="Z330" s="5"/>
      <c r="AA330" s="5"/>
      <c r="AB330" s="5"/>
      <c r="AC330" s="5"/>
    </row>
    <row r="331" spans="2:29" x14ac:dyDescent="0.2">
      <c r="B331" s="37">
        <f t="shared" si="69"/>
        <v>27</v>
      </c>
      <c r="C331" s="37">
        <v>316</v>
      </c>
      <c r="D331" s="46"/>
      <c r="E331" s="46"/>
      <c r="F331" s="46">
        <f t="shared" si="77"/>
        <v>174.48149413785114</v>
      </c>
      <c r="G331" s="48">
        <f t="shared" si="76"/>
        <v>5852.0609448937175</v>
      </c>
      <c r="H331" s="46">
        <f t="shared" si="64"/>
        <v>0.12</v>
      </c>
      <c r="I331" s="46">
        <f t="shared" si="70"/>
        <v>0</v>
      </c>
      <c r="J331" s="46">
        <f t="shared" si="75"/>
        <v>13179.211836142127</v>
      </c>
      <c r="L331" s="123">
        <f t="shared" si="71"/>
        <v>1.0428769576876462</v>
      </c>
      <c r="M331" s="37">
        <f t="shared" si="72"/>
        <v>27</v>
      </c>
      <c r="N331" s="37">
        <v>316</v>
      </c>
      <c r="O331" s="46">
        <f t="shared" si="65"/>
        <v>0</v>
      </c>
      <c r="P331" s="46">
        <f t="shared" si="66"/>
        <v>0</v>
      </c>
      <c r="Q331" s="46">
        <f t="shared" si="67"/>
        <v>181.96272977927708</v>
      </c>
      <c r="R331" s="115">
        <f t="shared" si="73"/>
        <v>5852.0609448937175</v>
      </c>
      <c r="S331" s="46">
        <f t="shared" si="74"/>
        <v>0.12</v>
      </c>
      <c r="T331" s="46">
        <f t="shared" si="68"/>
        <v>0</v>
      </c>
      <c r="U331" s="116"/>
      <c r="W331" s="5"/>
      <c r="X331" s="5"/>
      <c r="Y331" s="5"/>
      <c r="Z331" s="5"/>
      <c r="AA331" s="5"/>
      <c r="AB331" s="5"/>
      <c r="AC331" s="5"/>
    </row>
    <row r="332" spans="2:29" x14ac:dyDescent="0.2">
      <c r="B332" s="37">
        <f t="shared" si="69"/>
        <v>27</v>
      </c>
      <c r="C332" s="37">
        <v>317</v>
      </c>
      <c r="D332" s="46"/>
      <c r="E332" s="46"/>
      <c r="F332" s="46">
        <f t="shared" si="77"/>
        <v>174.48149413785114</v>
      </c>
      <c r="G332" s="48">
        <f t="shared" si="76"/>
        <v>5852.0609448937175</v>
      </c>
      <c r="H332" s="46">
        <f t="shared" si="64"/>
        <v>0.12</v>
      </c>
      <c r="I332" s="46">
        <f t="shared" si="70"/>
        <v>0</v>
      </c>
      <c r="J332" s="46">
        <f t="shared" si="75"/>
        <v>13074.075325495869</v>
      </c>
      <c r="L332" s="123">
        <f t="shared" si="71"/>
        <v>1.0374183793383847</v>
      </c>
      <c r="M332" s="37">
        <f t="shared" si="72"/>
        <v>27</v>
      </c>
      <c r="N332" s="37">
        <v>317</v>
      </c>
      <c r="O332" s="46">
        <f t="shared" si="65"/>
        <v>0</v>
      </c>
      <c r="P332" s="46">
        <f t="shared" si="66"/>
        <v>0</v>
      </c>
      <c r="Q332" s="46">
        <f t="shared" si="67"/>
        <v>181.0103088730294</v>
      </c>
      <c r="R332" s="115">
        <f t="shared" si="73"/>
        <v>5852.0609448937175</v>
      </c>
      <c r="S332" s="46">
        <f t="shared" si="74"/>
        <v>0.12</v>
      </c>
      <c r="T332" s="46">
        <f t="shared" si="68"/>
        <v>0</v>
      </c>
      <c r="U332" s="116"/>
      <c r="W332" s="5"/>
      <c r="X332" s="5"/>
      <c r="Y332" s="5"/>
      <c r="Z332" s="5"/>
      <c r="AA332" s="5"/>
      <c r="AB332" s="5"/>
      <c r="AC332" s="5"/>
    </row>
    <row r="333" spans="2:29" x14ac:dyDescent="0.2">
      <c r="B333" s="37">
        <f t="shared" si="69"/>
        <v>27</v>
      </c>
      <c r="C333" s="37">
        <v>318</v>
      </c>
      <c r="D333" s="46"/>
      <c r="E333" s="46"/>
      <c r="F333" s="46">
        <f t="shared" si="77"/>
        <v>174.48149413785114</v>
      </c>
      <c r="G333" s="48">
        <f t="shared" si="76"/>
        <v>5852.0609448937175</v>
      </c>
      <c r="H333" s="46">
        <f t="shared" si="64"/>
        <v>0.12</v>
      </c>
      <c r="I333" s="46">
        <f t="shared" si="70"/>
        <v>2106.7419401617381</v>
      </c>
      <c r="J333" s="46">
        <f t="shared" si="75"/>
        <v>15075.127558834993</v>
      </c>
      <c r="L333" s="123">
        <f t="shared" si="71"/>
        <v>1.031988372027514</v>
      </c>
      <c r="M333" s="37">
        <f t="shared" si="72"/>
        <v>27</v>
      </c>
      <c r="N333" s="37">
        <v>318</v>
      </c>
      <c r="O333" s="46">
        <f t="shared" si="65"/>
        <v>0</v>
      </c>
      <c r="P333" s="46">
        <f t="shared" si="66"/>
        <v>0</v>
      </c>
      <c r="Q333" s="46">
        <f t="shared" si="67"/>
        <v>180.06287308424925</v>
      </c>
      <c r="R333" s="115">
        <f t="shared" si="73"/>
        <v>5852.0609448937175</v>
      </c>
      <c r="S333" s="46">
        <f t="shared" si="74"/>
        <v>0.12</v>
      </c>
      <c r="T333" s="46">
        <f t="shared" si="68"/>
        <v>2174.1331851095983</v>
      </c>
      <c r="U333" s="116"/>
      <c r="W333" s="5"/>
      <c r="X333" s="5"/>
      <c r="Y333" s="5"/>
      <c r="Z333" s="5"/>
      <c r="AA333" s="5"/>
      <c r="AB333" s="5"/>
      <c r="AC333" s="5"/>
    </row>
    <row r="334" spans="2:29" x14ac:dyDescent="0.2">
      <c r="B334" s="37">
        <f t="shared" si="69"/>
        <v>27</v>
      </c>
      <c r="C334" s="37">
        <v>319</v>
      </c>
      <c r="D334" s="46"/>
      <c r="E334" s="46"/>
      <c r="F334" s="46">
        <f t="shared" si="77"/>
        <v>174.48149413785114</v>
      </c>
      <c r="G334" s="48">
        <f t="shared" si="76"/>
        <v>5852.0609448937175</v>
      </c>
      <c r="H334" s="46">
        <f t="shared" si="64"/>
        <v>0.12</v>
      </c>
      <c r="I334" s="46">
        <f t="shared" si="70"/>
        <v>0</v>
      </c>
      <c r="J334" s="46">
        <f t="shared" si="75"/>
        <v>14979.966777096213</v>
      </c>
      <c r="L334" s="123">
        <f t="shared" si="71"/>
        <v>1.0265867862098264</v>
      </c>
      <c r="M334" s="37">
        <f t="shared" si="72"/>
        <v>27</v>
      </c>
      <c r="N334" s="37">
        <v>319</v>
      </c>
      <c r="O334" s="46">
        <f t="shared" si="65"/>
        <v>0</v>
      </c>
      <c r="P334" s="46">
        <f t="shared" si="66"/>
        <v>0</v>
      </c>
      <c r="Q334" s="46">
        <f t="shared" si="67"/>
        <v>179.12039632006525</v>
      </c>
      <c r="R334" s="115">
        <f t="shared" si="73"/>
        <v>5852.0609448937175</v>
      </c>
      <c r="S334" s="46">
        <f t="shared" si="74"/>
        <v>0.12</v>
      </c>
      <c r="T334" s="46">
        <f t="shared" si="68"/>
        <v>0</v>
      </c>
      <c r="U334" s="116"/>
      <c r="W334" s="5"/>
      <c r="X334" s="5"/>
      <c r="Y334" s="5"/>
      <c r="Z334" s="5"/>
      <c r="AA334" s="5"/>
      <c r="AB334" s="5"/>
      <c r="AC334" s="5"/>
    </row>
    <row r="335" spans="2:29" x14ac:dyDescent="0.2">
      <c r="B335" s="37">
        <f t="shared" si="69"/>
        <v>27</v>
      </c>
      <c r="C335" s="37">
        <v>320</v>
      </c>
      <c r="D335" s="46"/>
      <c r="E335" s="46"/>
      <c r="F335" s="46">
        <f t="shared" si="77"/>
        <v>174.48149413785114</v>
      </c>
      <c r="G335" s="48">
        <f t="shared" si="76"/>
        <v>5852.0609448937175</v>
      </c>
      <c r="H335" s="46">
        <f t="shared" si="64"/>
        <v>0.12</v>
      </c>
      <c r="I335" s="46">
        <f t="shared" si="70"/>
        <v>0</v>
      </c>
      <c r="J335" s="46">
        <f t="shared" si="75"/>
        <v>14884.305288416777</v>
      </c>
      <c r="L335" s="123">
        <f t="shared" si="71"/>
        <v>1.0212134731228559</v>
      </c>
      <c r="M335" s="37">
        <f t="shared" si="72"/>
        <v>27</v>
      </c>
      <c r="N335" s="37">
        <v>320</v>
      </c>
      <c r="O335" s="46">
        <f t="shared" si="65"/>
        <v>0</v>
      </c>
      <c r="P335" s="46">
        <f t="shared" si="66"/>
        <v>0</v>
      </c>
      <c r="Q335" s="46">
        <f t="shared" si="67"/>
        <v>178.18285262418019</v>
      </c>
      <c r="R335" s="115">
        <f t="shared" si="73"/>
        <v>5852.0609448937175</v>
      </c>
      <c r="S335" s="46">
        <f t="shared" si="74"/>
        <v>0.12</v>
      </c>
      <c r="T335" s="46">
        <f t="shared" si="68"/>
        <v>0</v>
      </c>
      <c r="U335" s="116"/>
      <c r="W335" s="5"/>
      <c r="X335" s="5"/>
      <c r="Y335" s="5"/>
      <c r="Z335" s="5"/>
      <c r="AA335" s="5"/>
      <c r="AB335" s="5"/>
      <c r="AC335" s="5"/>
    </row>
    <row r="336" spans="2:29" x14ac:dyDescent="0.2">
      <c r="B336" s="37">
        <f t="shared" si="69"/>
        <v>27</v>
      </c>
      <c r="C336" s="37">
        <v>321</v>
      </c>
      <c r="D336" s="46"/>
      <c r="E336" s="46"/>
      <c r="F336" s="46">
        <f t="shared" si="77"/>
        <v>174.48149413785114</v>
      </c>
      <c r="G336" s="48">
        <f t="shared" si="76"/>
        <v>5852.0609448937175</v>
      </c>
      <c r="H336" s="46">
        <f t="shared" ref="H336:H375" si="78">$H$14</f>
        <v>0.12</v>
      </c>
      <c r="I336" s="46">
        <f t="shared" si="70"/>
        <v>2106.7419401617381</v>
      </c>
      <c r="J336" s="46">
        <f t="shared" si="75"/>
        <v>16894.882398391583</v>
      </c>
      <c r="L336" s="123">
        <f t="shared" si="71"/>
        <v>1.0158682847827833</v>
      </c>
      <c r="M336" s="37">
        <f t="shared" si="72"/>
        <v>27</v>
      </c>
      <c r="N336" s="37">
        <v>321</v>
      </c>
      <c r="O336" s="46">
        <f t="shared" ref="O336:O375" si="79">D336*$L336</f>
        <v>0</v>
      </c>
      <c r="P336" s="46">
        <f t="shared" ref="P336:P375" si="80">E336*$L336</f>
        <v>0</v>
      </c>
      <c r="Q336" s="46">
        <f t="shared" ref="Q336:Q375" si="81">F336*$L336</f>
        <v>177.2502161761561</v>
      </c>
      <c r="R336" s="115">
        <f t="shared" si="73"/>
        <v>5852.0609448937175</v>
      </c>
      <c r="S336" s="46">
        <f t="shared" si="74"/>
        <v>0.12</v>
      </c>
      <c r="T336" s="46">
        <f t="shared" ref="T336:T375" si="82">I336*$L336</f>
        <v>2140.172321232058</v>
      </c>
      <c r="U336" s="116"/>
      <c r="W336" s="5"/>
      <c r="X336" s="5"/>
      <c r="Y336" s="5"/>
      <c r="Z336" s="5"/>
      <c r="AA336" s="5"/>
      <c r="AB336" s="5"/>
      <c r="AC336" s="5"/>
    </row>
    <row r="337" spans="2:29" x14ac:dyDescent="0.2">
      <c r="B337" s="37">
        <f t="shared" ref="B337:B375" si="83">INT((C337-1)/12)+1</f>
        <v>27</v>
      </c>
      <c r="C337" s="37">
        <v>322</v>
      </c>
      <c r="D337" s="46"/>
      <c r="E337" s="46"/>
      <c r="F337" s="46">
        <f t="shared" si="77"/>
        <v>174.48149413785114</v>
      </c>
      <c r="G337" s="48">
        <f t="shared" si="76"/>
        <v>5852.0609448937175</v>
      </c>
      <c r="H337" s="46">
        <f t="shared" si="78"/>
        <v>0.12</v>
      </c>
      <c r="I337" s="46">
        <f t="shared" ref="I337:I375" si="84">IF(INT(C337/3)=C337/3,SUMPRODUCT(G335:G337,H335:H337),0)</f>
        <v>0</v>
      </c>
      <c r="J337" s="46">
        <f t="shared" si="75"/>
        <v>16809.296610277364</v>
      </c>
      <c r="L337" s="123">
        <f t="shared" ref="L337:L375" si="85">(1+$D$10/12)^(12*($B337-$C337/12))</f>
        <v>1.0105510739803585</v>
      </c>
      <c r="M337" s="37">
        <f t="shared" ref="M337:M375" si="86">INT((N337-1)/12)+1</f>
        <v>27</v>
      </c>
      <c r="N337" s="37">
        <v>322</v>
      </c>
      <c r="O337" s="46">
        <f t="shared" si="79"/>
        <v>0</v>
      </c>
      <c r="P337" s="46">
        <f t="shared" si="80"/>
        <v>0</v>
      </c>
      <c r="Q337" s="46">
        <f t="shared" si="81"/>
        <v>176.3224612907031</v>
      </c>
      <c r="R337" s="115">
        <f t="shared" ref="R337:R375" si="87">G337</f>
        <v>5852.0609448937175</v>
      </c>
      <c r="S337" s="46">
        <f t="shared" ref="S337:S375" si="88">H337</f>
        <v>0.12</v>
      </c>
      <c r="T337" s="46">
        <f t="shared" si="82"/>
        <v>0</v>
      </c>
      <c r="U337" s="116"/>
      <c r="W337" s="5"/>
      <c r="X337" s="5"/>
      <c r="Y337" s="5"/>
      <c r="Z337" s="5"/>
      <c r="AA337" s="5"/>
      <c r="AB337" s="5"/>
      <c r="AC337" s="5"/>
    </row>
    <row r="338" spans="2:29" x14ac:dyDescent="0.2">
      <c r="B338" s="37">
        <f t="shared" si="83"/>
        <v>27</v>
      </c>
      <c r="C338" s="37">
        <v>323</v>
      </c>
      <c r="D338" s="46"/>
      <c r="E338" s="46"/>
      <c r="F338" s="46">
        <f t="shared" si="77"/>
        <v>174.48149413785114</v>
      </c>
      <c r="G338" s="48">
        <f t="shared" si="76"/>
        <v>5852.0609448937175</v>
      </c>
      <c r="H338" s="46">
        <f t="shared" si="78"/>
        <v>0.12</v>
      </c>
      <c r="I338" s="46">
        <f t="shared" si="84"/>
        <v>0</v>
      </c>
      <c r="J338" s="46">
        <f t="shared" ref="J338:J375" si="89">J337*(1+$D$10/12)-D338-E338-F338+I338</f>
        <v>16723.260495911647</v>
      </c>
      <c r="L338" s="123">
        <f t="shared" si="85"/>
        <v>1.0052616942768478</v>
      </c>
      <c r="M338" s="37">
        <f t="shared" si="86"/>
        <v>27</v>
      </c>
      <c r="N338" s="37">
        <v>323</v>
      </c>
      <c r="O338" s="46">
        <f t="shared" si="79"/>
        <v>0</v>
      </c>
      <c r="P338" s="46">
        <f t="shared" si="80"/>
        <v>0</v>
      </c>
      <c r="Q338" s="46">
        <f t="shared" si="81"/>
        <v>175.39956241697212</v>
      </c>
      <c r="R338" s="115">
        <f t="shared" si="87"/>
        <v>5852.0609448937175</v>
      </c>
      <c r="S338" s="46">
        <f t="shared" si="88"/>
        <v>0.12</v>
      </c>
      <c r="T338" s="46">
        <f t="shared" si="82"/>
        <v>0</v>
      </c>
      <c r="U338" s="116"/>
      <c r="W338" s="5"/>
      <c r="X338" s="5"/>
      <c r="Y338" s="5"/>
      <c r="Z338" s="5"/>
      <c r="AA338" s="5"/>
      <c r="AB338" s="5"/>
      <c r="AC338" s="5"/>
    </row>
    <row r="339" spans="2:29" x14ac:dyDescent="0.2">
      <c r="B339" s="37">
        <f t="shared" si="83"/>
        <v>27</v>
      </c>
      <c r="C339" s="37">
        <v>324</v>
      </c>
      <c r="D339" s="46"/>
      <c r="E339" s="46"/>
      <c r="F339" s="46">
        <f t="shared" si="77"/>
        <v>174.48149413785114</v>
      </c>
      <c r="G339" s="48">
        <f t="shared" si="76"/>
        <v>5852.0609448937175</v>
      </c>
      <c r="H339" s="46">
        <f t="shared" si="78"/>
        <v>0.12</v>
      </c>
      <c r="I339" s="46">
        <f t="shared" si="84"/>
        <v>2106.7419401617381</v>
      </c>
      <c r="J339" s="46">
        <f t="shared" si="89"/>
        <v>18743.513625977106</v>
      </c>
      <c r="L339" s="123">
        <f t="shared" si="85"/>
        <v>1</v>
      </c>
      <c r="M339" s="37">
        <f t="shared" si="86"/>
        <v>27</v>
      </c>
      <c r="N339" s="37">
        <v>324</v>
      </c>
      <c r="O339" s="46">
        <f t="shared" si="79"/>
        <v>0</v>
      </c>
      <c r="P339" s="46">
        <f t="shared" si="80"/>
        <v>0</v>
      </c>
      <c r="Q339" s="46">
        <f t="shared" si="81"/>
        <v>174.48149413785114</v>
      </c>
      <c r="R339" s="115">
        <f t="shared" si="87"/>
        <v>5852.0609448937175</v>
      </c>
      <c r="S339" s="46">
        <f t="shared" si="88"/>
        <v>0.12</v>
      </c>
      <c r="T339" s="46">
        <f t="shared" si="82"/>
        <v>2106.7419401617381</v>
      </c>
      <c r="U339" s="116"/>
      <c r="W339" s="5"/>
      <c r="X339" s="5"/>
      <c r="Y339" s="5"/>
      <c r="Z339" s="5"/>
      <c r="AA339" s="5"/>
      <c r="AB339" s="5"/>
      <c r="AC339" s="5"/>
    </row>
    <row r="340" spans="2:29" x14ac:dyDescent="0.2">
      <c r="B340" s="37">
        <f t="shared" si="83"/>
        <v>28</v>
      </c>
      <c r="C340" s="37">
        <v>325</v>
      </c>
      <c r="D340" s="46"/>
      <c r="E340" s="46"/>
      <c r="F340" s="46">
        <f t="shared" si="77"/>
        <v>179.71593896198669</v>
      </c>
      <c r="G340" s="48">
        <f t="shared" si="76"/>
        <v>5822.8006401692483</v>
      </c>
      <c r="H340" s="46">
        <f t="shared" si="78"/>
        <v>0.12</v>
      </c>
      <c r="I340" s="46">
        <f t="shared" si="84"/>
        <v>0</v>
      </c>
      <c r="J340" s="46">
        <f t="shared" si="89"/>
        <v>18662.420325388939</v>
      </c>
      <c r="L340" s="123">
        <f t="shared" si="85"/>
        <v>1.0594256262456365</v>
      </c>
      <c r="M340" s="37">
        <f t="shared" si="86"/>
        <v>28</v>
      </c>
      <c r="N340" s="37">
        <v>325</v>
      </c>
      <c r="O340" s="46">
        <f t="shared" si="79"/>
        <v>0</v>
      </c>
      <c r="P340" s="46">
        <f t="shared" si="80"/>
        <v>0</v>
      </c>
      <c r="Q340" s="46">
        <f t="shared" si="81"/>
        <v>190.39567118112535</v>
      </c>
      <c r="R340" s="115">
        <f t="shared" si="87"/>
        <v>5822.8006401692483</v>
      </c>
      <c r="S340" s="46">
        <f t="shared" si="88"/>
        <v>0.12</v>
      </c>
      <c r="T340" s="46">
        <f t="shared" si="82"/>
        <v>0</v>
      </c>
      <c r="U340" s="116"/>
      <c r="W340" s="5"/>
      <c r="X340" s="5"/>
      <c r="Y340" s="5"/>
      <c r="Z340" s="5"/>
      <c r="AA340" s="5"/>
      <c r="AB340" s="5"/>
      <c r="AC340" s="5"/>
    </row>
    <row r="341" spans="2:29" x14ac:dyDescent="0.2">
      <c r="B341" s="37">
        <f t="shared" si="83"/>
        <v>28</v>
      </c>
      <c r="C341" s="37">
        <v>326</v>
      </c>
      <c r="D341" s="46"/>
      <c r="E341" s="46"/>
      <c r="F341" s="46">
        <f t="shared" si="77"/>
        <v>179.71593896198669</v>
      </c>
      <c r="G341" s="48">
        <f t="shared" si="76"/>
        <v>5822.8006401692483</v>
      </c>
      <c r="H341" s="46">
        <f t="shared" si="78"/>
        <v>0.12</v>
      </c>
      <c r="I341" s="46">
        <f t="shared" si="84"/>
        <v>0</v>
      </c>
      <c r="J341" s="46">
        <f t="shared" si="89"/>
        <v>18580.900336645176</v>
      </c>
      <c r="L341" s="123">
        <f t="shared" si="85"/>
        <v>1.0538804296206197</v>
      </c>
      <c r="M341" s="37">
        <f t="shared" si="86"/>
        <v>28</v>
      </c>
      <c r="N341" s="37">
        <v>326</v>
      </c>
      <c r="O341" s="46">
        <f t="shared" si="79"/>
        <v>0</v>
      </c>
      <c r="P341" s="46">
        <f t="shared" si="80"/>
        <v>0</v>
      </c>
      <c r="Q341" s="46">
        <f t="shared" si="81"/>
        <v>189.39911096293159</v>
      </c>
      <c r="R341" s="115">
        <f t="shared" si="87"/>
        <v>5822.8006401692483</v>
      </c>
      <c r="S341" s="46">
        <f t="shared" si="88"/>
        <v>0.12</v>
      </c>
      <c r="T341" s="46">
        <f t="shared" si="82"/>
        <v>0</v>
      </c>
      <c r="U341" s="116"/>
      <c r="W341" s="5"/>
      <c r="X341" s="5"/>
      <c r="Y341" s="5"/>
      <c r="Z341" s="5"/>
      <c r="AA341" s="5"/>
      <c r="AB341" s="5"/>
      <c r="AC341" s="5"/>
    </row>
    <row r="342" spans="2:29" x14ac:dyDescent="0.2">
      <c r="B342" s="37">
        <f t="shared" si="83"/>
        <v>28</v>
      </c>
      <c r="C342" s="37">
        <v>327</v>
      </c>
      <c r="D342" s="46"/>
      <c r="E342" s="46"/>
      <c r="F342" s="46">
        <f t="shared" si="77"/>
        <v>179.71593896198669</v>
      </c>
      <c r="G342" s="48">
        <f t="shared" si="76"/>
        <v>5822.8006401692483</v>
      </c>
      <c r="H342" s="46">
        <f t="shared" si="78"/>
        <v>0.12</v>
      </c>
      <c r="I342" s="46">
        <f t="shared" si="84"/>
        <v>2096.2082304609294</v>
      </c>
      <c r="J342" s="46">
        <f t="shared" si="89"/>
        <v>20595.159645104122</v>
      </c>
      <c r="L342" s="123">
        <f t="shared" si="85"/>
        <v>1.0483642574073675</v>
      </c>
      <c r="M342" s="37">
        <f t="shared" si="86"/>
        <v>28</v>
      </c>
      <c r="N342" s="37">
        <v>327</v>
      </c>
      <c r="O342" s="46">
        <f t="shared" si="79"/>
        <v>0</v>
      </c>
      <c r="P342" s="46">
        <f t="shared" si="80"/>
        <v>0</v>
      </c>
      <c r="Q342" s="46">
        <f t="shared" si="81"/>
        <v>188.40776689415097</v>
      </c>
      <c r="R342" s="115">
        <f t="shared" si="87"/>
        <v>5822.8006401692483</v>
      </c>
      <c r="S342" s="46">
        <f t="shared" si="88"/>
        <v>0.12</v>
      </c>
      <c r="T342" s="46">
        <f t="shared" si="82"/>
        <v>2197.5897848983841</v>
      </c>
      <c r="U342" s="116"/>
      <c r="W342" s="5"/>
      <c r="X342" s="5"/>
      <c r="Y342" s="5"/>
      <c r="Z342" s="5"/>
      <c r="AA342" s="5"/>
      <c r="AB342" s="5"/>
      <c r="AC342" s="5"/>
    </row>
    <row r="343" spans="2:29" x14ac:dyDescent="0.2">
      <c r="B343" s="37">
        <f t="shared" si="83"/>
        <v>28</v>
      </c>
      <c r="C343" s="37">
        <v>328</v>
      </c>
      <c r="D343" s="46"/>
      <c r="E343" s="46"/>
      <c r="F343" s="46">
        <f t="shared" si="77"/>
        <v>179.71593896198669</v>
      </c>
      <c r="G343" s="48">
        <f t="shared" ref="G343:G375" si="90">$G$13/12*(1-$G$14)^(INT((C343-1)/12))</f>
        <v>5822.8006401692483</v>
      </c>
      <c r="H343" s="46">
        <f t="shared" si="78"/>
        <v>0.12</v>
      </c>
      <c r="I343" s="46">
        <f t="shared" si="84"/>
        <v>0</v>
      </c>
      <c r="J343" s="46">
        <f t="shared" si="89"/>
        <v>20523.809139777542</v>
      </c>
      <c r="L343" s="123">
        <f t="shared" si="85"/>
        <v>1.0428769576876462</v>
      </c>
      <c r="M343" s="37">
        <f t="shared" si="86"/>
        <v>28</v>
      </c>
      <c r="N343" s="37">
        <v>328</v>
      </c>
      <c r="O343" s="46">
        <f t="shared" si="79"/>
        <v>0</v>
      </c>
      <c r="P343" s="46">
        <f t="shared" si="80"/>
        <v>0</v>
      </c>
      <c r="Q343" s="46">
        <f t="shared" si="81"/>
        <v>187.42161167265542</v>
      </c>
      <c r="R343" s="115">
        <f t="shared" si="87"/>
        <v>5822.8006401692483</v>
      </c>
      <c r="S343" s="46">
        <f t="shared" si="88"/>
        <v>0.12</v>
      </c>
      <c r="T343" s="46">
        <f t="shared" si="82"/>
        <v>0</v>
      </c>
      <c r="U343" s="116"/>
      <c r="W343" s="5"/>
      <c r="X343" s="5"/>
      <c r="Y343" s="5"/>
      <c r="Z343" s="5"/>
      <c r="AA343" s="5"/>
      <c r="AB343" s="5"/>
      <c r="AC343" s="5"/>
    </row>
    <row r="344" spans="2:29" x14ac:dyDescent="0.2">
      <c r="B344" s="37">
        <f t="shared" si="83"/>
        <v>28</v>
      </c>
      <c r="C344" s="37">
        <v>329</v>
      </c>
      <c r="D344" s="46"/>
      <c r="E344" s="46"/>
      <c r="F344" s="46">
        <f t="shared" si="77"/>
        <v>179.71593896198669</v>
      </c>
      <c r="G344" s="48">
        <f t="shared" si="90"/>
        <v>5822.8006401692483</v>
      </c>
      <c r="H344" s="46">
        <f t="shared" si="78"/>
        <v>0.12</v>
      </c>
      <c r="I344" s="46">
        <f t="shared" si="84"/>
        <v>0</v>
      </c>
      <c r="J344" s="46">
        <f t="shared" si="89"/>
        <v>20452.083209905439</v>
      </c>
      <c r="L344" s="123">
        <f t="shared" si="85"/>
        <v>1.0374183793383847</v>
      </c>
      <c r="M344" s="37">
        <f t="shared" si="86"/>
        <v>28</v>
      </c>
      <c r="N344" s="37">
        <v>329</v>
      </c>
      <c r="O344" s="46">
        <f t="shared" si="79"/>
        <v>0</v>
      </c>
      <c r="P344" s="46">
        <f t="shared" si="80"/>
        <v>0</v>
      </c>
      <c r="Q344" s="46">
        <f t="shared" si="81"/>
        <v>186.44061813922031</v>
      </c>
      <c r="R344" s="115">
        <f t="shared" si="87"/>
        <v>5822.8006401692483</v>
      </c>
      <c r="S344" s="46">
        <f t="shared" si="88"/>
        <v>0.12</v>
      </c>
      <c r="T344" s="46">
        <f t="shared" si="82"/>
        <v>0</v>
      </c>
      <c r="U344" s="116"/>
      <c r="W344" s="5"/>
      <c r="X344" s="5"/>
      <c r="Y344" s="5"/>
      <c r="Z344" s="5"/>
      <c r="AA344" s="5"/>
      <c r="AB344" s="5"/>
      <c r="AC344" s="5"/>
    </row>
    <row r="345" spans="2:29" x14ac:dyDescent="0.2">
      <c r="B345" s="37">
        <f t="shared" si="83"/>
        <v>28</v>
      </c>
      <c r="C345" s="37">
        <v>330</v>
      </c>
      <c r="D345" s="46"/>
      <c r="E345" s="46"/>
      <c r="F345" s="46">
        <f t="shared" si="77"/>
        <v>179.71593896198669</v>
      </c>
      <c r="G345" s="48">
        <f t="shared" si="90"/>
        <v>5822.8006401692483</v>
      </c>
      <c r="H345" s="46">
        <f t="shared" si="78"/>
        <v>0.12</v>
      </c>
      <c r="I345" s="46">
        <f t="shared" si="84"/>
        <v>2096.2082304609294</v>
      </c>
      <c r="J345" s="46">
        <f t="shared" si="89"/>
        <v>22476.188110579551</v>
      </c>
      <c r="L345" s="123">
        <f t="shared" si="85"/>
        <v>1.031988372027514</v>
      </c>
      <c r="M345" s="37">
        <f t="shared" si="86"/>
        <v>28</v>
      </c>
      <c r="N345" s="37">
        <v>330</v>
      </c>
      <c r="O345" s="46">
        <f t="shared" si="79"/>
        <v>0</v>
      </c>
      <c r="P345" s="46">
        <f t="shared" si="80"/>
        <v>0</v>
      </c>
      <c r="Q345" s="46">
        <f t="shared" si="81"/>
        <v>185.46475927677673</v>
      </c>
      <c r="R345" s="115">
        <f t="shared" si="87"/>
        <v>5822.8006401692483</v>
      </c>
      <c r="S345" s="46">
        <f t="shared" si="88"/>
        <v>0.12</v>
      </c>
      <c r="T345" s="46">
        <f t="shared" si="82"/>
        <v>2163.2625191840502</v>
      </c>
      <c r="U345" s="116"/>
      <c r="W345" s="5"/>
      <c r="X345" s="5"/>
      <c r="Y345" s="5"/>
      <c r="Z345" s="5"/>
      <c r="AA345" s="5"/>
      <c r="AB345" s="5"/>
      <c r="AC345" s="5"/>
    </row>
    <row r="346" spans="2:29" x14ac:dyDescent="0.2">
      <c r="B346" s="37">
        <f t="shared" si="83"/>
        <v>28</v>
      </c>
      <c r="C346" s="37">
        <v>331</v>
      </c>
      <c r="D346" s="46"/>
      <c r="E346" s="46"/>
      <c r="F346" s="46">
        <f t="shared" si="77"/>
        <v>179.71593896198669</v>
      </c>
      <c r="G346" s="48">
        <f t="shared" si="90"/>
        <v>5822.8006401692483</v>
      </c>
      <c r="H346" s="46">
        <f t="shared" si="78"/>
        <v>0.12</v>
      </c>
      <c r="I346" s="46">
        <f t="shared" si="84"/>
        <v>0</v>
      </c>
      <c r="J346" s="46">
        <f t="shared" si="89"/>
        <v>22414.735001964353</v>
      </c>
      <c r="L346" s="123">
        <f t="shared" si="85"/>
        <v>1.0265867862098264</v>
      </c>
      <c r="M346" s="37">
        <f t="shared" si="86"/>
        <v>28</v>
      </c>
      <c r="N346" s="37">
        <v>331</v>
      </c>
      <c r="O346" s="46">
        <f t="shared" si="79"/>
        <v>0</v>
      </c>
      <c r="P346" s="46">
        <f t="shared" si="80"/>
        <v>0</v>
      </c>
      <c r="Q346" s="46">
        <f t="shared" si="81"/>
        <v>184.49400820966724</v>
      </c>
      <c r="R346" s="115">
        <f t="shared" si="87"/>
        <v>5822.8006401692483</v>
      </c>
      <c r="S346" s="46">
        <f t="shared" si="88"/>
        <v>0.12</v>
      </c>
      <c r="T346" s="46">
        <f t="shared" si="82"/>
        <v>0</v>
      </c>
      <c r="U346" s="116"/>
      <c r="W346" s="5"/>
      <c r="X346" s="5"/>
      <c r="Y346" s="5"/>
      <c r="Z346" s="5"/>
      <c r="AA346" s="5"/>
      <c r="AB346" s="5"/>
      <c r="AC346" s="5"/>
    </row>
    <row r="347" spans="2:29" x14ac:dyDescent="0.2">
      <c r="B347" s="37">
        <f t="shared" si="83"/>
        <v>28</v>
      </c>
      <c r="C347" s="37">
        <v>332</v>
      </c>
      <c r="D347" s="46"/>
      <c r="E347" s="46"/>
      <c r="F347" s="46">
        <f t="shared" si="77"/>
        <v>179.71593896198669</v>
      </c>
      <c r="G347" s="48">
        <f t="shared" si="90"/>
        <v>5822.8006401692483</v>
      </c>
      <c r="H347" s="46">
        <f t="shared" si="78"/>
        <v>0.12</v>
      </c>
      <c r="I347" s="46">
        <f t="shared" si="84"/>
        <v>0</v>
      </c>
      <c r="J347" s="46">
        <f t="shared" si="89"/>
        <v>22352.958545879261</v>
      </c>
      <c r="L347" s="123">
        <f t="shared" si="85"/>
        <v>1.0212134731228559</v>
      </c>
      <c r="M347" s="37">
        <f t="shared" si="86"/>
        <v>28</v>
      </c>
      <c r="N347" s="37">
        <v>332</v>
      </c>
      <c r="O347" s="46">
        <f t="shared" si="79"/>
        <v>0</v>
      </c>
      <c r="P347" s="46">
        <f t="shared" si="80"/>
        <v>0</v>
      </c>
      <c r="Q347" s="46">
        <f t="shared" si="81"/>
        <v>183.52833820290562</v>
      </c>
      <c r="R347" s="115">
        <f t="shared" si="87"/>
        <v>5822.8006401692483</v>
      </c>
      <c r="S347" s="46">
        <f t="shared" si="88"/>
        <v>0.12</v>
      </c>
      <c r="T347" s="46">
        <f t="shared" si="82"/>
        <v>0</v>
      </c>
      <c r="U347" s="116"/>
      <c r="W347" s="5"/>
      <c r="X347" s="5"/>
      <c r="Y347" s="5"/>
      <c r="Z347" s="5"/>
      <c r="AA347" s="5"/>
      <c r="AB347" s="5"/>
      <c r="AC347" s="5"/>
    </row>
    <row r="348" spans="2:29" x14ac:dyDescent="0.2">
      <c r="B348" s="37">
        <f t="shared" si="83"/>
        <v>28</v>
      </c>
      <c r="C348" s="37">
        <v>333</v>
      </c>
      <c r="D348" s="46"/>
      <c r="E348" s="46"/>
      <c r="F348" s="46">
        <f t="shared" si="77"/>
        <v>179.71593896198669</v>
      </c>
      <c r="G348" s="48">
        <f t="shared" si="90"/>
        <v>5822.8006401692483</v>
      </c>
      <c r="H348" s="46">
        <f t="shared" si="78"/>
        <v>0.12</v>
      </c>
      <c r="I348" s="46">
        <f t="shared" si="84"/>
        <v>2096.2082304609294</v>
      </c>
      <c r="J348" s="46">
        <f t="shared" si="89"/>
        <v>24387.06527142967</v>
      </c>
      <c r="L348" s="123">
        <f t="shared" si="85"/>
        <v>1.0158682847827833</v>
      </c>
      <c r="M348" s="37">
        <f t="shared" si="86"/>
        <v>28</v>
      </c>
      <c r="N348" s="37">
        <v>333</v>
      </c>
      <c r="O348" s="46">
        <f t="shared" si="79"/>
        <v>0</v>
      </c>
      <c r="P348" s="46">
        <f t="shared" si="80"/>
        <v>0</v>
      </c>
      <c r="Q348" s="46">
        <f t="shared" si="81"/>
        <v>182.5677226614408</v>
      </c>
      <c r="R348" s="115">
        <f t="shared" si="87"/>
        <v>5822.8006401692483</v>
      </c>
      <c r="S348" s="46">
        <f t="shared" si="88"/>
        <v>0.12</v>
      </c>
      <c r="T348" s="46">
        <f t="shared" si="82"/>
        <v>2129.4714596258978</v>
      </c>
      <c r="U348" s="116"/>
      <c r="W348" s="5"/>
      <c r="X348" s="5"/>
      <c r="Y348" s="5"/>
      <c r="Z348" s="5"/>
      <c r="AA348" s="5"/>
      <c r="AB348" s="5"/>
      <c r="AC348" s="5"/>
    </row>
    <row r="349" spans="2:29" x14ac:dyDescent="0.2">
      <c r="B349" s="37">
        <f t="shared" si="83"/>
        <v>28</v>
      </c>
      <c r="C349" s="37">
        <v>334</v>
      </c>
      <c r="D349" s="46"/>
      <c r="E349" s="46"/>
      <c r="F349" s="46">
        <f t="shared" ref="F349:F375" si="91">$F$13/12*(1+$F$14)^(INT((C349-1)/12)-1)</f>
        <v>179.71593896198669</v>
      </c>
      <c r="G349" s="48">
        <f t="shared" si="90"/>
        <v>5822.8006401692483</v>
      </c>
      <c r="H349" s="46">
        <f t="shared" si="78"/>
        <v>0.12</v>
      </c>
      <c r="I349" s="46">
        <f t="shared" si="84"/>
        <v>0</v>
      </c>
      <c r="J349" s="46">
        <f t="shared" si="89"/>
        <v>24335.666614235477</v>
      </c>
      <c r="L349" s="123">
        <f t="shared" si="85"/>
        <v>1.0105510739803585</v>
      </c>
      <c r="M349" s="37">
        <f t="shared" si="86"/>
        <v>28</v>
      </c>
      <c r="N349" s="37">
        <v>334</v>
      </c>
      <c r="O349" s="46">
        <f t="shared" si="79"/>
        <v>0</v>
      </c>
      <c r="P349" s="46">
        <f t="shared" si="80"/>
        <v>0</v>
      </c>
      <c r="Q349" s="46">
        <f t="shared" si="81"/>
        <v>181.61213512942422</v>
      </c>
      <c r="R349" s="115">
        <f t="shared" si="87"/>
        <v>5822.8006401692483</v>
      </c>
      <c r="S349" s="46">
        <f t="shared" si="88"/>
        <v>0.12</v>
      </c>
      <c r="T349" s="46">
        <f t="shared" si="82"/>
        <v>0</v>
      </c>
      <c r="U349" s="116"/>
      <c r="W349" s="5"/>
      <c r="X349" s="5"/>
      <c r="Y349" s="5"/>
      <c r="Z349" s="5"/>
      <c r="AA349" s="5"/>
      <c r="AB349" s="5"/>
      <c r="AC349" s="5"/>
    </row>
    <row r="350" spans="2:29" x14ac:dyDescent="0.2">
      <c r="B350" s="37">
        <f t="shared" si="83"/>
        <v>28</v>
      </c>
      <c r="C350" s="37">
        <v>335</v>
      </c>
      <c r="D350" s="46"/>
      <c r="E350" s="46"/>
      <c r="F350" s="46">
        <f t="shared" si="91"/>
        <v>179.71593896198669</v>
      </c>
      <c r="G350" s="48">
        <f t="shared" si="90"/>
        <v>5822.8006401692483</v>
      </c>
      <c r="H350" s="46">
        <f t="shared" si="78"/>
        <v>0.12</v>
      </c>
      <c r="I350" s="46">
        <f t="shared" si="84"/>
        <v>0</v>
      </c>
      <c r="J350" s="46">
        <f t="shared" si="89"/>
        <v>24283.997513020888</v>
      </c>
      <c r="L350" s="123">
        <f t="shared" si="85"/>
        <v>1.0052616942768478</v>
      </c>
      <c r="M350" s="37">
        <f t="shared" si="86"/>
        <v>28</v>
      </c>
      <c r="N350" s="37">
        <v>335</v>
      </c>
      <c r="O350" s="46">
        <f t="shared" si="79"/>
        <v>0</v>
      </c>
      <c r="P350" s="46">
        <f t="shared" si="80"/>
        <v>0</v>
      </c>
      <c r="Q350" s="46">
        <f t="shared" si="81"/>
        <v>180.66154928948129</v>
      </c>
      <c r="R350" s="115">
        <f t="shared" si="87"/>
        <v>5822.8006401692483</v>
      </c>
      <c r="S350" s="46">
        <f t="shared" si="88"/>
        <v>0.12</v>
      </c>
      <c r="T350" s="46">
        <f t="shared" si="82"/>
        <v>0</v>
      </c>
      <c r="U350" s="116"/>
      <c r="W350" s="5"/>
      <c r="X350" s="5"/>
      <c r="Y350" s="5"/>
      <c r="Z350" s="5"/>
      <c r="AA350" s="5"/>
      <c r="AB350" s="5"/>
      <c r="AC350" s="5"/>
    </row>
    <row r="351" spans="2:29" x14ac:dyDescent="0.2">
      <c r="B351" s="37">
        <f t="shared" si="83"/>
        <v>28</v>
      </c>
      <c r="C351" s="37">
        <v>336</v>
      </c>
      <c r="D351" s="46"/>
      <c r="E351" s="46"/>
      <c r="F351" s="46">
        <f t="shared" si="91"/>
        <v>179.71593896198669</v>
      </c>
      <c r="G351" s="48">
        <f t="shared" si="90"/>
        <v>5822.8006401692483</v>
      </c>
      <c r="H351" s="46">
        <f t="shared" si="78"/>
        <v>0.12</v>
      </c>
      <c r="I351" s="46">
        <f t="shared" si="84"/>
        <v>2096.2082304609294</v>
      </c>
      <c r="J351" s="46">
        <f t="shared" si="89"/>
        <v>26328.264775253076</v>
      </c>
      <c r="L351" s="123">
        <f t="shared" si="85"/>
        <v>1</v>
      </c>
      <c r="M351" s="37">
        <f t="shared" si="86"/>
        <v>28</v>
      </c>
      <c r="N351" s="37">
        <v>336</v>
      </c>
      <c r="O351" s="46">
        <f t="shared" si="79"/>
        <v>0</v>
      </c>
      <c r="P351" s="46">
        <f t="shared" si="80"/>
        <v>0</v>
      </c>
      <c r="Q351" s="46">
        <f t="shared" si="81"/>
        <v>179.71593896198669</v>
      </c>
      <c r="R351" s="115">
        <f t="shared" si="87"/>
        <v>5822.8006401692483</v>
      </c>
      <c r="S351" s="46">
        <f t="shared" si="88"/>
        <v>0.12</v>
      </c>
      <c r="T351" s="46">
        <f t="shared" si="82"/>
        <v>2096.2082304609294</v>
      </c>
      <c r="U351" s="116"/>
      <c r="W351" s="5"/>
      <c r="X351" s="5"/>
      <c r="Y351" s="5"/>
      <c r="Z351" s="5"/>
      <c r="AA351" s="5"/>
      <c r="AB351" s="5"/>
      <c r="AC351" s="5"/>
    </row>
    <row r="352" spans="2:29" x14ac:dyDescent="0.2">
      <c r="B352" s="37">
        <f t="shared" si="83"/>
        <v>29</v>
      </c>
      <c r="C352" s="37">
        <v>337</v>
      </c>
      <c r="D352" s="46"/>
      <c r="E352" s="46"/>
      <c r="F352" s="46">
        <f t="shared" si="91"/>
        <v>185.10741713084627</v>
      </c>
      <c r="G352" s="48">
        <f t="shared" si="90"/>
        <v>5793.686636968403</v>
      </c>
      <c r="H352" s="46">
        <f t="shared" si="78"/>
        <v>0.12</v>
      </c>
      <c r="I352" s="46">
        <f t="shared" si="84"/>
        <v>0</v>
      </c>
      <c r="J352" s="46">
        <f t="shared" si="89"/>
        <v>26281.688638209511</v>
      </c>
      <c r="L352" s="123">
        <f t="shared" si="85"/>
        <v>1.0594256262456365</v>
      </c>
      <c r="M352" s="37">
        <f t="shared" si="86"/>
        <v>29</v>
      </c>
      <c r="N352" s="37">
        <v>337</v>
      </c>
      <c r="O352" s="46">
        <f t="shared" si="79"/>
        <v>0</v>
      </c>
      <c r="P352" s="46">
        <f t="shared" si="80"/>
        <v>0</v>
      </c>
      <c r="Q352" s="46">
        <f t="shared" si="81"/>
        <v>196.10754131655906</v>
      </c>
      <c r="R352" s="115">
        <f t="shared" si="87"/>
        <v>5793.686636968403</v>
      </c>
      <c r="S352" s="46">
        <f t="shared" si="88"/>
        <v>0.12</v>
      </c>
      <c r="T352" s="46">
        <f t="shared" si="82"/>
        <v>0</v>
      </c>
      <c r="U352" s="116"/>
      <c r="W352" s="5"/>
      <c r="X352" s="5"/>
      <c r="Y352" s="5"/>
      <c r="Z352" s="5"/>
      <c r="AA352" s="5"/>
      <c r="AB352" s="5"/>
      <c r="AC352" s="5"/>
    </row>
    <row r="353" spans="2:29" x14ac:dyDescent="0.2">
      <c r="B353" s="37">
        <f t="shared" si="83"/>
        <v>29</v>
      </c>
      <c r="C353" s="37">
        <v>338</v>
      </c>
      <c r="D353" s="46"/>
      <c r="E353" s="46"/>
      <c r="F353" s="46">
        <f t="shared" si="91"/>
        <v>185.10741713084627</v>
      </c>
      <c r="G353" s="48">
        <f t="shared" si="90"/>
        <v>5793.686636968403</v>
      </c>
      <c r="H353" s="46">
        <f t="shared" si="78"/>
        <v>0.12</v>
      </c>
      <c r="I353" s="46">
        <f t="shared" si="84"/>
        <v>0</v>
      </c>
      <c r="J353" s="46">
        <f t="shared" si="89"/>
        <v>26234.867431772225</v>
      </c>
      <c r="L353" s="123">
        <f t="shared" si="85"/>
        <v>1.0538804296206197</v>
      </c>
      <c r="M353" s="37">
        <f t="shared" si="86"/>
        <v>29</v>
      </c>
      <c r="N353" s="37">
        <v>338</v>
      </c>
      <c r="O353" s="46">
        <f t="shared" si="79"/>
        <v>0</v>
      </c>
      <c r="P353" s="46">
        <f t="shared" si="80"/>
        <v>0</v>
      </c>
      <c r="Q353" s="46">
        <f t="shared" si="81"/>
        <v>195.08108429181954</v>
      </c>
      <c r="R353" s="115">
        <f t="shared" si="87"/>
        <v>5793.686636968403</v>
      </c>
      <c r="S353" s="46">
        <f t="shared" si="88"/>
        <v>0.12</v>
      </c>
      <c r="T353" s="46">
        <f t="shared" si="82"/>
        <v>0</v>
      </c>
      <c r="U353" s="116"/>
      <c r="W353" s="5"/>
      <c r="X353" s="5"/>
      <c r="Y353" s="5"/>
      <c r="Z353" s="5"/>
      <c r="AA353" s="5"/>
      <c r="AB353" s="5"/>
      <c r="AC353" s="5"/>
    </row>
    <row r="354" spans="2:29" x14ac:dyDescent="0.2">
      <c r="B354" s="37">
        <f t="shared" si="83"/>
        <v>29</v>
      </c>
      <c r="C354" s="37">
        <v>339</v>
      </c>
      <c r="D354" s="46"/>
      <c r="E354" s="46"/>
      <c r="F354" s="46">
        <f t="shared" si="91"/>
        <v>185.10741713084627</v>
      </c>
      <c r="G354" s="48">
        <f t="shared" si="90"/>
        <v>5793.686636968403</v>
      </c>
      <c r="H354" s="46">
        <f t="shared" si="78"/>
        <v>0.12</v>
      </c>
      <c r="I354" s="46">
        <f t="shared" si="84"/>
        <v>2085.7271893086249</v>
      </c>
      <c r="J354" s="46">
        <f t="shared" si="89"/>
        <v>28273.52705576962</v>
      </c>
      <c r="L354" s="123">
        <f t="shared" si="85"/>
        <v>1.0483642574073675</v>
      </c>
      <c r="M354" s="37">
        <f t="shared" si="86"/>
        <v>29</v>
      </c>
      <c r="N354" s="37">
        <v>339</v>
      </c>
      <c r="O354" s="46">
        <f t="shared" si="79"/>
        <v>0</v>
      </c>
      <c r="P354" s="46">
        <f t="shared" si="80"/>
        <v>0</v>
      </c>
      <c r="Q354" s="46">
        <f t="shared" si="81"/>
        <v>194.05999990097547</v>
      </c>
      <c r="R354" s="115">
        <f t="shared" si="87"/>
        <v>5793.686636968403</v>
      </c>
      <c r="S354" s="46">
        <f t="shared" si="88"/>
        <v>0.12</v>
      </c>
      <c r="T354" s="46">
        <f t="shared" si="82"/>
        <v>2186.6018359738923</v>
      </c>
      <c r="U354" s="116"/>
      <c r="W354" s="5"/>
      <c r="X354" s="5"/>
      <c r="Y354" s="5"/>
      <c r="Z354" s="5"/>
      <c r="AA354" s="5"/>
      <c r="AB354" s="5"/>
      <c r="AC354" s="5"/>
    </row>
    <row r="355" spans="2:29" x14ac:dyDescent="0.2">
      <c r="B355" s="37">
        <f t="shared" si="83"/>
        <v>29</v>
      </c>
      <c r="C355" s="37">
        <v>340</v>
      </c>
      <c r="D355" s="46"/>
      <c r="E355" s="46"/>
      <c r="F355" s="46">
        <f t="shared" si="91"/>
        <v>185.10741713084627</v>
      </c>
      <c r="G355" s="48">
        <f t="shared" si="90"/>
        <v>5793.686636968403</v>
      </c>
      <c r="H355" s="46">
        <f t="shared" si="78"/>
        <v>0.12</v>
      </c>
      <c r="I355" s="46">
        <f t="shared" si="84"/>
        <v>0</v>
      </c>
      <c r="J355" s="46">
        <f t="shared" si="89"/>
        <v>28237.186294134415</v>
      </c>
      <c r="L355" s="123">
        <f t="shared" si="85"/>
        <v>1.0428769576876462</v>
      </c>
      <c r="M355" s="37">
        <f t="shared" si="86"/>
        <v>29</v>
      </c>
      <c r="N355" s="37">
        <v>340</v>
      </c>
      <c r="O355" s="46">
        <f t="shared" si="79"/>
        <v>0</v>
      </c>
      <c r="P355" s="46">
        <f t="shared" si="80"/>
        <v>0</v>
      </c>
      <c r="Q355" s="46">
        <f t="shared" si="81"/>
        <v>193.04426002283503</v>
      </c>
      <c r="R355" s="115">
        <f t="shared" si="87"/>
        <v>5793.686636968403</v>
      </c>
      <c r="S355" s="46">
        <f t="shared" si="88"/>
        <v>0.12</v>
      </c>
      <c r="T355" s="46">
        <f t="shared" si="82"/>
        <v>0</v>
      </c>
      <c r="U355" s="116"/>
      <c r="W355" s="5"/>
      <c r="X355" s="5"/>
      <c r="Y355" s="5"/>
      <c r="Z355" s="5"/>
      <c r="AA355" s="5"/>
      <c r="AB355" s="5"/>
      <c r="AC355" s="5"/>
    </row>
    <row r="356" spans="2:29" x14ac:dyDescent="0.2">
      <c r="B356" s="37">
        <f t="shared" si="83"/>
        <v>29</v>
      </c>
      <c r="C356" s="37">
        <v>341</v>
      </c>
      <c r="D356" s="46"/>
      <c r="E356" s="46"/>
      <c r="F356" s="46">
        <f t="shared" si="91"/>
        <v>185.10741713084627</v>
      </c>
      <c r="G356" s="48">
        <f t="shared" si="90"/>
        <v>5793.686636968403</v>
      </c>
      <c r="H356" s="46">
        <f t="shared" si="78"/>
        <v>0.12</v>
      </c>
      <c r="I356" s="46">
        <f t="shared" si="84"/>
        <v>0</v>
      </c>
      <c r="J356" s="46">
        <f t="shared" si="89"/>
        <v>28200.654318521698</v>
      </c>
      <c r="L356" s="123">
        <f t="shared" si="85"/>
        <v>1.0374183793383847</v>
      </c>
      <c r="M356" s="37">
        <f t="shared" si="86"/>
        <v>29</v>
      </c>
      <c r="N356" s="37">
        <v>341</v>
      </c>
      <c r="O356" s="46">
        <f t="shared" si="79"/>
        <v>0</v>
      </c>
      <c r="P356" s="46">
        <f t="shared" si="80"/>
        <v>0</v>
      </c>
      <c r="Q356" s="46">
        <f t="shared" si="81"/>
        <v>192.03383668339688</v>
      </c>
      <c r="R356" s="115">
        <f t="shared" si="87"/>
        <v>5793.686636968403</v>
      </c>
      <c r="S356" s="46">
        <f t="shared" si="88"/>
        <v>0.12</v>
      </c>
      <c r="T356" s="46">
        <f t="shared" si="82"/>
        <v>0</v>
      </c>
      <c r="U356" s="116"/>
      <c r="W356" s="5"/>
      <c r="X356" s="5"/>
      <c r="Y356" s="5"/>
      <c r="Z356" s="5"/>
      <c r="AA356" s="5"/>
      <c r="AB356" s="5"/>
      <c r="AC356" s="5"/>
    </row>
    <row r="357" spans="2:29" x14ac:dyDescent="0.2">
      <c r="B357" s="37">
        <f t="shared" si="83"/>
        <v>29</v>
      </c>
      <c r="C357" s="37">
        <v>342</v>
      </c>
      <c r="D357" s="46"/>
      <c r="E357" s="46"/>
      <c r="F357" s="46">
        <f t="shared" si="91"/>
        <v>185.10741713084627</v>
      </c>
      <c r="G357" s="48">
        <f t="shared" si="90"/>
        <v>5793.686636968403</v>
      </c>
      <c r="H357" s="46">
        <f t="shared" si="78"/>
        <v>0.12</v>
      </c>
      <c r="I357" s="46">
        <f t="shared" si="84"/>
        <v>2085.7271893086249</v>
      </c>
      <c r="J357" s="46">
        <f t="shared" si="89"/>
        <v>30249.657312130603</v>
      </c>
      <c r="L357" s="123">
        <f t="shared" si="85"/>
        <v>1.031988372027514</v>
      </c>
      <c r="M357" s="37">
        <f t="shared" si="86"/>
        <v>29</v>
      </c>
      <c r="N357" s="37">
        <v>342</v>
      </c>
      <c r="O357" s="46">
        <f t="shared" si="79"/>
        <v>0</v>
      </c>
      <c r="P357" s="46">
        <f t="shared" si="80"/>
        <v>0</v>
      </c>
      <c r="Q357" s="46">
        <f t="shared" si="81"/>
        <v>191.02870205508</v>
      </c>
      <c r="R357" s="115">
        <f t="shared" si="87"/>
        <v>5793.686636968403</v>
      </c>
      <c r="S357" s="46">
        <f t="shared" si="88"/>
        <v>0.12</v>
      </c>
      <c r="T357" s="46">
        <f t="shared" si="82"/>
        <v>2152.4462065881303</v>
      </c>
      <c r="U357" s="116"/>
      <c r="W357" s="5"/>
      <c r="X357" s="5"/>
      <c r="Y357" s="5"/>
      <c r="Z357" s="5"/>
      <c r="AA357" s="5"/>
      <c r="AB357" s="5"/>
      <c r="AC357" s="5"/>
    </row>
    <row r="358" spans="2:29" x14ac:dyDescent="0.2">
      <c r="B358" s="37">
        <f t="shared" si="83"/>
        <v>29</v>
      </c>
      <c r="C358" s="37">
        <v>343</v>
      </c>
      <c r="D358" s="46"/>
      <c r="E358" s="46"/>
      <c r="F358" s="46">
        <f t="shared" si="91"/>
        <v>185.10741713084627</v>
      </c>
      <c r="G358" s="48">
        <f t="shared" si="90"/>
        <v>5793.686636968403</v>
      </c>
      <c r="H358" s="46">
        <f t="shared" si="78"/>
        <v>0.12</v>
      </c>
      <c r="I358" s="46">
        <f t="shared" si="84"/>
        <v>0</v>
      </c>
      <c r="J358" s="46">
        <f t="shared" si="89"/>
        <v>30223.714343755601</v>
      </c>
      <c r="L358" s="123">
        <f t="shared" si="85"/>
        <v>1.0265867862098264</v>
      </c>
      <c r="M358" s="37">
        <f t="shared" si="86"/>
        <v>29</v>
      </c>
      <c r="N358" s="37">
        <v>343</v>
      </c>
      <c r="O358" s="46">
        <f t="shared" si="79"/>
        <v>0</v>
      </c>
      <c r="P358" s="46">
        <f t="shared" si="80"/>
        <v>0</v>
      </c>
      <c r="Q358" s="46">
        <f t="shared" si="81"/>
        <v>190.02882845595724</v>
      </c>
      <c r="R358" s="115">
        <f t="shared" si="87"/>
        <v>5793.686636968403</v>
      </c>
      <c r="S358" s="46">
        <f t="shared" si="88"/>
        <v>0.12</v>
      </c>
      <c r="T358" s="46">
        <f t="shared" si="82"/>
        <v>0</v>
      </c>
      <c r="U358" s="116"/>
      <c r="W358" s="5"/>
      <c r="X358" s="5"/>
      <c r="Y358" s="5"/>
      <c r="Z358" s="5"/>
      <c r="AA358" s="5"/>
      <c r="AB358" s="5"/>
      <c r="AC358" s="5"/>
    </row>
    <row r="359" spans="2:29" x14ac:dyDescent="0.2">
      <c r="B359" s="37">
        <f t="shared" si="83"/>
        <v>29</v>
      </c>
      <c r="C359" s="37">
        <v>344</v>
      </c>
      <c r="D359" s="46"/>
      <c r="E359" s="46"/>
      <c r="F359" s="46">
        <f t="shared" si="91"/>
        <v>185.10741713084627</v>
      </c>
      <c r="G359" s="48">
        <f t="shared" si="90"/>
        <v>5793.686636968403</v>
      </c>
      <c r="H359" s="46">
        <f t="shared" si="78"/>
        <v>0.12</v>
      </c>
      <c r="I359" s="46">
        <f t="shared" si="84"/>
        <v>0</v>
      </c>
      <c r="J359" s="46">
        <f t="shared" si="89"/>
        <v>30197.634871412374</v>
      </c>
      <c r="L359" s="123">
        <f t="shared" si="85"/>
        <v>1.0212134731228559</v>
      </c>
      <c r="M359" s="37">
        <f t="shared" si="86"/>
        <v>29</v>
      </c>
      <c r="N359" s="37">
        <v>344</v>
      </c>
      <c r="O359" s="46">
        <f t="shared" si="79"/>
        <v>0</v>
      </c>
      <c r="P359" s="46">
        <f t="shared" si="80"/>
        <v>0</v>
      </c>
      <c r="Q359" s="46">
        <f t="shared" si="81"/>
        <v>189.03418834899276</v>
      </c>
      <c r="R359" s="115">
        <f t="shared" si="87"/>
        <v>5793.686636968403</v>
      </c>
      <c r="S359" s="46">
        <f t="shared" si="88"/>
        <v>0.12</v>
      </c>
      <c r="T359" s="46">
        <f t="shared" si="82"/>
        <v>0</v>
      </c>
      <c r="U359" s="116"/>
      <c r="W359" s="5"/>
      <c r="X359" s="5"/>
      <c r="Y359" s="5"/>
      <c r="Z359" s="5"/>
      <c r="AA359" s="5"/>
      <c r="AB359" s="5"/>
      <c r="AC359" s="5"/>
    </row>
    <row r="360" spans="2:29" x14ac:dyDescent="0.2">
      <c r="B360" s="37">
        <f t="shared" si="83"/>
        <v>29</v>
      </c>
      <c r="C360" s="37">
        <v>345</v>
      </c>
      <c r="D360" s="46"/>
      <c r="E360" s="46"/>
      <c r="F360" s="46">
        <f t="shared" si="91"/>
        <v>185.10741713084627</v>
      </c>
      <c r="G360" s="48">
        <f t="shared" si="90"/>
        <v>5793.686636968403</v>
      </c>
      <c r="H360" s="46">
        <f t="shared" si="78"/>
        <v>0.12</v>
      </c>
      <c r="I360" s="46">
        <f t="shared" si="84"/>
        <v>2085.7271893086249</v>
      </c>
      <c r="J360" s="46">
        <f t="shared" si="89"/>
        <v>32257.145366167402</v>
      </c>
      <c r="L360" s="123">
        <f t="shared" si="85"/>
        <v>1.0158682847827833</v>
      </c>
      <c r="M360" s="37">
        <f t="shared" si="86"/>
        <v>29</v>
      </c>
      <c r="N360" s="37">
        <v>345</v>
      </c>
      <c r="O360" s="46">
        <f t="shared" si="79"/>
        <v>0</v>
      </c>
      <c r="P360" s="46">
        <f t="shared" si="80"/>
        <v>0</v>
      </c>
      <c r="Q360" s="46">
        <f t="shared" si="81"/>
        <v>188.044754341284</v>
      </c>
      <c r="R360" s="115">
        <f t="shared" si="87"/>
        <v>5793.686636968403</v>
      </c>
      <c r="S360" s="46">
        <f t="shared" si="88"/>
        <v>0.12</v>
      </c>
      <c r="T360" s="46">
        <f t="shared" si="82"/>
        <v>2118.8241023277683</v>
      </c>
      <c r="U360" s="116"/>
      <c r="W360" s="5"/>
      <c r="X360" s="5"/>
      <c r="Y360" s="5"/>
      <c r="Z360" s="5"/>
      <c r="AA360" s="5"/>
      <c r="AB360" s="5"/>
      <c r="AC360" s="5"/>
    </row>
    <row r="361" spans="2:29" x14ac:dyDescent="0.2">
      <c r="B361" s="37">
        <f t="shared" si="83"/>
        <v>29</v>
      </c>
      <c r="C361" s="37">
        <v>346</v>
      </c>
      <c r="D361" s="46"/>
      <c r="E361" s="46"/>
      <c r="F361" s="46">
        <f t="shared" si="91"/>
        <v>185.10741713084627</v>
      </c>
      <c r="G361" s="48">
        <f t="shared" si="90"/>
        <v>5793.686636968403</v>
      </c>
      <c r="H361" s="46">
        <f t="shared" si="78"/>
        <v>0.12</v>
      </c>
      <c r="I361" s="46">
        <f t="shared" si="84"/>
        <v>0</v>
      </c>
      <c r="J361" s="46">
        <f t="shared" si="89"/>
        <v>32241.765186197164</v>
      </c>
      <c r="L361" s="123">
        <f t="shared" si="85"/>
        <v>1.0105510739803585</v>
      </c>
      <c r="M361" s="37">
        <f t="shared" si="86"/>
        <v>29</v>
      </c>
      <c r="N361" s="37">
        <v>346</v>
      </c>
      <c r="O361" s="46">
        <f t="shared" si="79"/>
        <v>0</v>
      </c>
      <c r="P361" s="46">
        <f t="shared" si="80"/>
        <v>0</v>
      </c>
      <c r="Q361" s="46">
        <f t="shared" si="81"/>
        <v>187.06049918330692</v>
      </c>
      <c r="R361" s="115">
        <f t="shared" si="87"/>
        <v>5793.686636968403</v>
      </c>
      <c r="S361" s="46">
        <f t="shared" si="88"/>
        <v>0.12</v>
      </c>
      <c r="T361" s="46">
        <f t="shared" si="82"/>
        <v>0</v>
      </c>
      <c r="U361" s="116"/>
      <c r="W361" s="5"/>
      <c r="X361" s="5"/>
      <c r="Y361" s="5"/>
      <c r="Z361" s="5"/>
      <c r="AA361" s="5"/>
      <c r="AB361" s="5"/>
      <c r="AC361" s="5"/>
    </row>
    <row r="362" spans="2:29" x14ac:dyDescent="0.2">
      <c r="B362" s="37">
        <f t="shared" si="83"/>
        <v>29</v>
      </c>
      <c r="C362" s="37">
        <v>347</v>
      </c>
      <c r="D362" s="46"/>
      <c r="E362" s="46"/>
      <c r="F362" s="46">
        <f t="shared" si="91"/>
        <v>185.10741713084627</v>
      </c>
      <c r="G362" s="48">
        <f t="shared" si="90"/>
        <v>5793.686636968403</v>
      </c>
      <c r="H362" s="46">
        <f t="shared" si="78"/>
        <v>0.12</v>
      </c>
      <c r="I362" s="46">
        <f t="shared" si="84"/>
        <v>0</v>
      </c>
      <c r="J362" s="46">
        <f t="shared" si="89"/>
        <v>32226.304080422</v>
      </c>
      <c r="L362" s="123">
        <f t="shared" si="85"/>
        <v>1.0052616942768478</v>
      </c>
      <c r="M362" s="37">
        <f t="shared" si="86"/>
        <v>29</v>
      </c>
      <c r="N362" s="37">
        <v>347</v>
      </c>
      <c r="O362" s="46">
        <f t="shared" si="79"/>
        <v>0</v>
      </c>
      <c r="P362" s="46">
        <f t="shared" si="80"/>
        <v>0</v>
      </c>
      <c r="Q362" s="46">
        <f t="shared" si="81"/>
        <v>186.08139576816572</v>
      </c>
      <c r="R362" s="115">
        <f t="shared" si="87"/>
        <v>5793.686636968403</v>
      </c>
      <c r="S362" s="46">
        <f t="shared" si="88"/>
        <v>0.12</v>
      </c>
      <c r="T362" s="46">
        <f t="shared" si="82"/>
        <v>0</v>
      </c>
      <c r="U362" s="116"/>
      <c r="W362" s="5"/>
      <c r="X362" s="5"/>
      <c r="Y362" s="5"/>
      <c r="Z362" s="5"/>
      <c r="AA362" s="5"/>
      <c r="AB362" s="5"/>
      <c r="AC362" s="5"/>
    </row>
    <row r="363" spans="2:29" x14ac:dyDescent="0.2">
      <c r="B363" s="37">
        <f t="shared" si="83"/>
        <v>29</v>
      </c>
      <c r="C363" s="37">
        <v>348</v>
      </c>
      <c r="D363" s="46"/>
      <c r="E363" s="46"/>
      <c r="F363" s="46">
        <f t="shared" si="91"/>
        <v>185.10741713084627</v>
      </c>
      <c r="G363" s="48">
        <f t="shared" si="90"/>
        <v>5793.686636968403</v>
      </c>
      <c r="H363" s="46">
        <f t="shared" si="78"/>
        <v>0.12</v>
      </c>
      <c r="I363" s="46">
        <f t="shared" si="84"/>
        <v>2085.7271893086249</v>
      </c>
      <c r="J363" s="46">
        <f t="shared" si="89"/>
        <v>34296.48881234369</v>
      </c>
      <c r="L363" s="123">
        <f t="shared" si="85"/>
        <v>1</v>
      </c>
      <c r="M363" s="37">
        <f t="shared" si="86"/>
        <v>29</v>
      </c>
      <c r="N363" s="37">
        <v>348</v>
      </c>
      <c r="O363" s="46">
        <f t="shared" si="79"/>
        <v>0</v>
      </c>
      <c r="P363" s="46">
        <f t="shared" si="80"/>
        <v>0</v>
      </c>
      <c r="Q363" s="46">
        <f t="shared" si="81"/>
        <v>185.10741713084627</v>
      </c>
      <c r="R363" s="115">
        <f t="shared" si="87"/>
        <v>5793.686636968403</v>
      </c>
      <c r="S363" s="46">
        <f t="shared" si="88"/>
        <v>0.12</v>
      </c>
      <c r="T363" s="46">
        <f t="shared" si="82"/>
        <v>2085.7271893086249</v>
      </c>
      <c r="U363" s="116"/>
      <c r="W363" s="5"/>
      <c r="X363" s="5"/>
      <c r="Y363" s="5"/>
      <c r="Z363" s="5"/>
      <c r="AA363" s="5"/>
      <c r="AB363" s="5"/>
      <c r="AC363" s="5"/>
    </row>
    <row r="364" spans="2:29" x14ac:dyDescent="0.2">
      <c r="B364" s="37">
        <f t="shared" si="83"/>
        <v>30</v>
      </c>
      <c r="C364" s="37">
        <v>349</v>
      </c>
      <c r="D364" s="46"/>
      <c r="E364" s="46"/>
      <c r="F364" s="46">
        <f t="shared" si="91"/>
        <v>190.66063964477166</v>
      </c>
      <c r="G364" s="48">
        <f t="shared" si="90"/>
        <v>5764.718203783561</v>
      </c>
      <c r="H364" s="46">
        <f t="shared" si="78"/>
        <v>0.12</v>
      </c>
      <c r="I364" s="46">
        <f t="shared" si="84"/>
        <v>0</v>
      </c>
      <c r="J364" s="46">
        <f t="shared" si="89"/>
        <v>34286.285811598798</v>
      </c>
      <c r="L364" s="123">
        <f t="shared" si="85"/>
        <v>1.0594256262456365</v>
      </c>
      <c r="M364" s="37">
        <f t="shared" si="86"/>
        <v>30</v>
      </c>
      <c r="N364" s="37">
        <v>349</v>
      </c>
      <c r="O364" s="46">
        <f t="shared" si="79"/>
        <v>0</v>
      </c>
      <c r="P364" s="46">
        <f t="shared" si="80"/>
        <v>0</v>
      </c>
      <c r="Q364" s="46">
        <f t="shared" si="81"/>
        <v>201.99076755605586</v>
      </c>
      <c r="R364" s="115">
        <f t="shared" si="87"/>
        <v>5764.718203783561</v>
      </c>
      <c r="S364" s="46">
        <f t="shared" si="88"/>
        <v>0.12</v>
      </c>
      <c r="T364" s="46">
        <f t="shared" si="82"/>
        <v>0</v>
      </c>
      <c r="U364" s="116"/>
      <c r="W364" s="5"/>
      <c r="X364" s="5"/>
      <c r="Y364" s="5"/>
      <c r="Z364" s="5"/>
      <c r="AA364" s="5"/>
      <c r="AB364" s="5"/>
      <c r="AC364" s="5"/>
    </row>
    <row r="365" spans="2:29" x14ac:dyDescent="0.2">
      <c r="B365" s="37">
        <f t="shared" si="83"/>
        <v>30</v>
      </c>
      <c r="C365" s="37">
        <v>350</v>
      </c>
      <c r="D365" s="46"/>
      <c r="E365" s="46"/>
      <c r="F365" s="46">
        <f t="shared" si="91"/>
        <v>190.66063964477166</v>
      </c>
      <c r="G365" s="48">
        <f t="shared" si="90"/>
        <v>5764.718203783561</v>
      </c>
      <c r="H365" s="46">
        <f t="shared" si="78"/>
        <v>0.12</v>
      </c>
      <c r="I365" s="46">
        <f t="shared" si="84"/>
        <v>0</v>
      </c>
      <c r="J365" s="46">
        <f t="shared" si="89"/>
        <v>34276.02912578328</v>
      </c>
      <c r="L365" s="123">
        <f t="shared" si="85"/>
        <v>1.0538804296206197</v>
      </c>
      <c r="M365" s="37">
        <f t="shared" si="86"/>
        <v>30</v>
      </c>
      <c r="N365" s="37">
        <v>350</v>
      </c>
      <c r="O365" s="46">
        <f t="shared" si="79"/>
        <v>0</v>
      </c>
      <c r="P365" s="46">
        <f t="shared" si="80"/>
        <v>0</v>
      </c>
      <c r="Q365" s="46">
        <f t="shared" si="81"/>
        <v>200.93351682057411</v>
      </c>
      <c r="R365" s="115">
        <f t="shared" si="87"/>
        <v>5764.718203783561</v>
      </c>
      <c r="S365" s="46">
        <f t="shared" si="88"/>
        <v>0.12</v>
      </c>
      <c r="T365" s="46">
        <f t="shared" si="82"/>
        <v>0</v>
      </c>
      <c r="U365" s="116"/>
      <c r="W365" s="5"/>
      <c r="X365" s="5"/>
      <c r="Y365" s="5"/>
      <c r="Z365" s="5"/>
      <c r="AA365" s="5"/>
      <c r="AB365" s="5"/>
      <c r="AC365" s="5"/>
    </row>
    <row r="366" spans="2:29" x14ac:dyDescent="0.2">
      <c r="B366" s="37">
        <f t="shared" si="83"/>
        <v>30</v>
      </c>
      <c r="C366" s="37">
        <v>351</v>
      </c>
      <c r="D366" s="46"/>
      <c r="E366" s="46"/>
      <c r="F366" s="46">
        <f t="shared" si="91"/>
        <v>190.66063964477166</v>
      </c>
      <c r="G366" s="48">
        <f t="shared" si="90"/>
        <v>5764.718203783561</v>
      </c>
      <c r="H366" s="46">
        <f t="shared" si="78"/>
        <v>0.12</v>
      </c>
      <c r="I366" s="46">
        <f t="shared" si="84"/>
        <v>2075.2985533620822</v>
      </c>
      <c r="J366" s="46">
        <f t="shared" si="89"/>
        <v>36341.017025784786</v>
      </c>
      <c r="L366" s="123">
        <f t="shared" si="85"/>
        <v>1.0483642574073675</v>
      </c>
      <c r="M366" s="37">
        <f t="shared" si="86"/>
        <v>30</v>
      </c>
      <c r="N366" s="37">
        <v>351</v>
      </c>
      <c r="O366" s="46">
        <f t="shared" si="79"/>
        <v>0</v>
      </c>
      <c r="P366" s="46">
        <f t="shared" si="80"/>
        <v>0</v>
      </c>
      <c r="Q366" s="46">
        <f t="shared" si="81"/>
        <v>199.88179989800474</v>
      </c>
      <c r="R366" s="115">
        <f t="shared" si="87"/>
        <v>5764.718203783561</v>
      </c>
      <c r="S366" s="46">
        <f t="shared" si="88"/>
        <v>0.12</v>
      </c>
      <c r="T366" s="46">
        <f t="shared" si="82"/>
        <v>2175.6688267940235</v>
      </c>
      <c r="U366" s="116"/>
      <c r="W366" s="5"/>
      <c r="X366" s="5"/>
      <c r="Y366" s="5"/>
      <c r="Z366" s="5"/>
      <c r="AA366" s="5"/>
      <c r="AB366" s="5"/>
      <c r="AC366" s="5"/>
    </row>
    <row r="367" spans="2:29" x14ac:dyDescent="0.2">
      <c r="B367" s="37">
        <f t="shared" si="83"/>
        <v>30</v>
      </c>
      <c r="C367" s="37">
        <v>352</v>
      </c>
      <c r="D367" s="46"/>
      <c r="E367" s="46"/>
      <c r="F367" s="46">
        <f t="shared" si="91"/>
        <v>190.66063964477166</v>
      </c>
      <c r="G367" s="48">
        <f t="shared" si="90"/>
        <v>5764.718203783561</v>
      </c>
      <c r="H367" s="46">
        <f t="shared" si="78"/>
        <v>0.12</v>
      </c>
      <c r="I367" s="46">
        <f t="shared" si="84"/>
        <v>0</v>
      </c>
      <c r="J367" s="46">
        <f t="shared" si="89"/>
        <v>36341.571707439412</v>
      </c>
      <c r="L367" s="123">
        <f t="shared" si="85"/>
        <v>1.0428769576876462</v>
      </c>
      <c r="M367" s="37">
        <f t="shared" si="86"/>
        <v>30</v>
      </c>
      <c r="N367" s="37">
        <v>352</v>
      </c>
      <c r="O367" s="46">
        <f t="shared" si="79"/>
        <v>0</v>
      </c>
      <c r="P367" s="46">
        <f t="shared" si="80"/>
        <v>0</v>
      </c>
      <c r="Q367" s="46">
        <f t="shared" si="81"/>
        <v>198.83558782352009</v>
      </c>
      <c r="R367" s="115">
        <f t="shared" si="87"/>
        <v>5764.718203783561</v>
      </c>
      <c r="S367" s="46">
        <f t="shared" si="88"/>
        <v>0.12</v>
      </c>
      <c r="T367" s="46">
        <f t="shared" si="82"/>
        <v>0</v>
      </c>
      <c r="U367" s="116"/>
      <c r="W367" s="5"/>
      <c r="X367" s="5"/>
      <c r="Y367" s="5"/>
      <c r="Z367" s="5"/>
      <c r="AA367" s="5"/>
      <c r="AB367" s="5"/>
      <c r="AC367" s="5"/>
    </row>
    <row r="368" spans="2:29" x14ac:dyDescent="0.2">
      <c r="B368" s="37">
        <f t="shared" si="83"/>
        <v>30</v>
      </c>
      <c r="C368" s="37">
        <v>353</v>
      </c>
      <c r="D368" s="46"/>
      <c r="E368" s="46"/>
      <c r="F368" s="46">
        <f t="shared" si="91"/>
        <v>190.66063964477166</v>
      </c>
      <c r="G368" s="48">
        <f t="shared" si="90"/>
        <v>5764.718203783561</v>
      </c>
      <c r="H368" s="46">
        <f t="shared" si="78"/>
        <v>0.12</v>
      </c>
      <c r="I368" s="46">
        <f t="shared" si="84"/>
        <v>0</v>
      </c>
      <c r="J368" s="46">
        <f t="shared" si="89"/>
        <v>36342.129307659321</v>
      </c>
      <c r="L368" s="123">
        <f t="shared" si="85"/>
        <v>1.0374183793383847</v>
      </c>
      <c r="M368" s="37">
        <f t="shared" si="86"/>
        <v>30</v>
      </c>
      <c r="N368" s="37">
        <v>353</v>
      </c>
      <c r="O368" s="46">
        <f t="shared" si="79"/>
        <v>0</v>
      </c>
      <c r="P368" s="46">
        <f t="shared" si="80"/>
        <v>0</v>
      </c>
      <c r="Q368" s="46">
        <f t="shared" si="81"/>
        <v>197.79485178389879</v>
      </c>
      <c r="R368" s="115">
        <f t="shared" si="87"/>
        <v>5764.718203783561</v>
      </c>
      <c r="S368" s="46">
        <f t="shared" si="88"/>
        <v>0.12</v>
      </c>
      <c r="T368" s="46">
        <f t="shared" si="82"/>
        <v>0</v>
      </c>
      <c r="U368" s="116"/>
      <c r="W368" s="5"/>
      <c r="X368" s="5"/>
      <c r="Y368" s="5"/>
      <c r="Z368" s="5"/>
      <c r="AA368" s="5"/>
      <c r="AB368" s="5"/>
      <c r="AC368" s="5"/>
    </row>
    <row r="369" spans="2:29" x14ac:dyDescent="0.2">
      <c r="B369" s="37">
        <f t="shared" si="83"/>
        <v>30</v>
      </c>
      <c r="C369" s="37">
        <v>354</v>
      </c>
      <c r="D369" s="46"/>
      <c r="E369" s="46"/>
      <c r="F369" s="46">
        <f t="shared" si="91"/>
        <v>190.66063964477166</v>
      </c>
      <c r="G369" s="48">
        <f t="shared" si="90"/>
        <v>5764.718203783561</v>
      </c>
      <c r="H369" s="46">
        <f t="shared" si="78"/>
        <v>0.12</v>
      </c>
      <c r="I369" s="46">
        <f t="shared" si="84"/>
        <v>2075.2985533620822</v>
      </c>
      <c r="J369" s="46">
        <f t="shared" si="89"/>
        <v>38417.9883951632</v>
      </c>
      <c r="L369" s="123">
        <f t="shared" si="85"/>
        <v>1.031988372027514</v>
      </c>
      <c r="M369" s="37">
        <f t="shared" si="86"/>
        <v>30</v>
      </c>
      <c r="N369" s="37">
        <v>354</v>
      </c>
      <c r="O369" s="46">
        <f t="shared" si="79"/>
        <v>0</v>
      </c>
      <c r="P369" s="46">
        <f t="shared" si="80"/>
        <v>0</v>
      </c>
      <c r="Q369" s="46">
        <f t="shared" si="81"/>
        <v>196.75956311673241</v>
      </c>
      <c r="R369" s="115">
        <f t="shared" si="87"/>
        <v>5764.718203783561</v>
      </c>
      <c r="S369" s="46">
        <f t="shared" si="88"/>
        <v>0.12</v>
      </c>
      <c r="T369" s="46">
        <f t="shared" si="82"/>
        <v>2141.68397555519</v>
      </c>
      <c r="U369" s="116"/>
      <c r="W369" s="5"/>
      <c r="X369" s="5"/>
      <c r="Y369" s="5"/>
      <c r="Z369" s="5"/>
      <c r="AA369" s="5"/>
      <c r="AB369" s="5"/>
      <c r="AC369" s="5"/>
    </row>
    <row r="370" spans="2:29" x14ac:dyDescent="0.2">
      <c r="B370" s="37">
        <f t="shared" si="83"/>
        <v>30</v>
      </c>
      <c r="C370" s="37">
        <v>355</v>
      </c>
      <c r="D370" s="46"/>
      <c r="E370" s="46"/>
      <c r="F370" s="46">
        <f t="shared" si="91"/>
        <v>190.66063964477166</v>
      </c>
      <c r="G370" s="48">
        <f t="shared" si="90"/>
        <v>5764.718203783561</v>
      </c>
      <c r="H370" s="46">
        <f t="shared" si="78"/>
        <v>0.12</v>
      </c>
      <c r="I370" s="46">
        <f t="shared" si="84"/>
        <v>0</v>
      </c>
      <c r="J370" s="46">
        <f t="shared" si="89"/>
        <v>38429.471465185256</v>
      </c>
      <c r="L370" s="123">
        <f t="shared" si="85"/>
        <v>1.0265867862098264</v>
      </c>
      <c r="M370" s="37">
        <f t="shared" si="86"/>
        <v>30</v>
      </c>
      <c r="N370" s="37">
        <v>355</v>
      </c>
      <c r="O370" s="46">
        <f t="shared" si="79"/>
        <v>0</v>
      </c>
      <c r="P370" s="46">
        <f t="shared" si="80"/>
        <v>0</v>
      </c>
      <c r="Q370" s="46">
        <f t="shared" si="81"/>
        <v>195.72969330963596</v>
      </c>
      <c r="R370" s="115">
        <f t="shared" si="87"/>
        <v>5764.718203783561</v>
      </c>
      <c r="S370" s="46">
        <f t="shared" si="88"/>
        <v>0.12</v>
      </c>
      <c r="T370" s="46">
        <f t="shared" si="82"/>
        <v>0</v>
      </c>
      <c r="U370" s="116"/>
      <c r="W370" s="5"/>
      <c r="X370" s="5"/>
      <c r="Y370" s="5"/>
      <c r="Z370" s="5"/>
      <c r="AA370" s="5"/>
      <c r="AB370" s="5"/>
      <c r="AC370" s="5"/>
    </row>
    <row r="371" spans="2:29" x14ac:dyDescent="0.2">
      <c r="B371" s="37">
        <f t="shared" si="83"/>
        <v>30</v>
      </c>
      <c r="C371" s="37">
        <v>356</v>
      </c>
      <c r="D371" s="46"/>
      <c r="E371" s="46"/>
      <c r="F371" s="46">
        <f t="shared" si="91"/>
        <v>190.66063964477166</v>
      </c>
      <c r="G371" s="48">
        <f t="shared" si="90"/>
        <v>5764.718203783561</v>
      </c>
      <c r="H371" s="46">
        <f t="shared" si="78"/>
        <v>0.12</v>
      </c>
      <c r="I371" s="46">
        <f t="shared" si="84"/>
        <v>0</v>
      </c>
      <c r="J371" s="46">
        <f t="shared" si="89"/>
        <v>38441.014955611128</v>
      </c>
      <c r="L371" s="123">
        <f t="shared" si="85"/>
        <v>1.0212134731228559</v>
      </c>
      <c r="M371" s="37">
        <f t="shared" si="86"/>
        <v>30</v>
      </c>
      <c r="N371" s="37">
        <v>356</v>
      </c>
      <c r="O371" s="46">
        <f t="shared" si="79"/>
        <v>0</v>
      </c>
      <c r="P371" s="46">
        <f t="shared" si="80"/>
        <v>0</v>
      </c>
      <c r="Q371" s="46">
        <f t="shared" si="81"/>
        <v>194.70521399946256</v>
      </c>
      <c r="R371" s="115">
        <f t="shared" si="87"/>
        <v>5764.718203783561</v>
      </c>
      <c r="S371" s="46">
        <f t="shared" si="88"/>
        <v>0.12</v>
      </c>
      <c r="T371" s="46">
        <f t="shared" si="82"/>
        <v>0</v>
      </c>
      <c r="U371" s="116"/>
      <c r="W371" s="5"/>
      <c r="X371" s="5"/>
      <c r="Y371" s="5"/>
      <c r="Z371" s="5"/>
      <c r="AA371" s="5"/>
      <c r="AB371" s="5"/>
      <c r="AC371" s="5"/>
    </row>
    <row r="372" spans="2:29" x14ac:dyDescent="0.2">
      <c r="B372" s="37">
        <f t="shared" si="83"/>
        <v>30</v>
      </c>
      <c r="C372" s="37">
        <v>357</v>
      </c>
      <c r="D372" s="46"/>
      <c r="E372" s="46"/>
      <c r="F372" s="46">
        <f t="shared" si="91"/>
        <v>190.66063964477166</v>
      </c>
      <c r="G372" s="48">
        <f t="shared" si="90"/>
        <v>5764.718203783561</v>
      </c>
      <c r="H372" s="46">
        <f t="shared" si="78"/>
        <v>0.12</v>
      </c>
      <c r="I372" s="46">
        <f t="shared" si="84"/>
        <v>2075.2985533620822</v>
      </c>
      <c r="J372" s="46">
        <f t="shared" si="89"/>
        <v>40527.917737716591</v>
      </c>
      <c r="L372" s="123">
        <f t="shared" si="85"/>
        <v>1.0158682847827833</v>
      </c>
      <c r="M372" s="37">
        <f t="shared" si="86"/>
        <v>30</v>
      </c>
      <c r="N372" s="37">
        <v>357</v>
      </c>
      <c r="O372" s="46">
        <f t="shared" si="79"/>
        <v>0</v>
      </c>
      <c r="P372" s="46">
        <f t="shared" si="80"/>
        <v>0</v>
      </c>
      <c r="Q372" s="46">
        <f t="shared" si="81"/>
        <v>193.68609697152255</v>
      </c>
      <c r="R372" s="115">
        <f t="shared" si="87"/>
        <v>5764.718203783561</v>
      </c>
      <c r="S372" s="46">
        <f t="shared" si="88"/>
        <v>0.12</v>
      </c>
      <c r="T372" s="46">
        <f t="shared" si="82"/>
        <v>2108.22998181613</v>
      </c>
      <c r="U372" s="116"/>
      <c r="W372" s="5"/>
      <c r="X372" s="5"/>
      <c r="Y372" s="5"/>
      <c r="Z372" s="5"/>
      <c r="AA372" s="5"/>
      <c r="AB372" s="5"/>
      <c r="AC372" s="5"/>
    </row>
    <row r="373" spans="2:29" x14ac:dyDescent="0.2">
      <c r="B373" s="37">
        <f t="shared" si="83"/>
        <v>30</v>
      </c>
      <c r="C373" s="37">
        <v>358</v>
      </c>
      <c r="D373" s="46"/>
      <c r="E373" s="46"/>
      <c r="F373" s="46">
        <f t="shared" si="91"/>
        <v>190.66063964477166</v>
      </c>
      <c r="G373" s="48">
        <f t="shared" si="90"/>
        <v>5764.718203783561</v>
      </c>
      <c r="H373" s="46">
        <f t="shared" si="78"/>
        <v>0.12</v>
      </c>
      <c r="I373" s="46">
        <f t="shared" si="84"/>
        <v>0</v>
      </c>
      <c r="J373" s="46">
        <f t="shared" si="89"/>
        <v>40550.502610884912</v>
      </c>
      <c r="L373" s="123">
        <f t="shared" si="85"/>
        <v>1.0105510739803585</v>
      </c>
      <c r="M373" s="37">
        <f t="shared" si="86"/>
        <v>30</v>
      </c>
      <c r="N373" s="37">
        <v>358</v>
      </c>
      <c r="O373" s="46">
        <f t="shared" si="79"/>
        <v>0</v>
      </c>
      <c r="P373" s="46">
        <f t="shared" si="80"/>
        <v>0</v>
      </c>
      <c r="Q373" s="46">
        <f t="shared" si="81"/>
        <v>192.67231415880613</v>
      </c>
      <c r="R373" s="115">
        <f t="shared" si="87"/>
        <v>5764.718203783561</v>
      </c>
      <c r="S373" s="46">
        <f t="shared" si="88"/>
        <v>0.12</v>
      </c>
      <c r="T373" s="46">
        <f t="shared" si="82"/>
        <v>0</v>
      </c>
      <c r="U373" s="116"/>
      <c r="W373" s="5"/>
      <c r="X373" s="5"/>
      <c r="Y373" s="5"/>
      <c r="Z373" s="5"/>
      <c r="AA373" s="5"/>
      <c r="AB373" s="5"/>
      <c r="AC373" s="5"/>
    </row>
    <row r="374" spans="2:29" x14ac:dyDescent="0.2">
      <c r="B374" s="37">
        <f t="shared" si="83"/>
        <v>30</v>
      </c>
      <c r="C374" s="37">
        <v>359</v>
      </c>
      <c r="D374" s="46"/>
      <c r="E374" s="46"/>
      <c r="F374" s="46">
        <f t="shared" si="91"/>
        <v>190.66063964477166</v>
      </c>
      <c r="G374" s="48">
        <f t="shared" si="90"/>
        <v>5764.718203783561</v>
      </c>
      <c r="H374" s="46">
        <f t="shared" si="78"/>
        <v>0.12</v>
      </c>
      <c r="I374" s="46">
        <f t="shared" si="84"/>
        <v>0</v>
      </c>
      <c r="J374" s="46">
        <f t="shared" si="89"/>
        <v>40573.20631875113</v>
      </c>
      <c r="L374" s="123">
        <f t="shared" si="85"/>
        <v>1.0052616942768478</v>
      </c>
      <c r="M374" s="37">
        <f t="shared" si="86"/>
        <v>30</v>
      </c>
      <c r="N374" s="37">
        <v>359</v>
      </c>
      <c r="O374" s="46">
        <f t="shared" si="79"/>
        <v>0</v>
      </c>
      <c r="P374" s="46">
        <f t="shared" si="80"/>
        <v>0</v>
      </c>
      <c r="Q374" s="46">
        <f t="shared" si="81"/>
        <v>191.66383764121068</v>
      </c>
      <c r="R374" s="115">
        <f t="shared" si="87"/>
        <v>5764.718203783561</v>
      </c>
      <c r="S374" s="46">
        <f t="shared" si="88"/>
        <v>0.12</v>
      </c>
      <c r="T374" s="46">
        <f t="shared" si="82"/>
        <v>0</v>
      </c>
      <c r="U374" s="116"/>
      <c r="W374" s="5"/>
      <c r="X374" s="5"/>
      <c r="Y374" s="5"/>
      <c r="Z374" s="5"/>
      <c r="AA374" s="5"/>
      <c r="AB374" s="5"/>
      <c r="AC374" s="5"/>
    </row>
    <row r="375" spans="2:29" x14ac:dyDescent="0.2">
      <c r="B375" s="37">
        <f t="shared" si="83"/>
        <v>30</v>
      </c>
      <c r="C375" s="37">
        <v>360</v>
      </c>
      <c r="D375" s="46"/>
      <c r="E375" s="46"/>
      <c r="F375" s="46">
        <f t="shared" si="91"/>
        <v>190.66063964477166</v>
      </c>
      <c r="G375" s="48">
        <f t="shared" si="90"/>
        <v>5764.718203783561</v>
      </c>
      <c r="H375" s="46">
        <f t="shared" si="78"/>
        <v>0.12</v>
      </c>
      <c r="I375" s="46">
        <f t="shared" si="84"/>
        <v>2075.2985533620822</v>
      </c>
      <c r="J375" s="46">
        <f t="shared" si="89"/>
        <v>42671.32803994917</v>
      </c>
      <c r="L375" s="123">
        <f t="shared" si="85"/>
        <v>1</v>
      </c>
      <c r="M375" s="37">
        <f t="shared" si="86"/>
        <v>30</v>
      </c>
      <c r="N375" s="37">
        <v>360</v>
      </c>
      <c r="O375" s="46">
        <f t="shared" si="79"/>
        <v>0</v>
      </c>
      <c r="P375" s="46">
        <f t="shared" si="80"/>
        <v>0</v>
      </c>
      <c r="Q375" s="46">
        <f t="shared" si="81"/>
        <v>190.66063964477166</v>
      </c>
      <c r="R375" s="115">
        <f t="shared" si="87"/>
        <v>5764.718203783561</v>
      </c>
      <c r="S375" s="46">
        <f t="shared" si="88"/>
        <v>0.12</v>
      </c>
      <c r="T375" s="46">
        <f t="shared" si="82"/>
        <v>2075.2985533620822</v>
      </c>
      <c r="U375" s="116"/>
      <c r="W375" s="5"/>
      <c r="X375" s="5"/>
      <c r="Y375" s="5"/>
      <c r="Z375" s="5"/>
      <c r="AA375" s="5"/>
      <c r="AB375" s="5"/>
      <c r="AC375" s="5"/>
    </row>
    <row r="377" spans="2:29" x14ac:dyDescent="0.2">
      <c r="I377" s="13" t="s">
        <v>78</v>
      </c>
      <c r="J377" s="5">
        <f>J375</f>
        <v>42671.32803994917</v>
      </c>
    </row>
    <row r="378" spans="2:29" x14ac:dyDescent="0.2">
      <c r="J378" s="140" t="s">
        <v>101</v>
      </c>
    </row>
  </sheetData>
  <mergeCells count="2">
    <mergeCell ref="O12:Q12"/>
    <mergeCell ref="W12:Y12"/>
  </mergeCells>
  <printOptions gridLines="1" gridLinesSet="0"/>
  <pageMargins left="0.7" right="0.7" top="0.75" bottom="0.75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AK378"/>
  <sheetViews>
    <sheetView workbookViewId="0"/>
  </sheetViews>
  <sheetFormatPr defaultRowHeight="12.75" x14ac:dyDescent="0.2"/>
  <cols>
    <col min="1" max="1" width="4.140625" style="1" customWidth="1"/>
    <col min="2" max="2" width="9.140625" style="1"/>
    <col min="3" max="29" width="13.7109375" style="1" customWidth="1"/>
    <col min="30" max="30" width="41.140625" style="1" bestFit="1" customWidth="1"/>
    <col min="31" max="31" width="9.140625" style="1"/>
    <col min="32" max="32" width="11.5703125" style="1" bestFit="1" customWidth="1"/>
    <col min="33" max="33" width="9.140625" style="1"/>
    <col min="34" max="52" width="13.7109375" style="1" customWidth="1"/>
    <col min="53" max="16384" width="9.140625" style="1"/>
  </cols>
  <sheetData>
    <row r="1" spans="1:37" ht="13.5" thickBot="1" x14ac:dyDescent="0.25"/>
    <row r="2" spans="1:37" s="82" customFormat="1" ht="26.25" thickBot="1" x14ac:dyDescent="0.4">
      <c r="A2" s="81" t="s">
        <v>123</v>
      </c>
    </row>
    <row r="4" spans="1:37" x14ac:dyDescent="0.2">
      <c r="B4" s="6"/>
      <c r="D4" s="6"/>
      <c r="E4" s="6"/>
    </row>
    <row r="5" spans="1:37" x14ac:dyDescent="0.2">
      <c r="C5" s="1" t="s">
        <v>66</v>
      </c>
      <c r="J5" s="143" t="s">
        <v>266</v>
      </c>
    </row>
    <row r="6" spans="1:37" x14ac:dyDescent="0.2">
      <c r="C6" s="8">
        <v>6.5000000000000002E-2</v>
      </c>
      <c r="J6" s="143" t="s">
        <v>264</v>
      </c>
    </row>
    <row r="7" spans="1:37" x14ac:dyDescent="0.2">
      <c r="C7" s="2"/>
      <c r="J7" s="143" t="s">
        <v>265</v>
      </c>
    </row>
    <row r="8" spans="1:37" x14ac:dyDescent="0.2">
      <c r="D8" s="50" t="s">
        <v>104</v>
      </c>
    </row>
    <row r="9" spans="1:37" ht="14.25" x14ac:dyDescent="0.2">
      <c r="C9" s="65" t="s">
        <v>108</v>
      </c>
      <c r="D9" s="1">
        <f>12*(1-((1-(C6/(1+C6)))^(1/12)))</f>
        <v>6.2809845119577989E-2</v>
      </c>
      <c r="L9" s="51" t="s">
        <v>295</v>
      </c>
      <c r="W9" s="51" t="s">
        <v>292</v>
      </c>
    </row>
    <row r="10" spans="1:37" ht="14.25" x14ac:dyDescent="0.2">
      <c r="C10" s="65" t="s">
        <v>109</v>
      </c>
      <c r="D10" s="1">
        <f>12*((1+C6)^(1/12)-1)</f>
        <v>6.3140331322173004E-2</v>
      </c>
      <c r="L10" s="51" t="s">
        <v>296</v>
      </c>
      <c r="W10" s="51" t="s">
        <v>293</v>
      </c>
    </row>
    <row r="11" spans="1:37" x14ac:dyDescent="0.2">
      <c r="L11" s="51" t="s">
        <v>297</v>
      </c>
      <c r="W11" s="51" t="s">
        <v>294</v>
      </c>
    </row>
    <row r="12" spans="1:37" s="138" customFormat="1" x14ac:dyDescent="0.2">
      <c r="D12" s="64" t="s">
        <v>101</v>
      </c>
      <c r="E12" s="56" t="s">
        <v>101</v>
      </c>
      <c r="F12" s="63" t="s">
        <v>102</v>
      </c>
      <c r="G12" s="57" t="s">
        <v>104</v>
      </c>
      <c r="H12" s="57" t="s">
        <v>101</v>
      </c>
      <c r="I12" s="66" t="s">
        <v>105</v>
      </c>
      <c r="J12" s="130" t="s">
        <v>104</v>
      </c>
      <c r="K12" s="131" t="s">
        <v>104</v>
      </c>
      <c r="L12" s="97" t="s">
        <v>102</v>
      </c>
      <c r="M12" s="97"/>
      <c r="N12" s="97"/>
      <c r="O12" s="166" t="s">
        <v>104</v>
      </c>
      <c r="P12" s="166"/>
      <c r="Q12" s="166"/>
      <c r="R12" s="139"/>
      <c r="S12" s="97"/>
      <c r="T12" s="97" t="s">
        <v>101</v>
      </c>
      <c r="W12" s="167" t="s">
        <v>104</v>
      </c>
      <c r="X12" s="167"/>
      <c r="Y12" s="167"/>
      <c r="Z12" s="100"/>
      <c r="AA12" s="100"/>
      <c r="AB12" s="100"/>
      <c r="AC12" s="130" t="s">
        <v>104</v>
      </c>
      <c r="AD12" s="131" t="s">
        <v>104</v>
      </c>
      <c r="AE12" s="128"/>
      <c r="AF12" s="128"/>
      <c r="AG12" s="128"/>
      <c r="AH12" s="128"/>
      <c r="AI12" s="128"/>
      <c r="AJ12" s="128"/>
      <c r="AK12" s="128"/>
    </row>
    <row r="13" spans="1:37" x14ac:dyDescent="0.2">
      <c r="F13" s="7">
        <v>1000</v>
      </c>
      <c r="G13" s="7">
        <v>80000</v>
      </c>
      <c r="H13" s="7"/>
    </row>
    <row r="14" spans="1:37" x14ac:dyDescent="0.2">
      <c r="F14" s="9">
        <v>0.03</v>
      </c>
      <c r="G14" s="10">
        <v>5.0000000000000001E-3</v>
      </c>
      <c r="H14" s="11">
        <v>0.12</v>
      </c>
      <c r="I14" s="7"/>
      <c r="J14" s="11"/>
    </row>
    <row r="15" spans="1:37" s="2" customFormat="1" ht="63.75" x14ac:dyDescent="0.2">
      <c r="B15" s="110" t="s">
        <v>69</v>
      </c>
      <c r="C15" s="110" t="s">
        <v>227</v>
      </c>
      <c r="D15" s="109" t="s">
        <v>232</v>
      </c>
      <c r="E15" s="111" t="s">
        <v>233</v>
      </c>
      <c r="F15" s="112" t="s">
        <v>234</v>
      </c>
      <c r="G15" s="58" t="s">
        <v>73</v>
      </c>
      <c r="H15" s="58" t="s">
        <v>74</v>
      </c>
      <c r="I15" s="113" t="s">
        <v>235</v>
      </c>
      <c r="J15" s="114" t="s">
        <v>231</v>
      </c>
      <c r="L15" s="134" t="s">
        <v>40</v>
      </c>
      <c r="M15" s="110" t="s">
        <v>69</v>
      </c>
      <c r="N15" s="110" t="s">
        <v>227</v>
      </c>
      <c r="O15" s="132" t="s">
        <v>217</v>
      </c>
      <c r="P15" s="132" t="s">
        <v>246</v>
      </c>
      <c r="Q15" s="132" t="s">
        <v>247</v>
      </c>
      <c r="R15" s="54" t="s">
        <v>73</v>
      </c>
      <c r="S15" s="54" t="s">
        <v>74</v>
      </c>
      <c r="T15" s="133" t="s">
        <v>248</v>
      </c>
      <c r="U15" s="1"/>
      <c r="V15" s="110" t="s">
        <v>69</v>
      </c>
      <c r="W15" s="136" t="s">
        <v>217</v>
      </c>
      <c r="X15" s="137" t="s">
        <v>249</v>
      </c>
      <c r="Y15" s="137" t="s">
        <v>250</v>
      </c>
      <c r="Z15" s="137" t="s">
        <v>244</v>
      </c>
      <c r="AA15" s="54" t="s">
        <v>74</v>
      </c>
      <c r="AB15" s="137" t="s">
        <v>251</v>
      </c>
      <c r="AC15" s="114" t="s">
        <v>224</v>
      </c>
      <c r="AD15" s="1"/>
      <c r="AE15" s="1"/>
      <c r="AF15" s="1"/>
      <c r="AG15" s="1"/>
      <c r="AH15" s="1"/>
      <c r="AI15" s="1"/>
      <c r="AJ15" s="1"/>
      <c r="AK15" s="1"/>
    </row>
    <row r="16" spans="1:37" x14ac:dyDescent="0.2">
      <c r="B16" s="37">
        <f>INT((C16-1)/12)+1</f>
        <v>1</v>
      </c>
      <c r="C16" s="37">
        <v>1</v>
      </c>
      <c r="D16" s="46">
        <f>10000</f>
        <v>10000</v>
      </c>
      <c r="E16" s="46">
        <f>85000/6</f>
        <v>14166.666666666666</v>
      </c>
      <c r="F16" s="46"/>
      <c r="G16" s="48"/>
      <c r="H16" s="46">
        <f t="shared" ref="H16:H79" si="0">$H$14</f>
        <v>0.12</v>
      </c>
      <c r="I16" s="46">
        <f>IF(INT(C16/3)=C16/3,SUMPRODUCT(G14:G16,H14:H16),0)*(1-$D$9/12)</f>
        <v>0</v>
      </c>
      <c r="J16" s="46">
        <f>(-D16-E16-F16+I16)*(1+$D$10/12)</f>
        <v>-24293.824278357151</v>
      </c>
      <c r="L16" s="124">
        <f>(1-$D$9/12)^(12*(($C16-1)/12-$B16+1))</f>
        <v>1</v>
      </c>
      <c r="M16" s="37">
        <f>INT((N16-1)/12)+1</f>
        <v>1</v>
      </c>
      <c r="N16" s="37">
        <v>1</v>
      </c>
      <c r="O16" s="46">
        <f t="shared" ref="O16:O79" si="1">D16*$L16</f>
        <v>10000</v>
      </c>
      <c r="P16" s="46">
        <f t="shared" ref="P16:P79" si="2">E16*$L16</f>
        <v>14166.666666666666</v>
      </c>
      <c r="Q16" s="46">
        <f t="shared" ref="Q16:Q79" si="3">F16*$L16</f>
        <v>0</v>
      </c>
      <c r="R16" s="115">
        <f>G16</f>
        <v>0</v>
      </c>
      <c r="S16" s="46">
        <f>H16</f>
        <v>0.12</v>
      </c>
      <c r="T16" s="46">
        <f t="shared" ref="T16:T79" si="4">I16*$L16</f>
        <v>0</v>
      </c>
      <c r="U16" s="116"/>
      <c r="V16" s="37">
        <v>1</v>
      </c>
      <c r="W16" s="46">
        <f>SUMIF($M$16:$M$375,$V16,O$16:O$375)</f>
        <v>10000</v>
      </c>
      <c r="X16" s="46">
        <f>SUMIF($M$16:$M$375,$V16,P$16:P$375)</f>
        <v>83895.474221513461</v>
      </c>
      <c r="Y16" s="46">
        <f>SUMIF($M$16:$M$375,$V16,Q$16:Q$375)</f>
        <v>0</v>
      </c>
      <c r="Z16" s="46">
        <f>SUMIF($M$16:$M$375,$V16,R$16:R$375)</f>
        <v>40000</v>
      </c>
      <c r="AA16" s="46">
        <f>H16</f>
        <v>0.12</v>
      </c>
      <c r="AB16" s="46">
        <f>SUMIF($M$16:$M$375,$V16,T$16:T$375)</f>
        <v>4542.8017685245841</v>
      </c>
      <c r="AC16" s="46">
        <f>(-W16-X16-Y16+AB16)*(1+$C$6)</f>
        <v>-95160.596162433139</v>
      </c>
      <c r="AD16" s="5"/>
      <c r="AE16" s="129"/>
      <c r="AF16" s="129"/>
      <c r="AG16" s="129"/>
    </row>
    <row r="17" spans="2:33" x14ac:dyDescent="0.2">
      <c r="B17" s="37">
        <f t="shared" ref="B17:B80" si="5">INT((C17-1)/12)+1</f>
        <v>1</v>
      </c>
      <c r="C17" s="37">
        <v>2</v>
      </c>
      <c r="D17" s="46"/>
      <c r="E17" s="46">
        <f t="shared" ref="E17:E21" si="6">85000/6</f>
        <v>14166.666666666666</v>
      </c>
      <c r="F17" s="46"/>
      <c r="G17" s="48"/>
      <c r="H17" s="46">
        <f t="shared" si="0"/>
        <v>0.12</v>
      </c>
      <c r="I17" s="46">
        <f t="shared" ref="I17:I80" si="7">IF(INT(C17/3)=C17/3,SUMPRODUCT(G15:G17,H15:H17),0)*(1-$D$9/12)</f>
        <v>0</v>
      </c>
      <c r="J17" s="46">
        <f>(J16-D17-E17-F17+I17)*(1+$D$10/12)</f>
        <v>-38662.858290114003</v>
      </c>
      <c r="K17" s="12"/>
      <c r="L17" s="124">
        <f t="shared" ref="L17:L80" si="8">(1-$D$9/12)^(12*(($C17-1)/12-$B17+1))</f>
        <v>0.99476584624003517</v>
      </c>
      <c r="M17" s="37">
        <f t="shared" ref="M17:M80" si="9">INT((N17-1)/12)+1</f>
        <v>1</v>
      </c>
      <c r="N17" s="37">
        <v>2</v>
      </c>
      <c r="O17" s="46">
        <f t="shared" si="1"/>
        <v>0</v>
      </c>
      <c r="P17" s="46">
        <f t="shared" si="2"/>
        <v>14092.516155067164</v>
      </c>
      <c r="Q17" s="46">
        <f t="shared" si="3"/>
        <v>0</v>
      </c>
      <c r="R17" s="115">
        <f t="shared" ref="R17:S80" si="10">G17</f>
        <v>0</v>
      </c>
      <c r="S17" s="46">
        <f t="shared" si="10"/>
        <v>0.12</v>
      </c>
      <c r="T17" s="46">
        <f t="shared" si="4"/>
        <v>0</v>
      </c>
      <c r="U17" s="116"/>
      <c r="V17" s="117">
        <v>2</v>
      </c>
      <c r="W17" s="46">
        <f t="shared" ref="W17:Z45" si="11">SUMIF($M$16:$M$375,$V17,O$16:O$375)</f>
        <v>0</v>
      </c>
      <c r="X17" s="46">
        <f t="shared" si="11"/>
        <v>0</v>
      </c>
      <c r="Y17" s="46">
        <f t="shared" si="11"/>
        <v>966.62248315335296</v>
      </c>
      <c r="Z17" s="46">
        <f t="shared" si="11"/>
        <v>79600</v>
      </c>
      <c r="AA17" s="46">
        <f t="shared" ref="AA17:AA45" si="12">H17</f>
        <v>0.12</v>
      </c>
      <c r="AB17" s="46">
        <f t="shared" ref="AB17:AB45" si="13">SUMIF($M$16:$M$375,$V17,T$16:T$375)</f>
        <v>9184.7657682176432</v>
      </c>
      <c r="AC17" s="46">
        <f>(AC16-W17-X17-Y17+AB17)*(1+$C$6)</f>
        <v>-92593.71231439781</v>
      </c>
      <c r="AD17" s="12"/>
    </row>
    <row r="18" spans="2:33" x14ac:dyDescent="0.2">
      <c r="B18" s="37">
        <f t="shared" si="5"/>
        <v>1</v>
      </c>
      <c r="C18" s="37">
        <v>3</v>
      </c>
      <c r="D18" s="46"/>
      <c r="E18" s="46">
        <f t="shared" si="6"/>
        <v>14166.666666666666</v>
      </c>
      <c r="F18" s="46"/>
      <c r="G18" s="48"/>
      <c r="H18" s="46">
        <f t="shared" si="0"/>
        <v>0.12</v>
      </c>
      <c r="I18" s="46">
        <f t="shared" si="7"/>
        <v>0</v>
      </c>
      <c r="J18" s="46">
        <f t="shared" ref="J18:J81" si="14">(J17-D18-E18-F18+I18)*(1+$D$10/12)</f>
        <v>-53107.497765894346</v>
      </c>
      <c r="K18" s="12"/>
      <c r="L18" s="124">
        <f t="shared" si="8"/>
        <v>0.98955908884565325</v>
      </c>
      <c r="M18" s="37">
        <f t="shared" si="9"/>
        <v>1</v>
      </c>
      <c r="N18" s="37">
        <v>3</v>
      </c>
      <c r="O18" s="46">
        <f t="shared" si="1"/>
        <v>0</v>
      </c>
      <c r="P18" s="46">
        <f t="shared" si="2"/>
        <v>14018.753758646753</v>
      </c>
      <c r="Q18" s="46">
        <f t="shared" si="3"/>
        <v>0</v>
      </c>
      <c r="R18" s="115">
        <f t="shared" si="10"/>
        <v>0</v>
      </c>
      <c r="S18" s="46">
        <f t="shared" si="10"/>
        <v>0.12</v>
      </c>
      <c r="T18" s="46">
        <f t="shared" si="4"/>
        <v>0</v>
      </c>
      <c r="U18" s="116"/>
      <c r="V18" s="37">
        <v>3</v>
      </c>
      <c r="W18" s="46">
        <f t="shared" si="11"/>
        <v>0</v>
      </c>
      <c r="X18" s="46">
        <f t="shared" si="11"/>
        <v>0</v>
      </c>
      <c r="Y18" s="46">
        <f t="shared" si="11"/>
        <v>995.62115764795351</v>
      </c>
      <c r="Z18" s="46">
        <f t="shared" si="11"/>
        <v>79202</v>
      </c>
      <c r="AA18" s="46">
        <f t="shared" si="12"/>
        <v>0.12</v>
      </c>
      <c r="AB18" s="46">
        <f t="shared" si="13"/>
        <v>9138.8419393765562</v>
      </c>
      <c r="AC18" s="46">
        <f t="shared" ref="AC18:AC45" si="15">(AC17-W18-X18-Y18+AB18)*(1+$C$6)</f>
        <v>-89939.773482292701</v>
      </c>
      <c r="AD18" s="12"/>
    </row>
    <row r="19" spans="2:33" x14ac:dyDescent="0.2">
      <c r="B19" s="37">
        <f t="shared" si="5"/>
        <v>1</v>
      </c>
      <c r="C19" s="37">
        <v>4</v>
      </c>
      <c r="D19" s="46"/>
      <c r="E19" s="46">
        <f t="shared" si="6"/>
        <v>14166.666666666666</v>
      </c>
      <c r="F19" s="46"/>
      <c r="G19" s="48"/>
      <c r="H19" s="46">
        <f t="shared" si="0"/>
        <v>0.12</v>
      </c>
      <c r="I19" s="46">
        <f t="shared" si="7"/>
        <v>0</v>
      </c>
      <c r="J19" s="46">
        <f t="shared" si="14"/>
        <v>-67628.140518535525</v>
      </c>
      <c r="K19" s="12"/>
      <c r="L19" s="124">
        <f t="shared" si="8"/>
        <v>0.98437958442006435</v>
      </c>
      <c r="M19" s="37">
        <f t="shared" si="9"/>
        <v>1</v>
      </c>
      <c r="N19" s="37">
        <v>4</v>
      </c>
      <c r="O19" s="46">
        <f t="shared" si="1"/>
        <v>0</v>
      </c>
      <c r="P19" s="46">
        <f t="shared" si="2"/>
        <v>13945.377445950911</v>
      </c>
      <c r="Q19" s="46">
        <f t="shared" si="3"/>
        <v>0</v>
      </c>
      <c r="R19" s="115">
        <f t="shared" si="10"/>
        <v>0</v>
      </c>
      <c r="S19" s="46">
        <f t="shared" si="10"/>
        <v>0.12</v>
      </c>
      <c r="T19" s="46">
        <f t="shared" si="4"/>
        <v>0</v>
      </c>
      <c r="U19" s="116"/>
      <c r="V19" s="117">
        <v>4</v>
      </c>
      <c r="W19" s="46">
        <f t="shared" si="11"/>
        <v>0</v>
      </c>
      <c r="X19" s="46">
        <f t="shared" si="11"/>
        <v>0</v>
      </c>
      <c r="Y19" s="46">
        <f t="shared" si="11"/>
        <v>1025.4897923773922</v>
      </c>
      <c r="Z19" s="46">
        <f t="shared" si="11"/>
        <v>78805.990000000005</v>
      </c>
      <c r="AA19" s="46">
        <f t="shared" si="12"/>
        <v>0.12</v>
      </c>
      <c r="AB19" s="46">
        <f t="shared" si="13"/>
        <v>9093.1477296796729</v>
      </c>
      <c r="AC19" s="46">
        <f t="shared" si="15"/>
        <v>-87193.803055414814</v>
      </c>
      <c r="AD19" s="12"/>
      <c r="AF19" s="51" t="s">
        <v>127</v>
      </c>
      <c r="AG19" s="52"/>
    </row>
    <row r="20" spans="2:33" ht="14.25" x14ac:dyDescent="0.2">
      <c r="B20" s="37">
        <f t="shared" si="5"/>
        <v>1</v>
      </c>
      <c r="C20" s="37">
        <v>5</v>
      </c>
      <c r="D20" s="46"/>
      <c r="E20" s="46">
        <f t="shared" si="6"/>
        <v>14166.666666666666</v>
      </c>
      <c r="F20" s="46"/>
      <c r="G20" s="48"/>
      <c r="H20" s="46">
        <f t="shared" si="0"/>
        <v>0.12</v>
      </c>
      <c r="I20" s="46">
        <f t="shared" si="7"/>
        <v>0</v>
      </c>
      <c r="J20" s="46">
        <f t="shared" si="14"/>
        <v>-82225.186454044437</v>
      </c>
      <c r="K20" s="12"/>
      <c r="L20" s="124">
        <f t="shared" si="8"/>
        <v>0.97922719031703953</v>
      </c>
      <c r="M20" s="37">
        <f t="shared" si="9"/>
        <v>1</v>
      </c>
      <c r="N20" s="37">
        <v>5</v>
      </c>
      <c r="O20" s="46">
        <f t="shared" si="1"/>
        <v>0</v>
      </c>
      <c r="P20" s="46">
        <f t="shared" si="2"/>
        <v>13872.385196158059</v>
      </c>
      <c r="Q20" s="46">
        <f t="shared" si="3"/>
        <v>0</v>
      </c>
      <c r="R20" s="115">
        <f t="shared" si="10"/>
        <v>0</v>
      </c>
      <c r="S20" s="46">
        <f t="shared" si="10"/>
        <v>0.12</v>
      </c>
      <c r="T20" s="46">
        <f t="shared" si="4"/>
        <v>0</v>
      </c>
      <c r="U20" s="116"/>
      <c r="V20" s="37">
        <v>5</v>
      </c>
      <c r="W20" s="46">
        <f t="shared" si="11"/>
        <v>0</v>
      </c>
      <c r="X20" s="46">
        <f t="shared" si="11"/>
        <v>0</v>
      </c>
      <c r="Y20" s="46">
        <f t="shared" si="11"/>
        <v>1056.2544861487136</v>
      </c>
      <c r="Z20" s="46">
        <f t="shared" si="11"/>
        <v>78411.960050000009</v>
      </c>
      <c r="AA20" s="46">
        <f t="shared" si="12"/>
        <v>0.12</v>
      </c>
      <c r="AB20" s="46">
        <f t="shared" si="13"/>
        <v>9047.681991031277</v>
      </c>
      <c r="AC20" s="46">
        <f t="shared" si="15"/>
        <v>-84350.529961316846</v>
      </c>
      <c r="AD20" s="12"/>
      <c r="AF20" s="50">
        <v>2</v>
      </c>
      <c r="AG20" s="52" t="s">
        <v>285</v>
      </c>
    </row>
    <row r="21" spans="2:33" x14ac:dyDescent="0.2">
      <c r="B21" s="37">
        <f t="shared" si="5"/>
        <v>1</v>
      </c>
      <c r="C21" s="37">
        <v>6</v>
      </c>
      <c r="D21" s="46"/>
      <c r="E21" s="46">
        <f t="shared" si="6"/>
        <v>14166.666666666666</v>
      </c>
      <c r="F21" s="46"/>
      <c r="G21" s="48"/>
      <c r="H21" s="46">
        <f t="shared" si="0"/>
        <v>0.12</v>
      </c>
      <c r="I21" s="46">
        <f t="shared" si="7"/>
        <v>0</v>
      </c>
      <c r="J21" s="46">
        <f t="shared" si="14"/>
        <v>-96899.037582611098</v>
      </c>
      <c r="K21" s="12"/>
      <c r="L21" s="124">
        <f t="shared" si="8"/>
        <v>0.97410176463698184</v>
      </c>
      <c r="M21" s="37">
        <f t="shared" si="9"/>
        <v>1</v>
      </c>
      <c r="N21" s="37">
        <v>6</v>
      </c>
      <c r="O21" s="46">
        <f t="shared" si="1"/>
        <v>0</v>
      </c>
      <c r="P21" s="46">
        <f t="shared" si="2"/>
        <v>13799.774999023908</v>
      </c>
      <c r="Q21" s="46">
        <f t="shared" si="3"/>
        <v>0</v>
      </c>
      <c r="R21" s="115">
        <f t="shared" si="10"/>
        <v>0</v>
      </c>
      <c r="S21" s="46">
        <f t="shared" si="10"/>
        <v>0.12</v>
      </c>
      <c r="T21" s="46">
        <f t="shared" si="4"/>
        <v>0</v>
      </c>
      <c r="U21" s="116"/>
      <c r="V21" s="117">
        <v>6</v>
      </c>
      <c r="W21" s="46">
        <f t="shared" si="11"/>
        <v>0</v>
      </c>
      <c r="X21" s="46">
        <f t="shared" si="11"/>
        <v>0</v>
      </c>
      <c r="Y21" s="46">
        <f t="shared" si="11"/>
        <v>1087.9421207331752</v>
      </c>
      <c r="Z21" s="46">
        <f t="shared" si="11"/>
        <v>78019.900249750004</v>
      </c>
      <c r="AA21" s="46">
        <f t="shared" si="12"/>
        <v>0.12</v>
      </c>
      <c r="AB21" s="46">
        <f t="shared" si="13"/>
        <v>9002.443581076117</v>
      </c>
      <c r="AC21" s="46">
        <f t="shared" si="15"/>
        <v>-81404.370353537204</v>
      </c>
      <c r="AD21" s="12"/>
      <c r="AF21" s="64">
        <v>1</v>
      </c>
      <c r="AG21" s="52" t="s">
        <v>143</v>
      </c>
    </row>
    <row r="22" spans="2:33" x14ac:dyDescent="0.2">
      <c r="B22" s="37">
        <f t="shared" si="5"/>
        <v>1</v>
      </c>
      <c r="C22" s="37">
        <v>7</v>
      </c>
      <c r="D22" s="46"/>
      <c r="E22" s="46"/>
      <c r="F22" s="46"/>
      <c r="G22" s="48">
        <f>$G$13/12*(1-$G$14)^(INT((C22-1)/12))</f>
        <v>6666.666666666667</v>
      </c>
      <c r="H22" s="46">
        <f t="shared" si="0"/>
        <v>0.12</v>
      </c>
      <c r="I22" s="46">
        <f t="shared" si="7"/>
        <v>0</v>
      </c>
      <c r="J22" s="46">
        <f t="shared" si="14"/>
        <v>-97408.890694091577</v>
      </c>
      <c r="K22" s="12"/>
      <c r="L22" s="124">
        <f t="shared" si="8"/>
        <v>0.96900316622301863</v>
      </c>
      <c r="M22" s="37">
        <f t="shared" si="9"/>
        <v>1</v>
      </c>
      <c r="N22" s="37">
        <v>7</v>
      </c>
      <c r="O22" s="46">
        <f t="shared" si="1"/>
        <v>0</v>
      </c>
      <c r="P22" s="46">
        <f t="shared" si="2"/>
        <v>0</v>
      </c>
      <c r="Q22" s="46">
        <f t="shared" si="3"/>
        <v>0</v>
      </c>
      <c r="R22" s="115">
        <f t="shared" si="10"/>
        <v>6666.666666666667</v>
      </c>
      <c r="S22" s="46">
        <f t="shared" si="10"/>
        <v>0.12</v>
      </c>
      <c r="T22" s="46">
        <f t="shared" si="4"/>
        <v>0</v>
      </c>
      <c r="U22" s="116"/>
      <c r="V22" s="37">
        <v>7</v>
      </c>
      <c r="W22" s="46">
        <f t="shared" si="11"/>
        <v>0</v>
      </c>
      <c r="X22" s="46">
        <f t="shared" si="11"/>
        <v>0</v>
      </c>
      <c r="Y22" s="46">
        <f t="shared" si="11"/>
        <v>1120.5803843551703</v>
      </c>
      <c r="Z22" s="46">
        <f t="shared" si="11"/>
        <v>77629.800748501264</v>
      </c>
      <c r="AA22" s="46">
        <f t="shared" si="12"/>
        <v>0.12</v>
      </c>
      <c r="AB22" s="46">
        <f t="shared" si="13"/>
        <v>8957.431363170741</v>
      </c>
      <c r="AC22" s="46">
        <f t="shared" si="15"/>
        <v>-78349.408134078534</v>
      </c>
      <c r="AD22" s="12"/>
      <c r="AF22" s="56">
        <v>1</v>
      </c>
      <c r="AG22" s="52" t="s">
        <v>149</v>
      </c>
    </row>
    <row r="23" spans="2:33" x14ac:dyDescent="0.2">
      <c r="B23" s="37">
        <f t="shared" si="5"/>
        <v>1</v>
      </c>
      <c r="C23" s="37">
        <v>8</v>
      </c>
      <c r="D23" s="46"/>
      <c r="E23" s="46"/>
      <c r="F23" s="46"/>
      <c r="G23" s="48">
        <f t="shared" ref="G23:G86" si="16">$G$13/12*(1-$G$14)^(INT((C23-1)/12))</f>
        <v>6666.666666666667</v>
      </c>
      <c r="H23" s="46">
        <f t="shared" si="0"/>
        <v>0.12</v>
      </c>
      <c r="I23" s="46">
        <f t="shared" si="7"/>
        <v>0</v>
      </c>
      <c r="J23" s="46">
        <f t="shared" si="14"/>
        <v>-97921.426496770771</v>
      </c>
      <c r="K23" s="12"/>
      <c r="L23" s="124">
        <f t="shared" si="8"/>
        <v>0.96393125465711449</v>
      </c>
      <c r="M23" s="37">
        <f t="shared" si="9"/>
        <v>1</v>
      </c>
      <c r="N23" s="37">
        <v>8</v>
      </c>
      <c r="O23" s="46">
        <f t="shared" si="1"/>
        <v>0</v>
      </c>
      <c r="P23" s="46">
        <f t="shared" si="2"/>
        <v>0</v>
      </c>
      <c r="Q23" s="46">
        <f t="shared" si="3"/>
        <v>0</v>
      </c>
      <c r="R23" s="115">
        <f t="shared" si="10"/>
        <v>6666.666666666667</v>
      </c>
      <c r="S23" s="46">
        <f t="shared" si="10"/>
        <v>0.12</v>
      </c>
      <c r="T23" s="46">
        <f t="shared" si="4"/>
        <v>0</v>
      </c>
      <c r="U23" s="116"/>
      <c r="V23" s="117">
        <v>8</v>
      </c>
      <c r="W23" s="46">
        <f t="shared" si="11"/>
        <v>0</v>
      </c>
      <c r="X23" s="46">
        <f t="shared" si="11"/>
        <v>0</v>
      </c>
      <c r="Y23" s="46">
        <f t="shared" si="11"/>
        <v>1154.1977958858256</v>
      </c>
      <c r="Z23" s="46">
        <f t="shared" si="11"/>
        <v>77241.651744758754</v>
      </c>
      <c r="AA23" s="46">
        <f t="shared" si="12"/>
        <v>0.12</v>
      </c>
      <c r="AB23" s="46">
        <f t="shared" si="13"/>
        <v>8912.6442063548857</v>
      </c>
      <c r="AC23" s="46">
        <f t="shared" si="15"/>
        <v>-75179.374235644078</v>
      </c>
      <c r="AD23" s="12"/>
      <c r="AF23" s="63">
        <v>1</v>
      </c>
      <c r="AG23" s="52" t="s">
        <v>150</v>
      </c>
    </row>
    <row r="24" spans="2:33" x14ac:dyDescent="0.2">
      <c r="B24" s="37">
        <f t="shared" si="5"/>
        <v>1</v>
      </c>
      <c r="C24" s="37">
        <v>9</v>
      </c>
      <c r="D24" s="46"/>
      <c r="E24" s="46"/>
      <c r="F24" s="46"/>
      <c r="G24" s="48">
        <f t="shared" si="16"/>
        <v>6666.666666666667</v>
      </c>
      <c r="H24" s="46">
        <f t="shared" si="0"/>
        <v>0.12</v>
      </c>
      <c r="I24" s="46">
        <f t="shared" si="7"/>
        <v>2387.4380309760845</v>
      </c>
      <c r="J24" s="46">
        <f t="shared" si="14"/>
        <v>-96036.6591061496</v>
      </c>
      <c r="K24" s="12"/>
      <c r="L24" s="124">
        <f t="shared" si="8"/>
        <v>0.9588858902562033</v>
      </c>
      <c r="M24" s="37">
        <f t="shared" si="9"/>
        <v>1</v>
      </c>
      <c r="N24" s="37">
        <v>9</v>
      </c>
      <c r="O24" s="46">
        <f t="shared" si="1"/>
        <v>0</v>
      </c>
      <c r="P24" s="46">
        <f t="shared" si="2"/>
        <v>0</v>
      </c>
      <c r="Q24" s="46">
        <f t="shared" si="3"/>
        <v>0</v>
      </c>
      <c r="R24" s="115">
        <f t="shared" si="10"/>
        <v>6666.666666666667</v>
      </c>
      <c r="S24" s="46">
        <f t="shared" si="10"/>
        <v>0.12</v>
      </c>
      <c r="T24" s="46">
        <f t="shared" si="4"/>
        <v>2289.2806417640199</v>
      </c>
      <c r="U24" s="116"/>
      <c r="V24" s="37">
        <v>9</v>
      </c>
      <c r="W24" s="46">
        <f t="shared" si="11"/>
        <v>0</v>
      </c>
      <c r="X24" s="46">
        <f t="shared" si="11"/>
        <v>0</v>
      </c>
      <c r="Y24" s="46">
        <f t="shared" si="11"/>
        <v>1188.8237297624</v>
      </c>
      <c r="Z24" s="46">
        <f t="shared" si="11"/>
        <v>76855.443486034957</v>
      </c>
      <c r="AA24" s="46">
        <f t="shared" si="12"/>
        <v>0.12</v>
      </c>
      <c r="AB24" s="46">
        <f t="shared" si="13"/>
        <v>8868.0809853231112</v>
      </c>
      <c r="AC24" s="46">
        <f t="shared" si="15"/>
        <v>-71887.624583788784</v>
      </c>
      <c r="AD24" s="12"/>
      <c r="AF24" s="63">
        <v>1</v>
      </c>
      <c r="AG24" s="52" t="s">
        <v>286</v>
      </c>
    </row>
    <row r="25" spans="2:33" x14ac:dyDescent="0.2">
      <c r="B25" s="37">
        <f t="shared" si="5"/>
        <v>1</v>
      </c>
      <c r="C25" s="37">
        <v>10</v>
      </c>
      <c r="D25" s="46"/>
      <c r="E25" s="46"/>
      <c r="F25" s="46"/>
      <c r="G25" s="48">
        <f t="shared" si="16"/>
        <v>6666.666666666667</v>
      </c>
      <c r="H25" s="46">
        <f t="shared" si="0"/>
        <v>0.12</v>
      </c>
      <c r="I25" s="46">
        <f t="shared" si="7"/>
        <v>0</v>
      </c>
      <c r="J25" s="46">
        <f t="shared" si="14"/>
        <v>-96541.974645736002</v>
      </c>
      <c r="K25" s="5"/>
      <c r="L25" s="124">
        <f t="shared" si="8"/>
        <v>0.95386693406834155</v>
      </c>
      <c r="M25" s="37">
        <f t="shared" si="9"/>
        <v>1</v>
      </c>
      <c r="N25" s="37">
        <v>10</v>
      </c>
      <c r="O25" s="46">
        <f t="shared" si="1"/>
        <v>0</v>
      </c>
      <c r="P25" s="46">
        <f t="shared" si="2"/>
        <v>0</v>
      </c>
      <c r="Q25" s="46">
        <f t="shared" si="3"/>
        <v>0</v>
      </c>
      <c r="R25" s="115">
        <f t="shared" si="10"/>
        <v>6666.666666666667</v>
      </c>
      <c r="S25" s="46">
        <f t="shared" si="10"/>
        <v>0.12</v>
      </c>
      <c r="T25" s="46">
        <f t="shared" si="4"/>
        <v>0</v>
      </c>
      <c r="U25" s="116"/>
      <c r="V25" s="117">
        <v>10</v>
      </c>
      <c r="W25" s="46">
        <f t="shared" si="11"/>
        <v>0</v>
      </c>
      <c r="X25" s="46">
        <f t="shared" si="11"/>
        <v>0</v>
      </c>
      <c r="Y25" s="46">
        <f t="shared" si="11"/>
        <v>1224.4884416552723</v>
      </c>
      <c r="Z25" s="46">
        <f t="shared" si="11"/>
        <v>76471.166268604793</v>
      </c>
      <c r="AA25" s="46">
        <f t="shared" si="12"/>
        <v>0.12</v>
      </c>
      <c r="AB25" s="46">
        <f t="shared" si="13"/>
        <v>8823.7405803964975</v>
      </c>
      <c r="AC25" s="46">
        <f t="shared" si="15"/>
        <v>-68467.116653975638</v>
      </c>
      <c r="AD25" s="5"/>
      <c r="AF25" s="63">
        <v>1</v>
      </c>
      <c r="AG25" s="52" t="s">
        <v>151</v>
      </c>
    </row>
    <row r="26" spans="2:33" x14ac:dyDescent="0.2">
      <c r="B26" s="37">
        <f t="shared" si="5"/>
        <v>1</v>
      </c>
      <c r="C26" s="37">
        <v>11</v>
      </c>
      <c r="D26" s="46"/>
      <c r="E26" s="46"/>
      <c r="F26" s="46"/>
      <c r="G26" s="48">
        <f t="shared" si="16"/>
        <v>6666.666666666667</v>
      </c>
      <c r="H26" s="46">
        <f t="shared" si="0"/>
        <v>0.12</v>
      </c>
      <c r="I26" s="46">
        <f t="shared" si="7"/>
        <v>0</v>
      </c>
      <c r="J26" s="46">
        <f t="shared" si="14"/>
        <v>-97049.949001205052</v>
      </c>
      <c r="K26" s="5"/>
      <c r="L26" s="124">
        <f t="shared" si="8"/>
        <v>0.94887424786888164</v>
      </c>
      <c r="M26" s="37">
        <f t="shared" si="9"/>
        <v>1</v>
      </c>
      <c r="N26" s="37">
        <v>11</v>
      </c>
      <c r="O26" s="46">
        <f t="shared" si="1"/>
        <v>0</v>
      </c>
      <c r="P26" s="46">
        <f t="shared" si="2"/>
        <v>0</v>
      </c>
      <c r="Q26" s="46">
        <f t="shared" si="3"/>
        <v>0</v>
      </c>
      <c r="R26" s="115">
        <f t="shared" si="10"/>
        <v>6666.666666666667</v>
      </c>
      <c r="S26" s="46">
        <f t="shared" si="10"/>
        <v>0.12</v>
      </c>
      <c r="T26" s="46">
        <f t="shared" si="4"/>
        <v>0</v>
      </c>
      <c r="U26" s="116"/>
      <c r="V26" s="37">
        <v>11</v>
      </c>
      <c r="W26" s="46">
        <f t="shared" si="11"/>
        <v>0</v>
      </c>
      <c r="X26" s="46">
        <f t="shared" si="11"/>
        <v>0</v>
      </c>
      <c r="Y26" s="46">
        <f t="shared" si="11"/>
        <v>1261.2230949049303</v>
      </c>
      <c r="Z26" s="46">
        <f t="shared" si="11"/>
        <v>76088.810437261753</v>
      </c>
      <c r="AA26" s="46">
        <f t="shared" si="12"/>
        <v>0.12</v>
      </c>
      <c r="AB26" s="46">
        <f t="shared" si="13"/>
        <v>8779.6218774945137</v>
      </c>
      <c r="AC26" s="46">
        <f t="shared" si="15"/>
        <v>-64910.384533026139</v>
      </c>
      <c r="AD26" s="5"/>
      <c r="AF26" s="63">
        <v>1</v>
      </c>
      <c r="AG26" s="52" t="s">
        <v>148</v>
      </c>
    </row>
    <row r="27" spans="2:33" x14ac:dyDescent="0.2">
      <c r="B27" s="37">
        <f t="shared" si="5"/>
        <v>1</v>
      </c>
      <c r="C27" s="37">
        <v>12</v>
      </c>
      <c r="D27" s="46"/>
      <c r="E27" s="46"/>
      <c r="F27" s="46"/>
      <c r="G27" s="48">
        <f t="shared" si="16"/>
        <v>6666.666666666667</v>
      </c>
      <c r="H27" s="46">
        <f t="shared" si="0"/>
        <v>0.12</v>
      </c>
      <c r="I27" s="46">
        <f t="shared" si="7"/>
        <v>2387.4380309760845</v>
      </c>
      <c r="J27" s="46">
        <f t="shared" si="14"/>
        <v>-95160.596162433052</v>
      </c>
      <c r="K27" s="5"/>
      <c r="L27" s="124">
        <f t="shared" si="8"/>
        <v>0.94390769415666487</v>
      </c>
      <c r="M27" s="37">
        <f t="shared" si="9"/>
        <v>1</v>
      </c>
      <c r="N27" s="37">
        <v>12</v>
      </c>
      <c r="O27" s="46">
        <f t="shared" si="1"/>
        <v>0</v>
      </c>
      <c r="P27" s="46">
        <f t="shared" si="2"/>
        <v>0</v>
      </c>
      <c r="Q27" s="46">
        <f t="shared" si="3"/>
        <v>0</v>
      </c>
      <c r="R27" s="115">
        <f t="shared" si="10"/>
        <v>6666.666666666667</v>
      </c>
      <c r="S27" s="46">
        <f t="shared" si="10"/>
        <v>0.12</v>
      </c>
      <c r="T27" s="46">
        <f t="shared" si="4"/>
        <v>2253.5211267605641</v>
      </c>
      <c r="U27" s="116"/>
      <c r="V27" s="117">
        <v>12</v>
      </c>
      <c r="W27" s="46">
        <f t="shared" si="11"/>
        <v>0</v>
      </c>
      <c r="X27" s="46">
        <f t="shared" si="11"/>
        <v>0</v>
      </c>
      <c r="Y27" s="46">
        <f t="shared" si="11"/>
        <v>1299.0597877520781</v>
      </c>
      <c r="Z27" s="46">
        <f t="shared" si="11"/>
        <v>75708.366385075453</v>
      </c>
      <c r="AA27" s="46">
        <f t="shared" si="12"/>
        <v>0.12</v>
      </c>
      <c r="AB27" s="46">
        <f t="shared" si="13"/>
        <v>8735.7237681070401</v>
      </c>
      <c r="AC27" s="46">
        <f t="shared" si="15"/>
        <v>-61209.512388594798</v>
      </c>
      <c r="AD27" s="5"/>
      <c r="AF27" s="57">
        <v>1</v>
      </c>
      <c r="AG27" s="52" t="s">
        <v>280</v>
      </c>
    </row>
    <row r="28" spans="2:33" x14ac:dyDescent="0.2">
      <c r="B28" s="37">
        <f t="shared" si="5"/>
        <v>2</v>
      </c>
      <c r="C28" s="37">
        <v>13</v>
      </c>
      <c r="D28" s="46"/>
      <c r="E28" s="46"/>
      <c r="F28" s="46">
        <f>$F$13/12*(1+$F$14)^(INT((C28-1)/12)-1)*(1-$D$9/12)</f>
        <v>82.897153853336263</v>
      </c>
      <c r="G28" s="48">
        <f t="shared" si="16"/>
        <v>6633.3333333333339</v>
      </c>
      <c r="H28" s="46">
        <f t="shared" si="0"/>
        <v>0.12</v>
      </c>
      <c r="I28" s="46">
        <f t="shared" si="7"/>
        <v>0</v>
      </c>
      <c r="J28" s="46">
        <f t="shared" si="14"/>
        <v>-95744.635459975674</v>
      </c>
      <c r="K28" s="5"/>
      <c r="L28" s="124">
        <f t="shared" si="8"/>
        <v>1</v>
      </c>
      <c r="M28" s="37">
        <f t="shared" si="9"/>
        <v>2</v>
      </c>
      <c r="N28" s="37">
        <v>13</v>
      </c>
      <c r="O28" s="46">
        <f t="shared" si="1"/>
        <v>0</v>
      </c>
      <c r="P28" s="46">
        <f t="shared" si="2"/>
        <v>0</v>
      </c>
      <c r="Q28" s="46">
        <f t="shared" si="3"/>
        <v>82.897153853336263</v>
      </c>
      <c r="R28" s="115">
        <f t="shared" si="10"/>
        <v>6633.3333333333339</v>
      </c>
      <c r="S28" s="46">
        <f t="shared" si="10"/>
        <v>0.12</v>
      </c>
      <c r="T28" s="46">
        <f t="shared" si="4"/>
        <v>0</v>
      </c>
      <c r="U28" s="116"/>
      <c r="V28" s="37">
        <v>13</v>
      </c>
      <c r="W28" s="46">
        <f t="shared" si="11"/>
        <v>0</v>
      </c>
      <c r="X28" s="46">
        <f t="shared" si="11"/>
        <v>0</v>
      </c>
      <c r="Y28" s="46">
        <f t="shared" si="11"/>
        <v>1338.0315813846407</v>
      </c>
      <c r="Z28" s="46">
        <f t="shared" si="11"/>
        <v>75329.824553150058</v>
      </c>
      <c r="AA28" s="46">
        <f t="shared" si="12"/>
        <v>0.12</v>
      </c>
      <c r="AB28" s="46">
        <f t="shared" si="13"/>
        <v>8692.045149266507</v>
      </c>
      <c r="AC28" s="46">
        <f t="shared" si="15"/>
        <v>-57356.106244059265</v>
      </c>
      <c r="AD28" s="5"/>
      <c r="AF28" s="57">
        <v>1</v>
      </c>
      <c r="AG28" s="52" t="s">
        <v>154</v>
      </c>
    </row>
    <row r="29" spans="2:33" x14ac:dyDescent="0.2">
      <c r="B29" s="37">
        <f t="shared" si="5"/>
        <v>2</v>
      </c>
      <c r="C29" s="37">
        <v>14</v>
      </c>
      <c r="D29" s="46"/>
      <c r="E29" s="46"/>
      <c r="F29" s="46">
        <f t="shared" ref="F29:F92" si="17">$F$13/12*(1+$F$14)^(INT((C29-1)/12)-1)*(1-$D$9/12)</f>
        <v>82.897153853336263</v>
      </c>
      <c r="G29" s="48">
        <f t="shared" si="16"/>
        <v>6633.3333333333339</v>
      </c>
      <c r="H29" s="46">
        <f t="shared" si="0"/>
        <v>0.12</v>
      </c>
      <c r="I29" s="46">
        <f t="shared" si="7"/>
        <v>0</v>
      </c>
      <c r="J29" s="46">
        <f t="shared" si="14"/>
        <v>-96331.747793747636</v>
      </c>
      <c r="K29" s="5"/>
      <c r="L29" s="124">
        <f t="shared" si="8"/>
        <v>0.99476584624003517</v>
      </c>
      <c r="M29" s="37">
        <f t="shared" si="9"/>
        <v>2</v>
      </c>
      <c r="N29" s="37">
        <v>14</v>
      </c>
      <c r="O29" s="46">
        <f t="shared" si="1"/>
        <v>0</v>
      </c>
      <c r="P29" s="46">
        <f t="shared" si="2"/>
        <v>0</v>
      </c>
      <c r="Q29" s="46">
        <f t="shared" si="3"/>
        <v>82.463257403804434</v>
      </c>
      <c r="R29" s="115">
        <f t="shared" si="10"/>
        <v>6633.3333333333339</v>
      </c>
      <c r="S29" s="46">
        <f t="shared" si="10"/>
        <v>0.12</v>
      </c>
      <c r="T29" s="46">
        <f t="shared" si="4"/>
        <v>0</v>
      </c>
      <c r="U29" s="116"/>
      <c r="V29" s="117">
        <v>14</v>
      </c>
      <c r="W29" s="46">
        <f t="shared" si="11"/>
        <v>0</v>
      </c>
      <c r="X29" s="46">
        <f t="shared" si="11"/>
        <v>0</v>
      </c>
      <c r="Y29" s="46">
        <f t="shared" si="11"/>
        <v>1378.1725288261798</v>
      </c>
      <c r="Z29" s="46">
        <f t="shared" si="11"/>
        <v>74953.175430384334</v>
      </c>
      <c r="AA29" s="46">
        <f t="shared" si="12"/>
        <v>0.12</v>
      </c>
      <c r="AB29" s="46">
        <f t="shared" si="13"/>
        <v>8648.5849235201749</v>
      </c>
      <c r="AC29" s="46">
        <f t="shared" si="15"/>
        <v>-53341.263949574008</v>
      </c>
      <c r="AD29" s="5"/>
      <c r="AF29" s="57">
        <v>1</v>
      </c>
      <c r="AG29" s="52" t="s">
        <v>155</v>
      </c>
    </row>
    <row r="30" spans="2:33" x14ac:dyDescent="0.2">
      <c r="B30" s="37">
        <f t="shared" si="5"/>
        <v>2</v>
      </c>
      <c r="C30" s="37">
        <v>15</v>
      </c>
      <c r="D30" s="46"/>
      <c r="E30" s="46"/>
      <c r="F30" s="46">
        <f t="shared" si="17"/>
        <v>82.897153853336263</v>
      </c>
      <c r="G30" s="48">
        <f t="shared" si="16"/>
        <v>6633.3333333333339</v>
      </c>
      <c r="H30" s="46">
        <f t="shared" si="0"/>
        <v>0.12</v>
      </c>
      <c r="I30" s="46">
        <f t="shared" si="7"/>
        <v>2375.5008408212038</v>
      </c>
      <c r="J30" s="46">
        <f t="shared" si="14"/>
        <v>-94533.949333126075</v>
      </c>
      <c r="K30" s="5"/>
      <c r="L30" s="124">
        <f t="shared" si="8"/>
        <v>0.98955908884565325</v>
      </c>
      <c r="M30" s="37">
        <f t="shared" si="9"/>
        <v>2</v>
      </c>
      <c r="N30" s="37">
        <v>15</v>
      </c>
      <c r="O30" s="46">
        <f t="shared" si="1"/>
        <v>0</v>
      </c>
      <c r="P30" s="46">
        <f t="shared" si="2"/>
        <v>0</v>
      </c>
      <c r="Q30" s="46">
        <f t="shared" si="3"/>
        <v>82.031632035005359</v>
      </c>
      <c r="R30" s="115">
        <f t="shared" si="10"/>
        <v>6633.3333333333339</v>
      </c>
      <c r="S30" s="46">
        <f t="shared" si="10"/>
        <v>0.12</v>
      </c>
      <c r="T30" s="46">
        <f t="shared" si="4"/>
        <v>2350.6984475951135</v>
      </c>
      <c r="U30" s="116"/>
      <c r="V30" s="37">
        <v>15</v>
      </c>
      <c r="W30" s="46">
        <f t="shared" si="11"/>
        <v>0</v>
      </c>
      <c r="X30" s="46">
        <f t="shared" si="11"/>
        <v>0</v>
      </c>
      <c r="Y30" s="46">
        <f t="shared" si="11"/>
        <v>1419.5177046909648</v>
      </c>
      <c r="Z30" s="46">
        <f t="shared" si="11"/>
        <v>74578.409553232414</v>
      </c>
      <c r="AA30" s="46">
        <f t="shared" si="12"/>
        <v>0.12</v>
      </c>
      <c r="AB30" s="46">
        <f t="shared" si="13"/>
        <v>8605.3419989025751</v>
      </c>
      <c r="AC30" s="46">
        <f t="shared" si="15"/>
        <v>-49155.543232960947</v>
      </c>
      <c r="AD30" s="5"/>
      <c r="AF30" s="66">
        <v>1</v>
      </c>
      <c r="AG30" s="52" t="s">
        <v>156</v>
      </c>
    </row>
    <row r="31" spans="2:33" x14ac:dyDescent="0.2">
      <c r="B31" s="37">
        <f t="shared" si="5"/>
        <v>2</v>
      </c>
      <c r="C31" s="37">
        <v>16</v>
      </c>
      <c r="D31" s="46"/>
      <c r="E31" s="46"/>
      <c r="F31" s="46">
        <f t="shared" si="17"/>
        <v>82.897153853336263</v>
      </c>
      <c r="G31" s="48">
        <f t="shared" si="16"/>
        <v>6633.3333333333339</v>
      </c>
      <c r="H31" s="46">
        <f t="shared" si="0"/>
        <v>0.12</v>
      </c>
      <c r="I31" s="46">
        <f t="shared" si="7"/>
        <v>0</v>
      </c>
      <c r="J31" s="46">
        <f t="shared" si="14"/>
        <v>-95114.691406633327</v>
      </c>
      <c r="K31" s="5"/>
      <c r="L31" s="124">
        <f t="shared" si="8"/>
        <v>0.98437958442006435</v>
      </c>
      <c r="M31" s="37">
        <f t="shared" si="9"/>
        <v>2</v>
      </c>
      <c r="N31" s="37">
        <v>16</v>
      </c>
      <c r="O31" s="46">
        <f t="shared" si="1"/>
        <v>0</v>
      </c>
      <c r="P31" s="46">
        <f t="shared" si="2"/>
        <v>0</v>
      </c>
      <c r="Q31" s="46">
        <f t="shared" si="3"/>
        <v>81.602265859753288</v>
      </c>
      <c r="R31" s="115">
        <f t="shared" si="10"/>
        <v>6633.3333333333339</v>
      </c>
      <c r="S31" s="46">
        <f t="shared" si="10"/>
        <v>0.12</v>
      </c>
      <c r="T31" s="46">
        <f t="shared" si="4"/>
        <v>0</v>
      </c>
      <c r="U31" s="116"/>
      <c r="V31" s="117">
        <v>16</v>
      </c>
      <c r="W31" s="46">
        <f t="shared" si="11"/>
        <v>0</v>
      </c>
      <c r="X31" s="46">
        <f t="shared" si="11"/>
        <v>0</v>
      </c>
      <c r="Y31" s="46">
        <f t="shared" si="11"/>
        <v>1462.1032358316943</v>
      </c>
      <c r="Z31" s="46">
        <f t="shared" si="11"/>
        <v>74205.517505466254</v>
      </c>
      <c r="AA31" s="46">
        <f t="shared" si="12"/>
        <v>0.12</v>
      </c>
      <c r="AB31" s="46">
        <f t="shared" si="13"/>
        <v>8562.3152889080593</v>
      </c>
      <c r="AC31" s="46">
        <f t="shared" si="15"/>
        <v>-44788.92770657708</v>
      </c>
      <c r="AD31" s="5"/>
      <c r="AF31" s="66">
        <v>1</v>
      </c>
      <c r="AG31" s="52" t="s">
        <v>281</v>
      </c>
    </row>
    <row r="32" spans="2:33" x14ac:dyDescent="0.2">
      <c r="B32" s="37">
        <f t="shared" si="5"/>
        <v>2</v>
      </c>
      <c r="C32" s="37">
        <v>17</v>
      </c>
      <c r="D32" s="46"/>
      <c r="E32" s="46"/>
      <c r="F32" s="46">
        <f t="shared" si="17"/>
        <v>82.897153853336263</v>
      </c>
      <c r="G32" s="48">
        <f t="shared" si="16"/>
        <v>6633.3333333333339</v>
      </c>
      <c r="H32" s="46">
        <f t="shared" si="0"/>
        <v>0.12</v>
      </c>
      <c r="I32" s="46">
        <f t="shared" si="7"/>
        <v>0</v>
      </c>
      <c r="J32" s="46">
        <f t="shared" si="14"/>
        <v>-95698.48916738508</v>
      </c>
      <c r="K32" s="5"/>
      <c r="L32" s="124">
        <f t="shared" si="8"/>
        <v>0.97922719031703953</v>
      </c>
      <c r="M32" s="37">
        <f t="shared" si="9"/>
        <v>2</v>
      </c>
      <c r="N32" s="37">
        <v>17</v>
      </c>
      <c r="O32" s="46">
        <f t="shared" si="1"/>
        <v>0</v>
      </c>
      <c r="P32" s="46">
        <f t="shared" si="2"/>
        <v>0</v>
      </c>
      <c r="Q32" s="46">
        <f t="shared" si="3"/>
        <v>81.175147053081815</v>
      </c>
      <c r="R32" s="115">
        <f t="shared" si="10"/>
        <v>6633.3333333333339</v>
      </c>
      <c r="S32" s="46">
        <f t="shared" si="10"/>
        <v>0.12</v>
      </c>
      <c r="T32" s="46">
        <f t="shared" si="4"/>
        <v>0</v>
      </c>
      <c r="U32" s="116"/>
      <c r="V32" s="37">
        <v>17</v>
      </c>
      <c r="W32" s="46">
        <f t="shared" si="11"/>
        <v>0</v>
      </c>
      <c r="X32" s="46">
        <f t="shared" si="11"/>
        <v>0</v>
      </c>
      <c r="Y32" s="46">
        <f t="shared" si="11"/>
        <v>1505.966332906645</v>
      </c>
      <c r="Z32" s="46">
        <f t="shared" si="11"/>
        <v>73834.489917938918</v>
      </c>
      <c r="AA32" s="46">
        <f t="shared" si="12"/>
        <v>0.12</v>
      </c>
      <c r="AB32" s="46">
        <f t="shared" si="13"/>
        <v>8519.5037124635182</v>
      </c>
      <c r="AC32" s="46">
        <f t="shared" si="15"/>
        <v>-40230.79069827652</v>
      </c>
      <c r="AD32" s="5"/>
      <c r="AF32" s="66">
        <v>1</v>
      </c>
      <c r="AG32" s="52" t="s">
        <v>286</v>
      </c>
    </row>
    <row r="33" spans="2:33" x14ac:dyDescent="0.2">
      <c r="B33" s="37">
        <f t="shared" si="5"/>
        <v>2</v>
      </c>
      <c r="C33" s="37">
        <v>18</v>
      </c>
      <c r="D33" s="46"/>
      <c r="E33" s="46"/>
      <c r="F33" s="46">
        <f t="shared" si="17"/>
        <v>82.897153853336263</v>
      </c>
      <c r="G33" s="48">
        <f t="shared" si="16"/>
        <v>6633.3333333333339</v>
      </c>
      <c r="H33" s="46">
        <f t="shared" si="0"/>
        <v>0.12</v>
      </c>
      <c r="I33" s="46">
        <f t="shared" si="7"/>
        <v>2375.5008408212038</v>
      </c>
      <c r="J33" s="46">
        <f t="shared" si="14"/>
        <v>-93897.358693473419</v>
      </c>
      <c r="K33" s="5"/>
      <c r="L33" s="124">
        <f t="shared" si="8"/>
        <v>0.97410176463698184</v>
      </c>
      <c r="M33" s="37">
        <f t="shared" si="9"/>
        <v>2</v>
      </c>
      <c r="N33" s="37">
        <v>18</v>
      </c>
      <c r="O33" s="46">
        <f t="shared" si="1"/>
        <v>0</v>
      </c>
      <c r="P33" s="46">
        <f t="shared" si="2"/>
        <v>0</v>
      </c>
      <c r="Q33" s="46">
        <f t="shared" si="3"/>
        <v>80.750263851918234</v>
      </c>
      <c r="R33" s="115">
        <f t="shared" si="10"/>
        <v>6633.3333333333339</v>
      </c>
      <c r="S33" s="46">
        <f t="shared" si="10"/>
        <v>0.12</v>
      </c>
      <c r="T33" s="46">
        <f t="shared" si="4"/>
        <v>2313.9795609405687</v>
      </c>
      <c r="U33" s="116"/>
      <c r="V33" s="117">
        <v>18</v>
      </c>
      <c r="W33" s="46">
        <f t="shared" si="11"/>
        <v>0</v>
      </c>
      <c r="X33" s="46">
        <f t="shared" si="11"/>
        <v>0</v>
      </c>
      <c r="Y33" s="46">
        <f t="shared" si="11"/>
        <v>1551.1453228938442</v>
      </c>
      <c r="Z33" s="46">
        <f t="shared" si="11"/>
        <v>73465.317468349196</v>
      </c>
      <c r="AA33" s="46">
        <f t="shared" si="12"/>
        <v>0.12</v>
      </c>
      <c r="AB33" s="46">
        <f t="shared" si="13"/>
        <v>8476.906193901199</v>
      </c>
      <c r="AC33" s="46">
        <f t="shared" si="15"/>
        <v>-35469.856766041652</v>
      </c>
      <c r="AD33" s="5"/>
      <c r="AF33" s="135">
        <v>4</v>
      </c>
      <c r="AG33" s="52" t="s">
        <v>287</v>
      </c>
    </row>
    <row r="34" spans="2:33" x14ac:dyDescent="0.2">
      <c r="B34" s="37">
        <f t="shared" si="5"/>
        <v>2</v>
      </c>
      <c r="C34" s="37">
        <v>19</v>
      </c>
      <c r="D34" s="46"/>
      <c r="E34" s="46"/>
      <c r="F34" s="46">
        <f t="shared" si="17"/>
        <v>82.897153853336263</v>
      </c>
      <c r="G34" s="48">
        <f t="shared" si="16"/>
        <v>6633.3333333333339</v>
      </c>
      <c r="H34" s="46">
        <f t="shared" si="0"/>
        <v>0.12</v>
      </c>
      <c r="I34" s="46">
        <f t="shared" si="7"/>
        <v>0</v>
      </c>
      <c r="J34" s="46">
        <f t="shared" si="14"/>
        <v>-94474.75122165533</v>
      </c>
      <c r="K34" s="5"/>
      <c r="L34" s="124">
        <f t="shared" si="8"/>
        <v>0.96900316622301863</v>
      </c>
      <c r="M34" s="37">
        <f t="shared" si="9"/>
        <v>2</v>
      </c>
      <c r="N34" s="37">
        <v>19</v>
      </c>
      <c r="O34" s="46">
        <f t="shared" si="1"/>
        <v>0</v>
      </c>
      <c r="P34" s="46">
        <f t="shared" si="2"/>
        <v>0</v>
      </c>
      <c r="Q34" s="46">
        <f t="shared" si="3"/>
        <v>80.327604554759546</v>
      </c>
      <c r="R34" s="115">
        <f t="shared" si="10"/>
        <v>6633.3333333333339</v>
      </c>
      <c r="S34" s="46">
        <f t="shared" si="10"/>
        <v>0.12</v>
      </c>
      <c r="T34" s="46">
        <f t="shared" si="4"/>
        <v>0</v>
      </c>
      <c r="U34" s="116"/>
      <c r="V34" s="37">
        <v>19</v>
      </c>
      <c r="W34" s="46">
        <f t="shared" si="11"/>
        <v>0</v>
      </c>
      <c r="X34" s="46">
        <f t="shared" si="11"/>
        <v>0</v>
      </c>
      <c r="Y34" s="46">
        <f t="shared" si="11"/>
        <v>1597.6796825806593</v>
      </c>
      <c r="Z34" s="46">
        <f t="shared" si="11"/>
        <v>73097.99088100747</v>
      </c>
      <c r="AA34" s="46">
        <f t="shared" si="12"/>
        <v>0.12</v>
      </c>
      <c r="AB34" s="46">
        <f t="shared" si="13"/>
        <v>8434.5216629316965</v>
      </c>
      <c r="AC34" s="46">
        <f t="shared" si="15"/>
        <v>-30494.160746760503</v>
      </c>
      <c r="AD34" s="5"/>
      <c r="AF34" s="97">
        <v>2</v>
      </c>
      <c r="AG34" s="52" t="s">
        <v>288</v>
      </c>
    </row>
    <row r="35" spans="2:33" x14ac:dyDescent="0.2">
      <c r="B35" s="37">
        <f t="shared" si="5"/>
        <v>2</v>
      </c>
      <c r="C35" s="37">
        <v>20</v>
      </c>
      <c r="D35" s="46"/>
      <c r="E35" s="46"/>
      <c r="F35" s="46">
        <f t="shared" si="17"/>
        <v>82.897153853336263</v>
      </c>
      <c r="G35" s="48">
        <f t="shared" si="16"/>
        <v>6633.3333333333339</v>
      </c>
      <c r="H35" s="46">
        <f t="shared" si="0"/>
        <v>0.12</v>
      </c>
      <c r="I35" s="46">
        <f t="shared" si="7"/>
        <v>0</v>
      </c>
      <c r="J35" s="46">
        <f t="shared" si="14"/>
        <v>-95055.18181279827</v>
      </c>
      <c r="K35" s="5"/>
      <c r="L35" s="124">
        <f t="shared" si="8"/>
        <v>0.96393125465711471</v>
      </c>
      <c r="M35" s="37">
        <f t="shared" si="9"/>
        <v>2</v>
      </c>
      <c r="N35" s="37">
        <v>20</v>
      </c>
      <c r="O35" s="46">
        <f t="shared" si="1"/>
        <v>0</v>
      </c>
      <c r="P35" s="46">
        <f t="shared" si="2"/>
        <v>0</v>
      </c>
      <c r="Q35" s="46">
        <f t="shared" si="3"/>
        <v>79.9071575213503</v>
      </c>
      <c r="R35" s="115">
        <f t="shared" si="10"/>
        <v>6633.3333333333339</v>
      </c>
      <c r="S35" s="46">
        <f t="shared" si="10"/>
        <v>0.12</v>
      </c>
      <c r="T35" s="46">
        <f t="shared" si="4"/>
        <v>0</v>
      </c>
      <c r="U35" s="116"/>
      <c r="V35" s="117">
        <v>20</v>
      </c>
      <c r="W35" s="46">
        <f t="shared" si="11"/>
        <v>0</v>
      </c>
      <c r="X35" s="46">
        <f t="shared" si="11"/>
        <v>0</v>
      </c>
      <c r="Y35" s="46">
        <f t="shared" si="11"/>
        <v>1645.6100730580795</v>
      </c>
      <c r="Z35" s="46">
        <f t="shared" si="11"/>
        <v>72732.500926602443</v>
      </c>
      <c r="AA35" s="46">
        <f t="shared" si="12"/>
        <v>0.12</v>
      </c>
      <c r="AB35" s="46">
        <f t="shared" si="13"/>
        <v>8392.349054617036</v>
      </c>
      <c r="AC35" s="46">
        <f t="shared" si="15"/>
        <v>-25291.004179939646</v>
      </c>
      <c r="AD35" s="5"/>
      <c r="AF35" s="50">
        <v>1</v>
      </c>
      <c r="AG35" s="52" t="s">
        <v>289</v>
      </c>
    </row>
    <row r="36" spans="2:33" x14ac:dyDescent="0.2">
      <c r="B36" s="37">
        <f t="shared" si="5"/>
        <v>2</v>
      </c>
      <c r="C36" s="37">
        <v>21</v>
      </c>
      <c r="D36" s="46"/>
      <c r="E36" s="46"/>
      <c r="F36" s="46">
        <f t="shared" si="17"/>
        <v>82.897153853336263</v>
      </c>
      <c r="G36" s="48">
        <f t="shared" si="16"/>
        <v>6633.3333333333339</v>
      </c>
      <c r="H36" s="46">
        <f t="shared" si="0"/>
        <v>0.12</v>
      </c>
      <c r="I36" s="46">
        <f t="shared" si="7"/>
        <v>2375.5008408212038</v>
      </c>
      <c r="J36" s="46">
        <f t="shared" si="14"/>
        <v>-93250.666452260732</v>
      </c>
      <c r="K36" s="5"/>
      <c r="L36" s="124">
        <f t="shared" si="8"/>
        <v>0.9588858902562033</v>
      </c>
      <c r="M36" s="37">
        <f t="shared" si="9"/>
        <v>2</v>
      </c>
      <c r="N36" s="37">
        <v>21</v>
      </c>
      <c r="O36" s="46">
        <f t="shared" si="1"/>
        <v>0</v>
      </c>
      <c r="P36" s="46">
        <f t="shared" si="2"/>
        <v>0</v>
      </c>
      <c r="Q36" s="46">
        <f t="shared" si="3"/>
        <v>79.488911172361796</v>
      </c>
      <c r="R36" s="115">
        <f t="shared" si="10"/>
        <v>6633.3333333333339</v>
      </c>
      <c r="S36" s="46">
        <f t="shared" si="10"/>
        <v>0.12</v>
      </c>
      <c r="T36" s="46">
        <f t="shared" si="4"/>
        <v>2277.8342385551996</v>
      </c>
      <c r="U36" s="116"/>
      <c r="V36" s="37">
        <v>21</v>
      </c>
      <c r="W36" s="46">
        <f t="shared" si="11"/>
        <v>0</v>
      </c>
      <c r="X36" s="46">
        <f t="shared" si="11"/>
        <v>0</v>
      </c>
      <c r="Y36" s="46">
        <f t="shared" si="11"/>
        <v>1694.9783752498217</v>
      </c>
      <c r="Z36" s="46">
        <f t="shared" si="11"/>
        <v>72368.838421969427</v>
      </c>
      <c r="AA36" s="46">
        <f t="shared" si="12"/>
        <v>0.12</v>
      </c>
      <c r="AB36" s="46">
        <f t="shared" si="13"/>
        <v>8350.3873093439524</v>
      </c>
      <c r="AC36" s="46">
        <f t="shared" si="15"/>
        <v>-19846.908936825472</v>
      </c>
      <c r="AD36" s="5"/>
      <c r="AF36" s="100">
        <v>2</v>
      </c>
      <c r="AG36" s="52" t="s">
        <v>298</v>
      </c>
    </row>
    <row r="37" spans="2:33" x14ac:dyDescent="0.2">
      <c r="B37" s="37">
        <f t="shared" si="5"/>
        <v>2</v>
      </c>
      <c r="C37" s="37">
        <v>22</v>
      </c>
      <c r="D37" s="46"/>
      <c r="E37" s="46"/>
      <c r="F37" s="46">
        <f t="shared" si="17"/>
        <v>82.897153853336263</v>
      </c>
      <c r="G37" s="48">
        <f t="shared" si="16"/>
        <v>6633.3333333333339</v>
      </c>
      <c r="H37" s="46">
        <f t="shared" si="0"/>
        <v>0.12</v>
      </c>
      <c r="I37" s="46">
        <f t="shared" si="7"/>
        <v>0</v>
      </c>
      <c r="J37" s="46">
        <f t="shared" si="14"/>
        <v>-93824.656283578166</v>
      </c>
      <c r="K37" s="5"/>
      <c r="L37" s="124">
        <f t="shared" si="8"/>
        <v>0.95386693406834155</v>
      </c>
      <c r="M37" s="37">
        <f t="shared" si="9"/>
        <v>2</v>
      </c>
      <c r="N37" s="37">
        <v>22</v>
      </c>
      <c r="O37" s="46">
        <f t="shared" si="1"/>
        <v>0</v>
      </c>
      <c r="P37" s="46">
        <f t="shared" si="2"/>
        <v>0</v>
      </c>
      <c r="Q37" s="46">
        <f t="shared" si="3"/>
        <v>79.072853989073465</v>
      </c>
      <c r="R37" s="115">
        <f t="shared" si="10"/>
        <v>6633.3333333333339</v>
      </c>
      <c r="S37" s="46">
        <f t="shared" si="10"/>
        <v>0.12</v>
      </c>
      <c r="T37" s="46">
        <f t="shared" si="4"/>
        <v>0</v>
      </c>
      <c r="U37" s="116"/>
      <c r="V37" s="117">
        <v>22</v>
      </c>
      <c r="W37" s="46">
        <f t="shared" si="11"/>
        <v>0</v>
      </c>
      <c r="X37" s="46">
        <f t="shared" si="11"/>
        <v>0</v>
      </c>
      <c r="Y37" s="46">
        <f t="shared" si="11"/>
        <v>1745.8277265073166</v>
      </c>
      <c r="Z37" s="46">
        <f t="shared" si="11"/>
        <v>72006.994229859571</v>
      </c>
      <c r="AA37" s="46">
        <f t="shared" si="12"/>
        <v>0.12</v>
      </c>
      <c r="AB37" s="46">
        <f t="shared" si="13"/>
        <v>8308.6353727972291</v>
      </c>
      <c r="AC37" s="46">
        <f t="shared" si="15"/>
        <v>-14147.567874420369</v>
      </c>
      <c r="AD37" s="5"/>
      <c r="AE37" s="51" t="s">
        <v>301</v>
      </c>
      <c r="AF37" s="138">
        <f>SUM(AF20:AF36)</f>
        <v>23</v>
      </c>
      <c r="AG37" s="52"/>
    </row>
    <row r="38" spans="2:33" x14ac:dyDescent="0.2">
      <c r="B38" s="37">
        <f t="shared" si="5"/>
        <v>2</v>
      </c>
      <c r="C38" s="37">
        <v>23</v>
      </c>
      <c r="D38" s="46"/>
      <c r="E38" s="46"/>
      <c r="F38" s="46">
        <f t="shared" si="17"/>
        <v>82.897153853336263</v>
      </c>
      <c r="G38" s="48">
        <f t="shared" si="16"/>
        <v>6633.3333333333339</v>
      </c>
      <c r="H38" s="46">
        <f t="shared" si="0"/>
        <v>0.12</v>
      </c>
      <c r="I38" s="46">
        <f t="shared" si="7"/>
        <v>0</v>
      </c>
      <c r="J38" s="46">
        <f t="shared" si="14"/>
        <v>-94401.666273906012</v>
      </c>
      <c r="K38" s="5"/>
      <c r="L38" s="124">
        <f t="shared" si="8"/>
        <v>0.94887424786888164</v>
      </c>
      <c r="M38" s="37">
        <f t="shared" si="9"/>
        <v>2</v>
      </c>
      <c r="N38" s="37">
        <v>23</v>
      </c>
      <c r="O38" s="46">
        <f t="shared" si="1"/>
        <v>0</v>
      </c>
      <c r="P38" s="46">
        <f t="shared" si="2"/>
        <v>0</v>
      </c>
      <c r="Q38" s="46">
        <f t="shared" si="3"/>
        <v>78.658974513055412</v>
      </c>
      <c r="R38" s="115">
        <f t="shared" si="10"/>
        <v>6633.3333333333339</v>
      </c>
      <c r="S38" s="46">
        <f t="shared" si="10"/>
        <v>0.12</v>
      </c>
      <c r="T38" s="46">
        <f t="shared" si="4"/>
        <v>0</v>
      </c>
      <c r="U38" s="116"/>
      <c r="V38" s="37">
        <v>23</v>
      </c>
      <c r="W38" s="46">
        <f t="shared" si="11"/>
        <v>0</v>
      </c>
      <c r="X38" s="46">
        <f t="shared" si="11"/>
        <v>0</v>
      </c>
      <c r="Y38" s="46">
        <f t="shared" si="11"/>
        <v>1798.2025583025356</v>
      </c>
      <c r="Z38" s="46">
        <f t="shared" si="11"/>
        <v>71646.959258710282</v>
      </c>
      <c r="AA38" s="46">
        <f t="shared" si="12"/>
        <v>0.12</v>
      </c>
      <c r="AB38" s="46">
        <f t="shared" si="13"/>
        <v>8267.0921959332445</v>
      </c>
      <c r="AC38" s="46">
        <f t="shared" si="15"/>
        <v>-8177.792322180987</v>
      </c>
      <c r="AD38" s="5"/>
      <c r="AF38" s="5"/>
      <c r="AG38" s="52"/>
    </row>
    <row r="39" spans="2:33" x14ac:dyDescent="0.2">
      <c r="B39" s="37">
        <f t="shared" si="5"/>
        <v>2</v>
      </c>
      <c r="C39" s="37">
        <v>24</v>
      </c>
      <c r="D39" s="46"/>
      <c r="E39" s="46"/>
      <c r="F39" s="46">
        <f t="shared" si="17"/>
        <v>82.897153853336263</v>
      </c>
      <c r="G39" s="48">
        <f t="shared" si="16"/>
        <v>6633.3333333333339</v>
      </c>
      <c r="H39" s="46">
        <f t="shared" si="0"/>
        <v>0.12</v>
      </c>
      <c r="I39" s="46">
        <f t="shared" si="7"/>
        <v>2375.5008408212038</v>
      </c>
      <c r="J39" s="46">
        <f t="shared" si="14"/>
        <v>-92593.71231439765</v>
      </c>
      <c r="K39" s="5"/>
      <c r="L39" s="124">
        <f t="shared" si="8"/>
        <v>0.94390769415666487</v>
      </c>
      <c r="M39" s="37">
        <f t="shared" si="9"/>
        <v>2</v>
      </c>
      <c r="N39" s="37">
        <v>24</v>
      </c>
      <c r="O39" s="46">
        <f t="shared" si="1"/>
        <v>0</v>
      </c>
      <c r="P39" s="46">
        <f t="shared" si="2"/>
        <v>0</v>
      </c>
      <c r="Q39" s="46">
        <f t="shared" si="3"/>
        <v>78.24726134585292</v>
      </c>
      <c r="R39" s="115">
        <f t="shared" si="10"/>
        <v>6633.3333333333339</v>
      </c>
      <c r="S39" s="46">
        <f t="shared" si="10"/>
        <v>0.12</v>
      </c>
      <c r="T39" s="46">
        <f t="shared" si="4"/>
        <v>2242.2535211267609</v>
      </c>
      <c r="U39" s="116"/>
      <c r="V39" s="117">
        <v>24</v>
      </c>
      <c r="W39" s="46">
        <f t="shared" si="11"/>
        <v>0</v>
      </c>
      <c r="X39" s="46">
        <f t="shared" si="11"/>
        <v>0</v>
      </c>
      <c r="Y39" s="46">
        <f t="shared" si="11"/>
        <v>1852.1486350516116</v>
      </c>
      <c r="Z39" s="46">
        <f t="shared" si="11"/>
        <v>71288.724462416736</v>
      </c>
      <c r="AA39" s="46">
        <f t="shared" si="12"/>
        <v>0.12</v>
      </c>
      <c r="AB39" s="46">
        <f t="shared" si="13"/>
        <v>8225.7567349535802</v>
      </c>
      <c r="AC39" s="46">
        <f t="shared" si="15"/>
        <v>-1921.4561967271543</v>
      </c>
      <c r="AD39" s="5"/>
      <c r="AF39" s="5"/>
      <c r="AG39" s="52"/>
    </row>
    <row r="40" spans="2:33" x14ac:dyDescent="0.2">
      <c r="B40" s="37">
        <f t="shared" si="5"/>
        <v>3</v>
      </c>
      <c r="C40" s="37">
        <v>25</v>
      </c>
      <c r="D40" s="46"/>
      <c r="E40" s="46"/>
      <c r="F40" s="46">
        <f t="shared" si="17"/>
        <v>85.384068468936348</v>
      </c>
      <c r="G40" s="48">
        <f t="shared" si="16"/>
        <v>6600.166666666667</v>
      </c>
      <c r="H40" s="46">
        <f t="shared" si="0"/>
        <v>0.12</v>
      </c>
      <c r="I40" s="46">
        <f t="shared" si="7"/>
        <v>0</v>
      </c>
      <c r="J40" s="46">
        <f t="shared" si="14"/>
        <v>-93166.745453887735</v>
      </c>
      <c r="L40" s="124">
        <f t="shared" si="8"/>
        <v>1</v>
      </c>
      <c r="M40" s="37">
        <f t="shared" si="9"/>
        <v>3</v>
      </c>
      <c r="N40" s="37">
        <v>25</v>
      </c>
      <c r="O40" s="46">
        <f t="shared" si="1"/>
        <v>0</v>
      </c>
      <c r="P40" s="46">
        <f t="shared" si="2"/>
        <v>0</v>
      </c>
      <c r="Q40" s="46">
        <f t="shared" si="3"/>
        <v>85.384068468936348</v>
      </c>
      <c r="R40" s="115">
        <f t="shared" si="10"/>
        <v>6600.166666666667</v>
      </c>
      <c r="S40" s="46">
        <f t="shared" si="10"/>
        <v>0.12</v>
      </c>
      <c r="T40" s="46">
        <f t="shared" si="4"/>
        <v>0</v>
      </c>
      <c r="U40" s="116"/>
      <c r="V40" s="37">
        <v>25</v>
      </c>
      <c r="W40" s="46">
        <f t="shared" si="11"/>
        <v>0</v>
      </c>
      <c r="X40" s="46">
        <f t="shared" si="11"/>
        <v>0</v>
      </c>
      <c r="Y40" s="46">
        <f t="shared" si="11"/>
        <v>1907.7130941031603</v>
      </c>
      <c r="Z40" s="46">
        <f t="shared" si="11"/>
        <v>70932.280840104664</v>
      </c>
      <c r="AA40" s="46">
        <f t="shared" si="12"/>
        <v>0.12</v>
      </c>
      <c r="AB40" s="46">
        <f t="shared" si="13"/>
        <v>8184.6279512788115</v>
      </c>
      <c r="AC40" s="46">
        <f t="shared" si="15"/>
        <v>4638.5634733776487</v>
      </c>
      <c r="AD40" s="69" t="s">
        <v>77</v>
      </c>
      <c r="AF40" s="5"/>
      <c r="AG40" s="52"/>
    </row>
    <row r="41" spans="2:33" x14ac:dyDescent="0.2">
      <c r="B41" s="37">
        <f t="shared" si="5"/>
        <v>3</v>
      </c>
      <c r="C41" s="37">
        <v>26</v>
      </c>
      <c r="D41" s="46"/>
      <c r="E41" s="46"/>
      <c r="F41" s="46">
        <f t="shared" si="17"/>
        <v>85.384068468936348</v>
      </c>
      <c r="G41" s="48">
        <f t="shared" si="16"/>
        <v>6600.166666666667</v>
      </c>
      <c r="H41" s="46">
        <f t="shared" si="0"/>
        <v>0.12</v>
      </c>
      <c r="I41" s="46">
        <f t="shared" si="7"/>
        <v>0</v>
      </c>
      <c r="J41" s="46">
        <f t="shared" si="14"/>
        <v>-93742.793718568326</v>
      </c>
      <c r="K41" s="5"/>
      <c r="L41" s="124">
        <f t="shared" si="8"/>
        <v>0.99476584624003517</v>
      </c>
      <c r="M41" s="37">
        <f t="shared" si="9"/>
        <v>3</v>
      </c>
      <c r="N41" s="37">
        <v>26</v>
      </c>
      <c r="O41" s="46">
        <f t="shared" si="1"/>
        <v>0</v>
      </c>
      <c r="P41" s="46">
        <f t="shared" si="2"/>
        <v>0</v>
      </c>
      <c r="Q41" s="46">
        <f t="shared" si="3"/>
        <v>84.937155125918565</v>
      </c>
      <c r="R41" s="115">
        <f t="shared" si="10"/>
        <v>6600.166666666667</v>
      </c>
      <c r="S41" s="46">
        <f t="shared" si="10"/>
        <v>0.12</v>
      </c>
      <c r="T41" s="46">
        <f t="shared" si="4"/>
        <v>0</v>
      </c>
      <c r="U41" s="116"/>
      <c r="V41" s="117">
        <v>26</v>
      </c>
      <c r="W41" s="46">
        <f t="shared" si="11"/>
        <v>0</v>
      </c>
      <c r="X41" s="46">
        <f t="shared" si="11"/>
        <v>0</v>
      </c>
      <c r="Y41" s="46">
        <f t="shared" si="11"/>
        <v>1964.944486926255</v>
      </c>
      <c r="Z41" s="46">
        <f t="shared" si="11"/>
        <v>70577.619435904111</v>
      </c>
      <c r="AA41" s="46">
        <f t="shared" si="12"/>
        <v>0.12</v>
      </c>
      <c r="AB41" s="46">
        <f t="shared" si="13"/>
        <v>8143.7048115224179</v>
      </c>
      <c r="AC41" s="46">
        <f t="shared" si="15"/>
        <v>11520.449844842109</v>
      </c>
      <c r="AD41" s="5"/>
      <c r="AF41" s="130">
        <v>1</v>
      </c>
      <c r="AG41" s="7" t="s">
        <v>159</v>
      </c>
    </row>
    <row r="42" spans="2:33" ht="12.75" customHeight="1" x14ac:dyDescent="0.2">
      <c r="B42" s="37">
        <f t="shared" si="5"/>
        <v>3</v>
      </c>
      <c r="C42" s="37">
        <v>27</v>
      </c>
      <c r="D42" s="46"/>
      <c r="E42" s="46"/>
      <c r="F42" s="46">
        <f t="shared" si="17"/>
        <v>85.384068468936348</v>
      </c>
      <c r="G42" s="48">
        <f t="shared" si="16"/>
        <v>6600.166666666667</v>
      </c>
      <c r="H42" s="46">
        <f t="shared" si="0"/>
        <v>0.12</v>
      </c>
      <c r="I42" s="46">
        <f t="shared" si="7"/>
        <v>2363.6233366170977</v>
      </c>
      <c r="J42" s="46">
        <f t="shared" si="14"/>
        <v>-91945.812973106367</v>
      </c>
      <c r="K42" s="5"/>
      <c r="L42" s="124">
        <f t="shared" si="8"/>
        <v>0.98955908884565325</v>
      </c>
      <c r="M42" s="37">
        <f t="shared" si="9"/>
        <v>3</v>
      </c>
      <c r="N42" s="37">
        <v>27</v>
      </c>
      <c r="O42" s="46">
        <f t="shared" si="1"/>
        <v>0</v>
      </c>
      <c r="P42" s="46">
        <f t="shared" si="2"/>
        <v>0</v>
      </c>
      <c r="Q42" s="46">
        <f t="shared" si="3"/>
        <v>84.492580996055523</v>
      </c>
      <c r="R42" s="115">
        <f t="shared" si="10"/>
        <v>6600.166666666667</v>
      </c>
      <c r="S42" s="46">
        <f t="shared" si="10"/>
        <v>0.12</v>
      </c>
      <c r="T42" s="46">
        <f t="shared" si="4"/>
        <v>2338.944955357138</v>
      </c>
      <c r="U42" s="116"/>
      <c r="V42" s="37">
        <v>27</v>
      </c>
      <c r="W42" s="46">
        <f t="shared" si="11"/>
        <v>0</v>
      </c>
      <c r="X42" s="46">
        <f t="shared" si="11"/>
        <v>0</v>
      </c>
      <c r="Y42" s="46">
        <f t="shared" si="11"/>
        <v>2023.8928215340422</v>
      </c>
      <c r="Z42" s="46">
        <f t="shared" si="11"/>
        <v>70224.73133872461</v>
      </c>
      <c r="AA42" s="46">
        <f t="shared" si="12"/>
        <v>0.12</v>
      </c>
      <c r="AB42" s="46">
        <f t="shared" si="13"/>
        <v>8102.9862874648061</v>
      </c>
      <c r="AC42" s="46">
        <f t="shared" si="15"/>
        <v>18743.513625973112</v>
      </c>
      <c r="AD42" s="5"/>
      <c r="AE42" s="51"/>
      <c r="AF42" s="130">
        <v>1</v>
      </c>
      <c r="AG42" s="7" t="s">
        <v>160</v>
      </c>
    </row>
    <row r="43" spans="2:33" ht="12.75" customHeight="1" x14ac:dyDescent="0.2">
      <c r="B43" s="37">
        <f t="shared" si="5"/>
        <v>3</v>
      </c>
      <c r="C43" s="37">
        <v>28</v>
      </c>
      <c r="D43" s="46"/>
      <c r="E43" s="46"/>
      <c r="F43" s="46">
        <f t="shared" si="17"/>
        <v>85.384068468936348</v>
      </c>
      <c r="G43" s="48">
        <f t="shared" si="16"/>
        <v>6600.166666666667</v>
      </c>
      <c r="H43" s="46">
        <f t="shared" si="0"/>
        <v>0.12</v>
      </c>
      <c r="I43" s="46">
        <f t="shared" si="7"/>
        <v>0</v>
      </c>
      <c r="J43" s="46">
        <f t="shared" si="14"/>
        <v>-92515.437064340411</v>
      </c>
      <c r="K43" s="5"/>
      <c r="L43" s="124">
        <f t="shared" si="8"/>
        <v>0.98437958442006435</v>
      </c>
      <c r="M43" s="37">
        <f t="shared" si="9"/>
        <v>3</v>
      </c>
      <c r="N43" s="37">
        <v>28</v>
      </c>
      <c r="O43" s="46">
        <f t="shared" si="1"/>
        <v>0</v>
      </c>
      <c r="P43" s="46">
        <f t="shared" si="2"/>
        <v>0</v>
      </c>
      <c r="Q43" s="46">
        <f t="shared" si="3"/>
        <v>84.050333835545885</v>
      </c>
      <c r="R43" s="115">
        <f t="shared" si="10"/>
        <v>6600.166666666667</v>
      </c>
      <c r="S43" s="46">
        <f t="shared" si="10"/>
        <v>0.12</v>
      </c>
      <c r="T43" s="46">
        <f t="shared" si="4"/>
        <v>0</v>
      </c>
      <c r="U43" s="116"/>
      <c r="V43" s="117">
        <v>28</v>
      </c>
      <c r="W43" s="46">
        <f t="shared" si="11"/>
        <v>0</v>
      </c>
      <c r="X43" s="46">
        <f t="shared" si="11"/>
        <v>0</v>
      </c>
      <c r="Y43" s="46">
        <f t="shared" si="11"/>
        <v>2084.609606180064</v>
      </c>
      <c r="Z43" s="46">
        <f t="shared" si="11"/>
        <v>69873.607682030983</v>
      </c>
      <c r="AA43" s="46">
        <f t="shared" si="12"/>
        <v>0.12</v>
      </c>
      <c r="AB43" s="46">
        <f t="shared" si="13"/>
        <v>8062.4713560274822</v>
      </c>
      <c r="AC43" s="46">
        <f t="shared" si="15"/>
        <v>26328.264775248863</v>
      </c>
      <c r="AD43" s="5"/>
      <c r="AF43" s="130">
        <v>1</v>
      </c>
      <c r="AG43" s="7" t="s">
        <v>78</v>
      </c>
    </row>
    <row r="44" spans="2:33" ht="12.75" customHeight="1" x14ac:dyDescent="0.2">
      <c r="B44" s="37">
        <f t="shared" si="5"/>
        <v>3</v>
      </c>
      <c r="C44" s="37">
        <v>29</v>
      </c>
      <c r="D44" s="46"/>
      <c r="E44" s="46"/>
      <c r="F44" s="46">
        <f t="shared" si="17"/>
        <v>85.384068468936348</v>
      </c>
      <c r="G44" s="48">
        <f t="shared" si="16"/>
        <v>6600.166666666667</v>
      </c>
      <c r="H44" s="46">
        <f t="shared" si="0"/>
        <v>0.12</v>
      </c>
      <c r="I44" s="46">
        <f t="shared" si="7"/>
        <v>0</v>
      </c>
      <c r="J44" s="46">
        <f t="shared" si="14"/>
        <v>-93088.058343395256</v>
      </c>
      <c r="K44" s="5"/>
      <c r="L44" s="124">
        <f t="shared" si="8"/>
        <v>0.97922719031703953</v>
      </c>
      <c r="M44" s="37">
        <f t="shared" si="9"/>
        <v>3</v>
      </c>
      <c r="N44" s="37">
        <v>29</v>
      </c>
      <c r="O44" s="46">
        <f t="shared" si="1"/>
        <v>0</v>
      </c>
      <c r="P44" s="46">
        <f t="shared" si="2"/>
        <v>0</v>
      </c>
      <c r="Q44" s="46">
        <f t="shared" si="3"/>
        <v>83.610401464674268</v>
      </c>
      <c r="R44" s="115">
        <f t="shared" si="10"/>
        <v>6600.166666666667</v>
      </c>
      <c r="S44" s="46">
        <f t="shared" si="10"/>
        <v>0.12</v>
      </c>
      <c r="T44" s="46">
        <f t="shared" si="4"/>
        <v>0</v>
      </c>
      <c r="U44" s="116"/>
      <c r="V44" s="37">
        <v>29</v>
      </c>
      <c r="W44" s="46">
        <f t="shared" si="11"/>
        <v>0</v>
      </c>
      <c r="X44" s="46">
        <f t="shared" si="11"/>
        <v>0</v>
      </c>
      <c r="Y44" s="46">
        <f t="shared" si="11"/>
        <v>2147.1478943654652</v>
      </c>
      <c r="Z44" s="46">
        <f t="shared" si="11"/>
        <v>69524.239643620822</v>
      </c>
      <c r="AA44" s="46">
        <f t="shared" si="12"/>
        <v>0.12</v>
      </c>
      <c r="AB44" s="46">
        <f t="shared" si="13"/>
        <v>8022.1589992473464</v>
      </c>
      <c r="AC44" s="46">
        <f t="shared" si="15"/>
        <v>34296.488812339237</v>
      </c>
      <c r="AD44" s="5"/>
      <c r="AF44" s="131">
        <v>1</v>
      </c>
      <c r="AG44" s="7" t="s">
        <v>161</v>
      </c>
    </row>
    <row r="45" spans="2:33" ht="12.75" customHeight="1" x14ac:dyDescent="0.2">
      <c r="B45" s="37">
        <f t="shared" si="5"/>
        <v>3</v>
      </c>
      <c r="C45" s="37">
        <v>30</v>
      </c>
      <c r="D45" s="46"/>
      <c r="E45" s="46"/>
      <c r="F45" s="46">
        <f t="shared" si="17"/>
        <v>85.384068468936348</v>
      </c>
      <c r="G45" s="48">
        <f t="shared" si="16"/>
        <v>6600.166666666667</v>
      </c>
      <c r="H45" s="46">
        <f t="shared" si="0"/>
        <v>0.12</v>
      </c>
      <c r="I45" s="46">
        <f t="shared" si="7"/>
        <v>2363.6233366170977</v>
      </c>
      <c r="J45" s="46">
        <f t="shared" si="14"/>
        <v>-91287.632580556907</v>
      </c>
      <c r="K45" s="5"/>
      <c r="L45" s="124">
        <f t="shared" si="8"/>
        <v>0.97410176463698184</v>
      </c>
      <c r="M45" s="37">
        <f t="shared" si="9"/>
        <v>3</v>
      </c>
      <c r="N45" s="37">
        <v>30</v>
      </c>
      <c r="O45" s="46">
        <f t="shared" si="1"/>
        <v>0</v>
      </c>
      <c r="P45" s="46">
        <f t="shared" si="2"/>
        <v>0</v>
      </c>
      <c r="Q45" s="46">
        <f t="shared" si="3"/>
        <v>83.17277176747578</v>
      </c>
      <c r="R45" s="115">
        <f t="shared" si="10"/>
        <v>6600.166666666667</v>
      </c>
      <c r="S45" s="46">
        <f t="shared" si="10"/>
        <v>0.12</v>
      </c>
      <c r="T45" s="46">
        <f t="shared" si="4"/>
        <v>2302.4096631358657</v>
      </c>
      <c r="U45" s="116"/>
      <c r="V45" s="117">
        <v>30</v>
      </c>
      <c r="W45" s="46">
        <f t="shared" si="11"/>
        <v>0</v>
      </c>
      <c r="X45" s="46">
        <f t="shared" si="11"/>
        <v>0</v>
      </c>
      <c r="Y45" s="46">
        <f t="shared" si="11"/>
        <v>2211.5623311964296</v>
      </c>
      <c r="Z45" s="46">
        <f t="shared" si="11"/>
        <v>69176.618445402724</v>
      </c>
      <c r="AA45" s="46">
        <f t="shared" si="12"/>
        <v>0.12</v>
      </c>
      <c r="AB45" s="46">
        <f t="shared" si="13"/>
        <v>7982.0482042511103</v>
      </c>
      <c r="AC45" s="46">
        <f t="shared" si="15"/>
        <v>42671.328039944514</v>
      </c>
      <c r="AD45" s="5"/>
      <c r="AF45" s="131">
        <v>1</v>
      </c>
      <c r="AG45" s="7" t="s">
        <v>162</v>
      </c>
    </row>
    <row r="46" spans="2:33" ht="12.75" customHeight="1" x14ac:dyDescent="0.2">
      <c r="B46" s="37">
        <f t="shared" si="5"/>
        <v>3</v>
      </c>
      <c r="C46" s="37">
        <v>31</v>
      </c>
      <c r="D46" s="46"/>
      <c r="E46" s="46"/>
      <c r="F46" s="46">
        <f t="shared" si="17"/>
        <v>85.384068468936348</v>
      </c>
      <c r="G46" s="48">
        <f t="shared" si="16"/>
        <v>6600.166666666667</v>
      </c>
      <c r="H46" s="46">
        <f t="shared" si="0"/>
        <v>0.12</v>
      </c>
      <c r="I46" s="46">
        <f t="shared" si="7"/>
        <v>0</v>
      </c>
      <c r="J46" s="46">
        <f t="shared" si="14"/>
        <v>-91853.793527786329</v>
      </c>
      <c r="K46" s="5"/>
      <c r="L46" s="124">
        <f t="shared" si="8"/>
        <v>0.96900316622301863</v>
      </c>
      <c r="M46" s="37">
        <f t="shared" si="9"/>
        <v>3</v>
      </c>
      <c r="N46" s="37">
        <v>31</v>
      </c>
      <c r="O46" s="46">
        <f t="shared" si="1"/>
        <v>0</v>
      </c>
      <c r="P46" s="46">
        <f t="shared" si="2"/>
        <v>0</v>
      </c>
      <c r="Q46" s="46">
        <f t="shared" si="3"/>
        <v>82.737432691402333</v>
      </c>
      <c r="R46" s="115">
        <f t="shared" si="10"/>
        <v>6600.166666666667</v>
      </c>
      <c r="S46" s="46">
        <f t="shared" si="10"/>
        <v>0.12</v>
      </c>
      <c r="T46" s="46">
        <f t="shared" si="4"/>
        <v>0</v>
      </c>
      <c r="U46" s="116"/>
      <c r="V46" s="5"/>
      <c r="W46" s="5"/>
      <c r="X46" s="5"/>
      <c r="Y46" s="5"/>
      <c r="Z46" s="5"/>
      <c r="AA46" s="5"/>
      <c r="AB46" s="5"/>
      <c r="AC46" s="5"/>
      <c r="AD46" s="5"/>
      <c r="AE46" s="51" t="s">
        <v>302</v>
      </c>
      <c r="AF46" s="138">
        <f>SUM(AF41:AF45)</f>
        <v>5</v>
      </c>
    </row>
    <row r="47" spans="2:33" x14ac:dyDescent="0.2">
      <c r="B47" s="37">
        <f t="shared" si="5"/>
        <v>3</v>
      </c>
      <c r="C47" s="37">
        <v>32</v>
      </c>
      <c r="D47" s="46"/>
      <c r="E47" s="46"/>
      <c r="F47" s="46">
        <f t="shared" si="17"/>
        <v>85.384068468936348</v>
      </c>
      <c r="G47" s="48">
        <f t="shared" si="16"/>
        <v>6600.166666666667</v>
      </c>
      <c r="H47" s="46">
        <f t="shared" si="0"/>
        <v>0.12</v>
      </c>
      <c r="I47" s="46">
        <f t="shared" si="7"/>
        <v>0</v>
      </c>
      <c r="J47" s="46">
        <f t="shared" si="14"/>
        <v>-92422.933440831563</v>
      </c>
      <c r="K47" s="5"/>
      <c r="L47" s="124">
        <f t="shared" si="8"/>
        <v>0.96393125465711471</v>
      </c>
      <c r="M47" s="37">
        <f t="shared" si="9"/>
        <v>3</v>
      </c>
      <c r="N47" s="37">
        <v>32</v>
      </c>
      <c r="O47" s="46">
        <f t="shared" si="1"/>
        <v>0</v>
      </c>
      <c r="P47" s="46">
        <f t="shared" si="2"/>
        <v>0</v>
      </c>
      <c r="Q47" s="46">
        <f t="shared" si="3"/>
        <v>82.304372246990809</v>
      </c>
      <c r="R47" s="115">
        <f t="shared" si="10"/>
        <v>6600.166666666667</v>
      </c>
      <c r="S47" s="46">
        <f t="shared" si="10"/>
        <v>0.12</v>
      </c>
      <c r="T47" s="46">
        <f t="shared" si="4"/>
        <v>0</v>
      </c>
      <c r="U47" s="116"/>
      <c r="V47" s="5"/>
      <c r="W47" s="5"/>
      <c r="X47" s="5"/>
      <c r="Y47" s="5"/>
      <c r="Z47" s="5"/>
      <c r="AA47" s="5"/>
      <c r="AB47" s="13" t="s">
        <v>78</v>
      </c>
      <c r="AC47" s="5">
        <f>AC45</f>
        <v>42671.328039944514</v>
      </c>
      <c r="AD47" s="5"/>
      <c r="AF47" s="5"/>
    </row>
    <row r="48" spans="2:33" x14ac:dyDescent="0.2">
      <c r="B48" s="37">
        <f t="shared" si="5"/>
        <v>3</v>
      </c>
      <c r="C48" s="37">
        <v>33</v>
      </c>
      <c r="D48" s="46"/>
      <c r="E48" s="46"/>
      <c r="F48" s="46">
        <f t="shared" si="17"/>
        <v>85.384068468936348</v>
      </c>
      <c r="G48" s="48">
        <f t="shared" si="16"/>
        <v>6600.166666666667</v>
      </c>
      <c r="H48" s="46">
        <f t="shared" si="0"/>
        <v>0.12</v>
      </c>
      <c r="I48" s="46">
        <f t="shared" si="7"/>
        <v>2363.6233366170977</v>
      </c>
      <c r="J48" s="46">
        <f t="shared" si="14"/>
        <v>-90619.0079941</v>
      </c>
      <c r="K48" s="5"/>
      <c r="L48" s="124">
        <f t="shared" si="8"/>
        <v>0.95888589025620363</v>
      </c>
      <c r="M48" s="37">
        <f t="shared" si="9"/>
        <v>3</v>
      </c>
      <c r="N48" s="37">
        <v>33</v>
      </c>
      <c r="O48" s="46">
        <f t="shared" si="1"/>
        <v>0</v>
      </c>
      <c r="P48" s="46">
        <f t="shared" si="2"/>
        <v>0</v>
      </c>
      <c r="Q48" s="46">
        <f t="shared" si="3"/>
        <v>81.87357850753267</v>
      </c>
      <c r="R48" s="115">
        <f t="shared" si="10"/>
        <v>6600.166666666667</v>
      </c>
      <c r="S48" s="46">
        <f t="shared" si="10"/>
        <v>0.12</v>
      </c>
      <c r="T48" s="46">
        <f t="shared" si="4"/>
        <v>2266.4450673624242</v>
      </c>
      <c r="U48" s="116"/>
      <c r="V48" s="5"/>
      <c r="W48" s="5"/>
      <c r="X48" s="5"/>
      <c r="Y48" s="5"/>
      <c r="Z48" s="5"/>
      <c r="AA48" s="5"/>
      <c r="AC48" s="140" t="s">
        <v>101</v>
      </c>
      <c r="AD48" s="5"/>
      <c r="AF48" s="5"/>
    </row>
    <row r="49" spans="2:32" x14ac:dyDescent="0.2">
      <c r="B49" s="37">
        <f t="shared" si="5"/>
        <v>3</v>
      </c>
      <c r="C49" s="37">
        <v>34</v>
      </c>
      <c r="D49" s="46"/>
      <c r="E49" s="46"/>
      <c r="F49" s="46">
        <f t="shared" si="17"/>
        <v>85.384068468936348</v>
      </c>
      <c r="G49" s="48">
        <f t="shared" si="16"/>
        <v>6600.166666666667</v>
      </c>
      <c r="H49" s="46">
        <f t="shared" si="0"/>
        <v>0.12</v>
      </c>
      <c r="I49" s="46">
        <f t="shared" si="7"/>
        <v>0</v>
      </c>
      <c r="J49" s="46">
        <f t="shared" si="14"/>
        <v>-91181.650843169511</v>
      </c>
      <c r="K49" s="5"/>
      <c r="L49" s="124">
        <f t="shared" si="8"/>
        <v>0.95386693406834155</v>
      </c>
      <c r="M49" s="37">
        <f t="shared" si="9"/>
        <v>3</v>
      </c>
      <c r="N49" s="37">
        <v>34</v>
      </c>
      <c r="O49" s="46">
        <f t="shared" si="1"/>
        <v>0</v>
      </c>
      <c r="P49" s="46">
        <f t="shared" si="2"/>
        <v>0</v>
      </c>
      <c r="Q49" s="46">
        <f t="shared" si="3"/>
        <v>81.445039608745674</v>
      </c>
      <c r="R49" s="115">
        <f t="shared" si="10"/>
        <v>6600.166666666667</v>
      </c>
      <c r="S49" s="46">
        <f t="shared" si="10"/>
        <v>0.12</v>
      </c>
      <c r="T49" s="46">
        <f t="shared" si="4"/>
        <v>0</v>
      </c>
      <c r="U49" s="116"/>
      <c r="V49" s="5"/>
      <c r="W49" s="5"/>
      <c r="X49" s="5"/>
      <c r="Y49" s="5"/>
      <c r="Z49" s="5"/>
      <c r="AA49" s="5"/>
      <c r="AB49" s="5"/>
      <c r="AC49" s="5"/>
      <c r="AD49" s="5"/>
      <c r="AF49" s="5"/>
    </row>
    <row r="50" spans="2:32" x14ac:dyDescent="0.2">
      <c r="B50" s="37">
        <f t="shared" si="5"/>
        <v>3</v>
      </c>
      <c r="C50" s="37">
        <v>35</v>
      </c>
      <c r="D50" s="46"/>
      <c r="E50" s="46"/>
      <c r="F50" s="46">
        <f t="shared" si="17"/>
        <v>85.384068468936348</v>
      </c>
      <c r="G50" s="48">
        <f t="shared" si="16"/>
        <v>6600.166666666667</v>
      </c>
      <c r="H50" s="46">
        <f t="shared" si="0"/>
        <v>0.12</v>
      </c>
      <c r="I50" s="46">
        <f t="shared" si="7"/>
        <v>0</v>
      </c>
      <c r="J50" s="46">
        <f t="shared" si="14"/>
        <v>-91747.254146897874</v>
      </c>
      <c r="K50" s="5"/>
      <c r="L50" s="124">
        <f t="shared" si="8"/>
        <v>0.94887424786888186</v>
      </c>
      <c r="M50" s="37">
        <f t="shared" si="9"/>
        <v>3</v>
      </c>
      <c r="N50" s="37">
        <v>35</v>
      </c>
      <c r="O50" s="46">
        <f t="shared" si="1"/>
        <v>0</v>
      </c>
      <c r="P50" s="46">
        <f t="shared" si="2"/>
        <v>0</v>
      </c>
      <c r="Q50" s="46">
        <f t="shared" si="3"/>
        <v>81.018743748447093</v>
      </c>
      <c r="R50" s="115">
        <f t="shared" si="10"/>
        <v>6600.166666666667</v>
      </c>
      <c r="S50" s="46">
        <f t="shared" si="10"/>
        <v>0.12</v>
      </c>
      <c r="T50" s="46">
        <f t="shared" si="4"/>
        <v>0</v>
      </c>
      <c r="U50" s="116"/>
      <c r="V50" s="5"/>
      <c r="W50" s="5"/>
      <c r="X50" s="5"/>
      <c r="Y50" s="5"/>
      <c r="Z50" s="5"/>
      <c r="AA50" s="5"/>
      <c r="AB50" s="5"/>
      <c r="AC50" s="5"/>
      <c r="AD50" s="5"/>
      <c r="AF50" s="5"/>
    </row>
    <row r="51" spans="2:32" x14ac:dyDescent="0.2">
      <c r="B51" s="37">
        <f t="shared" si="5"/>
        <v>3</v>
      </c>
      <c r="C51" s="37">
        <v>36</v>
      </c>
      <c r="D51" s="46"/>
      <c r="E51" s="46"/>
      <c r="F51" s="46">
        <f t="shared" si="17"/>
        <v>85.384068468936348</v>
      </c>
      <c r="G51" s="48">
        <f t="shared" si="16"/>
        <v>6600.166666666667</v>
      </c>
      <c r="H51" s="46">
        <f t="shared" si="0"/>
        <v>0.12</v>
      </c>
      <c r="I51" s="46">
        <f t="shared" si="7"/>
        <v>2363.6233366170977</v>
      </c>
      <c r="J51" s="46">
        <f t="shared" si="14"/>
        <v>-89939.773482292439</v>
      </c>
      <c r="K51" s="5"/>
      <c r="L51" s="124">
        <f t="shared" si="8"/>
        <v>0.9439076941566652</v>
      </c>
      <c r="M51" s="37">
        <f t="shared" si="9"/>
        <v>3</v>
      </c>
      <c r="N51" s="37">
        <v>36</v>
      </c>
      <c r="O51" s="46">
        <f t="shared" si="1"/>
        <v>0</v>
      </c>
      <c r="P51" s="46">
        <f t="shared" si="2"/>
        <v>0</v>
      </c>
      <c r="Q51" s="46">
        <f t="shared" si="3"/>
        <v>80.594679186228532</v>
      </c>
      <c r="R51" s="115">
        <f t="shared" si="10"/>
        <v>6600.166666666667</v>
      </c>
      <c r="S51" s="46">
        <f t="shared" si="10"/>
        <v>0.12</v>
      </c>
      <c r="T51" s="46">
        <f t="shared" si="4"/>
        <v>2231.0422535211278</v>
      </c>
      <c r="U51" s="116"/>
      <c r="V51" s="5"/>
      <c r="W51" s="5"/>
      <c r="X51" s="5"/>
      <c r="Y51" s="5"/>
      <c r="Z51" s="5"/>
      <c r="AA51" s="5"/>
      <c r="AB51" s="5"/>
      <c r="AC51" s="5"/>
      <c r="AD51" s="5"/>
      <c r="AF51" s="5"/>
    </row>
    <row r="52" spans="2:32" x14ac:dyDescent="0.2">
      <c r="B52" s="37">
        <f t="shared" si="5"/>
        <v>4</v>
      </c>
      <c r="C52" s="37">
        <v>37</v>
      </c>
      <c r="D52" s="46"/>
      <c r="E52" s="46"/>
      <c r="F52" s="46">
        <f t="shared" si="17"/>
        <v>87.945590523004441</v>
      </c>
      <c r="G52" s="48">
        <f t="shared" si="16"/>
        <v>6567.1658333333335</v>
      </c>
      <c r="H52" s="46">
        <f t="shared" si="0"/>
        <v>0.12</v>
      </c>
      <c r="I52" s="46">
        <f t="shared" si="7"/>
        <v>0</v>
      </c>
      <c r="J52" s="46">
        <f t="shared" si="14"/>
        <v>-90501.417407018525</v>
      </c>
      <c r="K52" s="5"/>
      <c r="L52" s="124">
        <f t="shared" si="8"/>
        <v>1</v>
      </c>
      <c r="M52" s="37">
        <f t="shared" si="9"/>
        <v>4</v>
      </c>
      <c r="N52" s="37">
        <v>37</v>
      </c>
      <c r="O52" s="46">
        <f t="shared" si="1"/>
        <v>0</v>
      </c>
      <c r="P52" s="46">
        <f t="shared" si="2"/>
        <v>0</v>
      </c>
      <c r="Q52" s="46">
        <f t="shared" si="3"/>
        <v>87.945590523004441</v>
      </c>
      <c r="R52" s="115">
        <f t="shared" si="10"/>
        <v>6567.1658333333335</v>
      </c>
      <c r="S52" s="46">
        <f t="shared" si="10"/>
        <v>0.12</v>
      </c>
      <c r="T52" s="46">
        <f t="shared" si="4"/>
        <v>0</v>
      </c>
      <c r="U52" s="116"/>
      <c r="V52" s="5"/>
      <c r="W52" s="5"/>
      <c r="X52" s="5"/>
      <c r="Y52" s="5"/>
      <c r="Z52" s="5"/>
      <c r="AA52" s="5"/>
      <c r="AB52" s="5"/>
      <c r="AC52" s="5"/>
      <c r="AD52" s="5"/>
      <c r="AF52" s="5"/>
    </row>
    <row r="53" spans="2:32" x14ac:dyDescent="0.2">
      <c r="B53" s="37">
        <f t="shared" si="5"/>
        <v>4</v>
      </c>
      <c r="C53" s="37">
        <v>38</v>
      </c>
      <c r="D53" s="46"/>
      <c r="E53" s="46"/>
      <c r="F53" s="46">
        <f t="shared" si="17"/>
        <v>87.945590523004441</v>
      </c>
      <c r="G53" s="48">
        <f t="shared" si="16"/>
        <v>6567.1658333333335</v>
      </c>
      <c r="H53" s="46">
        <f t="shared" si="0"/>
        <v>0.12</v>
      </c>
      <c r="I53" s="46">
        <f t="shared" si="7"/>
        <v>0</v>
      </c>
      <c r="J53" s="46">
        <f t="shared" si="14"/>
        <v>-91066.016530368972</v>
      </c>
      <c r="K53" s="5"/>
      <c r="L53" s="124">
        <f t="shared" si="8"/>
        <v>0.99476584624003517</v>
      </c>
      <c r="M53" s="37">
        <f t="shared" si="9"/>
        <v>4</v>
      </c>
      <c r="N53" s="37">
        <v>38</v>
      </c>
      <c r="O53" s="46">
        <f t="shared" si="1"/>
        <v>0</v>
      </c>
      <c r="P53" s="46">
        <f t="shared" si="2"/>
        <v>0</v>
      </c>
      <c r="Q53" s="46">
        <f t="shared" si="3"/>
        <v>87.485269779696125</v>
      </c>
      <c r="R53" s="115">
        <f t="shared" si="10"/>
        <v>6567.1658333333335</v>
      </c>
      <c r="S53" s="46">
        <f t="shared" si="10"/>
        <v>0.12</v>
      </c>
      <c r="T53" s="46">
        <f t="shared" si="4"/>
        <v>0</v>
      </c>
      <c r="U53" s="116"/>
      <c r="V53" s="5"/>
      <c r="W53" s="5"/>
      <c r="X53" s="5"/>
      <c r="Y53" s="5"/>
      <c r="Z53" s="5"/>
      <c r="AA53" s="5"/>
      <c r="AB53" s="5"/>
      <c r="AC53" s="5"/>
      <c r="AD53" s="5"/>
      <c r="AF53" s="5"/>
    </row>
    <row r="54" spans="2:32" x14ac:dyDescent="0.2">
      <c r="B54" s="37">
        <f t="shared" si="5"/>
        <v>4</v>
      </c>
      <c r="C54" s="37">
        <v>39</v>
      </c>
      <c r="D54" s="46"/>
      <c r="E54" s="46"/>
      <c r="F54" s="46">
        <f t="shared" si="17"/>
        <v>87.945590523004441</v>
      </c>
      <c r="G54" s="48">
        <f t="shared" si="16"/>
        <v>6567.1658333333335</v>
      </c>
      <c r="H54" s="46">
        <f t="shared" si="0"/>
        <v>0.12</v>
      </c>
      <c r="I54" s="46">
        <f t="shared" si="7"/>
        <v>2351.8052199340123</v>
      </c>
      <c r="J54" s="46">
        <f t="shared" si="14"/>
        <v>-89269.406701695465</v>
      </c>
      <c r="K54" s="5"/>
      <c r="L54" s="124">
        <f t="shared" si="8"/>
        <v>0.98955908884565325</v>
      </c>
      <c r="M54" s="37">
        <f t="shared" si="9"/>
        <v>4</v>
      </c>
      <c r="N54" s="37">
        <v>39</v>
      </c>
      <c r="O54" s="46">
        <f t="shared" si="1"/>
        <v>0</v>
      </c>
      <c r="P54" s="46">
        <f t="shared" si="2"/>
        <v>0</v>
      </c>
      <c r="Q54" s="46">
        <f t="shared" si="3"/>
        <v>87.027358425937194</v>
      </c>
      <c r="R54" s="115">
        <f t="shared" si="10"/>
        <v>6567.1658333333335</v>
      </c>
      <c r="S54" s="46">
        <f t="shared" si="10"/>
        <v>0.12</v>
      </c>
      <c r="T54" s="46">
        <f t="shared" si="4"/>
        <v>2327.2502305803523</v>
      </c>
      <c r="U54" s="116"/>
      <c r="V54" s="5"/>
      <c r="W54" s="5"/>
      <c r="X54" s="5"/>
      <c r="Y54" s="5"/>
      <c r="Z54" s="5"/>
      <c r="AA54" s="5"/>
      <c r="AB54" s="5"/>
      <c r="AC54" s="5"/>
      <c r="AD54" s="5"/>
      <c r="AF54" s="5"/>
    </row>
    <row r="55" spans="2:32" x14ac:dyDescent="0.2">
      <c r="B55" s="37">
        <f t="shared" si="5"/>
        <v>4</v>
      </c>
      <c r="C55" s="37">
        <v>40</v>
      </c>
      <c r="D55" s="46"/>
      <c r="E55" s="46"/>
      <c r="F55" s="46">
        <f t="shared" si="17"/>
        <v>87.945590523004441</v>
      </c>
      <c r="G55" s="48">
        <f t="shared" si="16"/>
        <v>6567.1658333333335</v>
      </c>
      <c r="H55" s="46">
        <f t="shared" si="0"/>
        <v>0.12</v>
      </c>
      <c r="I55" s="46">
        <f t="shared" si="7"/>
        <v>0</v>
      </c>
      <c r="J55" s="46">
        <f t="shared" si="14"/>
        <v>-89827.523361368701</v>
      </c>
      <c r="K55" s="5"/>
      <c r="L55" s="124">
        <f t="shared" si="8"/>
        <v>0.98437958442006435</v>
      </c>
      <c r="M55" s="37">
        <f t="shared" si="9"/>
        <v>4</v>
      </c>
      <c r="N55" s="37">
        <v>40</v>
      </c>
      <c r="O55" s="46">
        <f t="shared" si="1"/>
        <v>0</v>
      </c>
      <c r="P55" s="46">
        <f t="shared" si="2"/>
        <v>0</v>
      </c>
      <c r="Q55" s="46">
        <f t="shared" si="3"/>
        <v>86.571843850612254</v>
      </c>
      <c r="R55" s="115">
        <f t="shared" si="10"/>
        <v>6567.1658333333335</v>
      </c>
      <c r="S55" s="46">
        <f t="shared" si="10"/>
        <v>0.12</v>
      </c>
      <c r="T55" s="46">
        <f t="shared" si="4"/>
        <v>0</v>
      </c>
      <c r="U55" s="116"/>
      <c r="V55" s="5"/>
      <c r="W55" s="5"/>
      <c r="X55" s="5"/>
      <c r="Y55" s="5"/>
      <c r="Z55" s="5"/>
      <c r="AA55" s="5"/>
      <c r="AB55" s="5"/>
      <c r="AC55" s="5"/>
      <c r="AD55" s="5"/>
      <c r="AF55" s="5"/>
    </row>
    <row r="56" spans="2:32" x14ac:dyDescent="0.2">
      <c r="B56" s="37">
        <f t="shared" si="5"/>
        <v>4</v>
      </c>
      <c r="C56" s="37">
        <v>41</v>
      </c>
      <c r="D56" s="46"/>
      <c r="E56" s="46"/>
      <c r="F56" s="46">
        <f t="shared" si="17"/>
        <v>87.945590523004441</v>
      </c>
      <c r="G56" s="48">
        <f t="shared" si="16"/>
        <v>6567.1658333333335</v>
      </c>
      <c r="H56" s="46">
        <f t="shared" si="0"/>
        <v>0.12</v>
      </c>
      <c r="I56" s="46">
        <f t="shared" si="7"/>
        <v>0</v>
      </c>
      <c r="J56" s="46">
        <f t="shared" si="14"/>
        <v>-90388.576660275954</v>
      </c>
      <c r="K56" s="5"/>
      <c r="L56" s="124">
        <f t="shared" si="8"/>
        <v>0.97922719031703953</v>
      </c>
      <c r="M56" s="37">
        <f t="shared" si="9"/>
        <v>4</v>
      </c>
      <c r="N56" s="37">
        <v>41</v>
      </c>
      <c r="O56" s="46">
        <f t="shared" si="1"/>
        <v>0</v>
      </c>
      <c r="P56" s="46">
        <f t="shared" si="2"/>
        <v>0</v>
      </c>
      <c r="Q56" s="46">
        <f t="shared" si="3"/>
        <v>86.118713508614491</v>
      </c>
      <c r="R56" s="115">
        <f t="shared" si="10"/>
        <v>6567.1658333333335</v>
      </c>
      <c r="S56" s="46">
        <f t="shared" si="10"/>
        <v>0.12</v>
      </c>
      <c r="T56" s="46">
        <f t="shared" si="4"/>
        <v>0</v>
      </c>
      <c r="U56" s="116"/>
      <c r="V56" s="5"/>
      <c r="W56" s="5"/>
      <c r="X56" s="5"/>
      <c r="Y56" s="5"/>
      <c r="Z56" s="5"/>
      <c r="AA56" s="5"/>
      <c r="AB56" s="5"/>
      <c r="AC56" s="5"/>
      <c r="AD56" s="5"/>
      <c r="AF56" s="5"/>
    </row>
    <row r="57" spans="2:32" x14ac:dyDescent="0.2">
      <c r="B57" s="37">
        <f t="shared" si="5"/>
        <v>4</v>
      </c>
      <c r="C57" s="37">
        <v>42</v>
      </c>
      <c r="D57" s="46"/>
      <c r="E57" s="46"/>
      <c r="F57" s="46">
        <f t="shared" si="17"/>
        <v>87.945590523004441</v>
      </c>
      <c r="G57" s="48">
        <f t="shared" si="16"/>
        <v>6567.1658333333335</v>
      </c>
      <c r="H57" s="46">
        <f t="shared" si="0"/>
        <v>0.12</v>
      </c>
      <c r="I57" s="46">
        <f t="shared" si="7"/>
        <v>2351.8052199340123</v>
      </c>
      <c r="J57" s="46">
        <f t="shared" si="14"/>
        <v>-88588.402350115066</v>
      </c>
      <c r="K57" s="5"/>
      <c r="L57" s="124">
        <f t="shared" si="8"/>
        <v>0.97410176463698184</v>
      </c>
      <c r="M57" s="37">
        <f t="shared" si="9"/>
        <v>4</v>
      </c>
      <c r="N57" s="37">
        <v>42</v>
      </c>
      <c r="O57" s="46">
        <f t="shared" si="1"/>
        <v>0</v>
      </c>
      <c r="P57" s="46">
        <f t="shared" si="2"/>
        <v>0</v>
      </c>
      <c r="Q57" s="46">
        <f t="shared" si="3"/>
        <v>85.667954920500051</v>
      </c>
      <c r="R57" s="115">
        <f t="shared" si="10"/>
        <v>6567.1658333333335</v>
      </c>
      <c r="S57" s="46">
        <f t="shared" si="10"/>
        <v>0.12</v>
      </c>
      <c r="T57" s="46">
        <f t="shared" si="4"/>
        <v>2290.8976148201864</v>
      </c>
      <c r="U57" s="116"/>
      <c r="V57" s="5"/>
      <c r="W57" s="5"/>
      <c r="X57" s="5"/>
      <c r="Y57" s="5"/>
      <c r="Z57" s="5"/>
      <c r="AA57" s="5"/>
      <c r="AB57" s="5"/>
      <c r="AC57" s="5"/>
      <c r="AD57" s="5"/>
      <c r="AF57" s="5"/>
    </row>
    <row r="58" spans="2:32" x14ac:dyDescent="0.2">
      <c r="B58" s="37">
        <f t="shared" si="5"/>
        <v>4</v>
      </c>
      <c r="C58" s="37">
        <v>43</v>
      </c>
      <c r="D58" s="46"/>
      <c r="E58" s="46"/>
      <c r="F58" s="46">
        <f t="shared" si="17"/>
        <v>87.945590523004441</v>
      </c>
      <c r="G58" s="48">
        <f t="shared" si="16"/>
        <v>6567.1658333333335</v>
      </c>
      <c r="H58" s="46">
        <f t="shared" si="0"/>
        <v>0.12</v>
      </c>
      <c r="I58" s="46">
        <f t="shared" si="7"/>
        <v>0</v>
      </c>
      <c r="J58" s="46">
        <f t="shared" si="14"/>
        <v>-89142.935773089077</v>
      </c>
      <c r="K58" s="5"/>
      <c r="L58" s="124">
        <f t="shared" si="8"/>
        <v>0.96900316622301863</v>
      </c>
      <c r="M58" s="37">
        <f t="shared" si="9"/>
        <v>4</v>
      </c>
      <c r="N58" s="37">
        <v>43</v>
      </c>
      <c r="O58" s="46">
        <f t="shared" si="1"/>
        <v>0</v>
      </c>
      <c r="P58" s="46">
        <f t="shared" si="2"/>
        <v>0</v>
      </c>
      <c r="Q58" s="46">
        <f t="shared" si="3"/>
        <v>85.219555672144409</v>
      </c>
      <c r="R58" s="115">
        <f t="shared" si="10"/>
        <v>6567.1658333333335</v>
      </c>
      <c r="S58" s="46">
        <f t="shared" si="10"/>
        <v>0.12</v>
      </c>
      <c r="T58" s="46">
        <f t="shared" si="4"/>
        <v>0</v>
      </c>
      <c r="U58" s="116"/>
      <c r="V58" s="5"/>
      <c r="W58" s="5"/>
      <c r="X58" s="5"/>
      <c r="Y58" s="5"/>
      <c r="Z58" s="5"/>
      <c r="AA58" s="5"/>
      <c r="AB58" s="5"/>
      <c r="AC58" s="5"/>
      <c r="AD58" s="5"/>
      <c r="AF58" s="5"/>
    </row>
    <row r="59" spans="2:32" x14ac:dyDescent="0.2">
      <c r="B59" s="37">
        <f t="shared" si="5"/>
        <v>4</v>
      </c>
      <c r="C59" s="37">
        <v>44</v>
      </c>
      <c r="D59" s="46"/>
      <c r="E59" s="46"/>
      <c r="F59" s="46">
        <f t="shared" si="17"/>
        <v>87.945590523004441</v>
      </c>
      <c r="G59" s="48">
        <f t="shared" si="16"/>
        <v>6567.1658333333335</v>
      </c>
      <c r="H59" s="46">
        <f t="shared" si="0"/>
        <v>0.12</v>
      </c>
      <c r="I59" s="46">
        <f t="shared" si="7"/>
        <v>0</v>
      </c>
      <c r="J59" s="46">
        <f t="shared" si="14"/>
        <v>-89700.386981401069</v>
      </c>
      <c r="K59" s="5"/>
      <c r="L59" s="124">
        <f t="shared" si="8"/>
        <v>0.96393125465711471</v>
      </c>
      <c r="M59" s="37">
        <f t="shared" si="9"/>
        <v>4</v>
      </c>
      <c r="N59" s="37">
        <v>44</v>
      </c>
      <c r="O59" s="46">
        <f t="shared" si="1"/>
        <v>0</v>
      </c>
      <c r="P59" s="46">
        <f t="shared" si="2"/>
        <v>0</v>
      </c>
      <c r="Q59" s="46">
        <f t="shared" si="3"/>
        <v>84.773503414400523</v>
      </c>
      <c r="R59" s="115">
        <f t="shared" si="10"/>
        <v>6567.1658333333335</v>
      </c>
      <c r="S59" s="46">
        <f t="shared" si="10"/>
        <v>0.12</v>
      </c>
      <c r="T59" s="46">
        <f t="shared" si="4"/>
        <v>0</v>
      </c>
      <c r="U59" s="116"/>
      <c r="V59" s="5"/>
      <c r="W59" s="5"/>
      <c r="X59" s="5"/>
      <c r="Y59" s="5"/>
      <c r="Z59" s="5"/>
      <c r="AA59" s="5"/>
      <c r="AB59" s="5"/>
      <c r="AC59" s="5"/>
      <c r="AD59" s="5"/>
      <c r="AF59" s="5"/>
    </row>
    <row r="60" spans="2:32" x14ac:dyDescent="0.2">
      <c r="B60" s="37">
        <f t="shared" si="5"/>
        <v>4</v>
      </c>
      <c r="C60" s="37">
        <v>45</v>
      </c>
      <c r="D60" s="46"/>
      <c r="E60" s="46"/>
      <c r="F60" s="46">
        <f t="shared" si="17"/>
        <v>87.945590523004441</v>
      </c>
      <c r="G60" s="48">
        <f t="shared" si="16"/>
        <v>6567.1658333333335</v>
      </c>
      <c r="H60" s="46">
        <f t="shared" si="0"/>
        <v>0.12</v>
      </c>
      <c r="I60" s="46">
        <f t="shared" si="7"/>
        <v>2351.8052199340123</v>
      </c>
      <c r="J60" s="46">
        <f t="shared" si="14"/>
        <v>-87896.591627545466</v>
      </c>
      <c r="K60" s="5"/>
      <c r="L60" s="124">
        <f t="shared" si="8"/>
        <v>0.95888589025620363</v>
      </c>
      <c r="M60" s="37">
        <f t="shared" si="9"/>
        <v>4</v>
      </c>
      <c r="N60" s="37">
        <v>45</v>
      </c>
      <c r="O60" s="46">
        <f t="shared" si="1"/>
        <v>0</v>
      </c>
      <c r="P60" s="46">
        <f t="shared" si="2"/>
        <v>0</v>
      </c>
      <c r="Q60" s="46">
        <f t="shared" si="3"/>
        <v>84.329785862758655</v>
      </c>
      <c r="R60" s="115">
        <f t="shared" si="10"/>
        <v>6567.1658333333335</v>
      </c>
      <c r="S60" s="46">
        <f t="shared" si="10"/>
        <v>0.12</v>
      </c>
      <c r="T60" s="46">
        <f t="shared" si="4"/>
        <v>2255.1128420256123</v>
      </c>
      <c r="U60" s="116"/>
      <c r="V60" s="5"/>
      <c r="W60" s="5"/>
      <c r="X60" s="5"/>
      <c r="Y60" s="5"/>
      <c r="Z60" s="5"/>
      <c r="AA60" s="5"/>
      <c r="AB60" s="5"/>
      <c r="AC60" s="5"/>
      <c r="AD60" s="5"/>
      <c r="AF60" s="5"/>
    </row>
    <row r="61" spans="2:32" x14ac:dyDescent="0.2">
      <c r="B61" s="37">
        <f t="shared" si="5"/>
        <v>4</v>
      </c>
      <c r="C61" s="37">
        <v>46</v>
      </c>
      <c r="D61" s="46"/>
      <c r="E61" s="46"/>
      <c r="F61" s="46">
        <f t="shared" si="17"/>
        <v>87.945590523004441</v>
      </c>
      <c r="G61" s="48">
        <f t="shared" si="16"/>
        <v>6567.1658333333335</v>
      </c>
      <c r="H61" s="46">
        <f t="shared" si="0"/>
        <v>0.12</v>
      </c>
      <c r="I61" s="46">
        <f t="shared" si="7"/>
        <v>0</v>
      </c>
      <c r="J61" s="46">
        <f t="shared" si="14"/>
        <v>-88447.484953999869</v>
      </c>
      <c r="L61" s="124">
        <f t="shared" si="8"/>
        <v>0.95386693406834155</v>
      </c>
      <c r="M61" s="37">
        <f t="shared" si="9"/>
        <v>4</v>
      </c>
      <c r="N61" s="37">
        <v>46</v>
      </c>
      <c r="O61" s="46">
        <f t="shared" si="1"/>
        <v>0</v>
      </c>
      <c r="P61" s="46">
        <f t="shared" si="2"/>
        <v>0</v>
      </c>
      <c r="Q61" s="46">
        <f t="shared" si="3"/>
        <v>83.888390797008043</v>
      </c>
      <c r="R61" s="115">
        <f t="shared" si="10"/>
        <v>6567.1658333333335</v>
      </c>
      <c r="S61" s="46">
        <f t="shared" si="10"/>
        <v>0.12</v>
      </c>
      <c r="T61" s="46">
        <f t="shared" si="4"/>
        <v>0</v>
      </c>
      <c r="U61" s="116"/>
      <c r="W61" s="5"/>
      <c r="X61" s="5"/>
      <c r="Y61" s="5"/>
      <c r="Z61" s="5"/>
      <c r="AA61" s="5"/>
      <c r="AB61" s="5"/>
      <c r="AC61" s="5"/>
    </row>
    <row r="62" spans="2:32" x14ac:dyDescent="0.2">
      <c r="B62" s="37">
        <f t="shared" si="5"/>
        <v>4</v>
      </c>
      <c r="C62" s="37">
        <v>47</v>
      </c>
      <c r="D62" s="46"/>
      <c r="E62" s="46"/>
      <c r="F62" s="46">
        <f t="shared" si="17"/>
        <v>87.945590523004441</v>
      </c>
      <c r="G62" s="48">
        <f t="shared" si="16"/>
        <v>6567.1658333333335</v>
      </c>
      <c r="H62" s="46">
        <f t="shared" si="0"/>
        <v>0.12</v>
      </c>
      <c r="I62" s="46">
        <f t="shared" si="7"/>
        <v>0</v>
      </c>
      <c r="J62" s="46">
        <f t="shared" si="14"/>
        <v>-89001.276912717236</v>
      </c>
      <c r="L62" s="124">
        <f t="shared" si="8"/>
        <v>0.94887424786888186</v>
      </c>
      <c r="M62" s="37">
        <f t="shared" si="9"/>
        <v>4</v>
      </c>
      <c r="N62" s="37">
        <v>47</v>
      </c>
      <c r="O62" s="46">
        <f t="shared" si="1"/>
        <v>0</v>
      </c>
      <c r="P62" s="46">
        <f t="shared" si="2"/>
        <v>0</v>
      </c>
      <c r="Q62" s="46">
        <f t="shared" si="3"/>
        <v>83.449306060900497</v>
      </c>
      <c r="R62" s="115">
        <f t="shared" si="10"/>
        <v>6567.1658333333335</v>
      </c>
      <c r="S62" s="46">
        <f t="shared" si="10"/>
        <v>0.12</v>
      </c>
      <c r="T62" s="46">
        <f t="shared" si="4"/>
        <v>0</v>
      </c>
      <c r="U62" s="116"/>
      <c r="W62" s="5"/>
      <c r="X62" s="5"/>
      <c r="Y62" s="5"/>
      <c r="Z62" s="5"/>
      <c r="AA62" s="5"/>
      <c r="AB62" s="5"/>
      <c r="AC62" s="5"/>
    </row>
    <row r="63" spans="2:32" x14ac:dyDescent="0.2">
      <c r="B63" s="37">
        <f t="shared" si="5"/>
        <v>4</v>
      </c>
      <c r="C63" s="37">
        <v>48</v>
      </c>
      <c r="D63" s="46"/>
      <c r="E63" s="46"/>
      <c r="F63" s="46">
        <f t="shared" si="17"/>
        <v>87.945590523004441</v>
      </c>
      <c r="G63" s="48">
        <f t="shared" si="16"/>
        <v>6567.1658333333335</v>
      </c>
      <c r="H63" s="46">
        <f t="shared" si="0"/>
        <v>0.12</v>
      </c>
      <c r="I63" s="46">
        <f t="shared" si="7"/>
        <v>2351.8052199340123</v>
      </c>
      <c r="J63" s="46">
        <f t="shared" si="14"/>
        <v>-87193.803055414348</v>
      </c>
      <c r="L63" s="124">
        <f t="shared" si="8"/>
        <v>0.9439076941566652</v>
      </c>
      <c r="M63" s="37">
        <f t="shared" si="9"/>
        <v>4</v>
      </c>
      <c r="N63" s="37">
        <v>48</v>
      </c>
      <c r="O63" s="46">
        <f t="shared" si="1"/>
        <v>0</v>
      </c>
      <c r="P63" s="46">
        <f t="shared" si="2"/>
        <v>0</v>
      </c>
      <c r="Q63" s="46">
        <f t="shared" si="3"/>
        <v>83.012519561815395</v>
      </c>
      <c r="R63" s="115">
        <f t="shared" si="10"/>
        <v>6567.1658333333335</v>
      </c>
      <c r="S63" s="46">
        <f t="shared" si="10"/>
        <v>0.12</v>
      </c>
      <c r="T63" s="46">
        <f t="shared" si="4"/>
        <v>2219.8870422535224</v>
      </c>
      <c r="U63" s="116"/>
      <c r="W63" s="5"/>
      <c r="X63" s="5"/>
      <c r="Y63" s="5"/>
      <c r="Z63" s="5"/>
      <c r="AA63" s="5"/>
      <c r="AB63" s="5"/>
      <c r="AC63" s="5"/>
    </row>
    <row r="64" spans="2:32" x14ac:dyDescent="0.2">
      <c r="B64" s="37">
        <f t="shared" si="5"/>
        <v>5</v>
      </c>
      <c r="C64" s="37">
        <v>49</v>
      </c>
      <c r="D64" s="46"/>
      <c r="E64" s="46"/>
      <c r="F64" s="46">
        <f t="shared" si="17"/>
        <v>90.583958238694564</v>
      </c>
      <c r="G64" s="48">
        <f t="shared" si="16"/>
        <v>6534.3300041666671</v>
      </c>
      <c r="H64" s="46">
        <f t="shared" si="0"/>
        <v>0.12</v>
      </c>
      <c r="I64" s="46">
        <f t="shared" si="7"/>
        <v>0</v>
      </c>
      <c r="J64" s="46">
        <f t="shared" si="14"/>
        <v>-87743.650773260946</v>
      </c>
      <c r="L64" s="124">
        <f t="shared" si="8"/>
        <v>1</v>
      </c>
      <c r="M64" s="37">
        <f t="shared" si="9"/>
        <v>5</v>
      </c>
      <c r="N64" s="37">
        <v>49</v>
      </c>
      <c r="O64" s="46">
        <f t="shared" si="1"/>
        <v>0</v>
      </c>
      <c r="P64" s="46">
        <f t="shared" si="2"/>
        <v>0</v>
      </c>
      <c r="Q64" s="46">
        <f t="shared" si="3"/>
        <v>90.583958238694564</v>
      </c>
      <c r="R64" s="115">
        <f t="shared" si="10"/>
        <v>6534.3300041666671</v>
      </c>
      <c r="S64" s="46">
        <f t="shared" si="10"/>
        <v>0.12</v>
      </c>
      <c r="T64" s="46">
        <f t="shared" si="4"/>
        <v>0</v>
      </c>
      <c r="U64" s="116"/>
      <c r="W64" s="5"/>
      <c r="X64" s="5"/>
      <c r="Y64" s="5"/>
      <c r="Z64" s="5"/>
      <c r="AA64" s="5"/>
      <c r="AB64" s="5"/>
      <c r="AC64" s="5"/>
    </row>
    <row r="65" spans="2:29" x14ac:dyDescent="0.2">
      <c r="B65" s="37">
        <f t="shared" si="5"/>
        <v>5</v>
      </c>
      <c r="C65" s="37">
        <v>50</v>
      </c>
      <c r="D65" s="46"/>
      <c r="E65" s="46"/>
      <c r="F65" s="46">
        <f t="shared" si="17"/>
        <v>90.583958238694564</v>
      </c>
      <c r="G65" s="48">
        <f t="shared" si="16"/>
        <v>6534.3300041666671</v>
      </c>
      <c r="H65" s="46">
        <f t="shared" si="0"/>
        <v>0.12</v>
      </c>
      <c r="I65" s="46">
        <f t="shared" si="7"/>
        <v>0</v>
      </c>
      <c r="J65" s="46">
        <f t="shared" si="14"/>
        <v>-88296.39162169768</v>
      </c>
      <c r="L65" s="124">
        <f t="shared" si="8"/>
        <v>0.99476584624003517</v>
      </c>
      <c r="M65" s="37">
        <f t="shared" si="9"/>
        <v>5</v>
      </c>
      <c r="N65" s="37">
        <v>50</v>
      </c>
      <c r="O65" s="46">
        <f t="shared" si="1"/>
        <v>0</v>
      </c>
      <c r="P65" s="46">
        <f t="shared" si="2"/>
        <v>0</v>
      </c>
      <c r="Q65" s="46">
        <f t="shared" si="3"/>
        <v>90.109827873086999</v>
      </c>
      <c r="R65" s="115">
        <f t="shared" si="10"/>
        <v>6534.3300041666671</v>
      </c>
      <c r="S65" s="46">
        <f t="shared" si="10"/>
        <v>0.12</v>
      </c>
      <c r="T65" s="46">
        <f t="shared" si="4"/>
        <v>0</v>
      </c>
      <c r="U65" s="116"/>
      <c r="W65" s="5"/>
      <c r="X65" s="5"/>
      <c r="Y65" s="5"/>
      <c r="Z65" s="5"/>
      <c r="AA65" s="5"/>
      <c r="AB65" s="5"/>
      <c r="AC65" s="5"/>
    </row>
    <row r="66" spans="2:29" x14ac:dyDescent="0.2">
      <c r="B66" s="37">
        <f t="shared" si="5"/>
        <v>5</v>
      </c>
      <c r="C66" s="37">
        <v>51</v>
      </c>
      <c r="D66" s="46"/>
      <c r="E66" s="46"/>
      <c r="F66" s="46">
        <f t="shared" si="17"/>
        <v>90.583958238694564</v>
      </c>
      <c r="G66" s="48">
        <f t="shared" si="16"/>
        <v>6534.3300041666671</v>
      </c>
      <c r="H66" s="46">
        <f t="shared" si="0"/>
        <v>0.12</v>
      </c>
      <c r="I66" s="46">
        <f t="shared" si="7"/>
        <v>2340.0461938343424</v>
      </c>
      <c r="J66" s="46">
        <f t="shared" si="14"/>
        <v>-86499.682021993212</v>
      </c>
      <c r="L66" s="124">
        <f t="shared" si="8"/>
        <v>0.98955908884565325</v>
      </c>
      <c r="M66" s="37">
        <f t="shared" si="9"/>
        <v>5</v>
      </c>
      <c r="N66" s="37">
        <v>51</v>
      </c>
      <c r="O66" s="46">
        <f t="shared" si="1"/>
        <v>0</v>
      </c>
      <c r="P66" s="46">
        <f t="shared" si="2"/>
        <v>0</v>
      </c>
      <c r="Q66" s="46">
        <f t="shared" si="3"/>
        <v>89.638179178715291</v>
      </c>
      <c r="R66" s="115">
        <f t="shared" si="10"/>
        <v>6534.3300041666671</v>
      </c>
      <c r="S66" s="46">
        <f t="shared" si="10"/>
        <v>0.12</v>
      </c>
      <c r="T66" s="46">
        <f t="shared" si="4"/>
        <v>2315.6139794274509</v>
      </c>
      <c r="U66" s="116"/>
      <c r="W66" s="5"/>
      <c r="X66" s="5"/>
      <c r="Y66" s="5"/>
      <c r="Z66" s="5"/>
      <c r="AA66" s="5"/>
      <c r="AB66" s="5"/>
      <c r="AC66" s="5"/>
    </row>
    <row r="67" spans="2:29" x14ac:dyDescent="0.2">
      <c r="B67" s="37">
        <f t="shared" si="5"/>
        <v>5</v>
      </c>
      <c r="C67" s="37">
        <v>52</v>
      </c>
      <c r="D67" s="46"/>
      <c r="E67" s="46"/>
      <c r="F67" s="46">
        <f t="shared" si="17"/>
        <v>90.583958238694564</v>
      </c>
      <c r="G67" s="48">
        <f t="shared" si="16"/>
        <v>6534.3300041666671</v>
      </c>
      <c r="H67" s="46">
        <f t="shared" si="0"/>
        <v>0.12</v>
      </c>
      <c r="I67" s="46">
        <f t="shared" si="7"/>
        <v>0</v>
      </c>
      <c r="J67" s="46">
        <f t="shared" si="14"/>
        <v>-87045.877487170816</v>
      </c>
      <c r="L67" s="124">
        <f t="shared" si="8"/>
        <v>0.98437958442006435</v>
      </c>
      <c r="M67" s="37">
        <f t="shared" si="9"/>
        <v>5</v>
      </c>
      <c r="N67" s="37">
        <v>52</v>
      </c>
      <c r="O67" s="46">
        <f t="shared" si="1"/>
        <v>0</v>
      </c>
      <c r="P67" s="46">
        <f t="shared" si="2"/>
        <v>0</v>
      </c>
      <c r="Q67" s="46">
        <f t="shared" si="3"/>
        <v>89.168999166130618</v>
      </c>
      <c r="R67" s="115">
        <f t="shared" si="10"/>
        <v>6534.3300041666671</v>
      </c>
      <c r="S67" s="46">
        <f t="shared" si="10"/>
        <v>0.12</v>
      </c>
      <c r="T67" s="46">
        <f t="shared" si="4"/>
        <v>0</v>
      </c>
      <c r="U67" s="116"/>
      <c r="W67" s="5"/>
      <c r="X67" s="5"/>
      <c r="Y67" s="5"/>
      <c r="Z67" s="5"/>
      <c r="AA67" s="5"/>
      <c r="AB67" s="5"/>
      <c r="AC67" s="5"/>
    </row>
    <row r="68" spans="2:29" x14ac:dyDescent="0.2">
      <c r="B68" s="37">
        <f t="shared" si="5"/>
        <v>5</v>
      </c>
      <c r="C68" s="37">
        <v>53</v>
      </c>
      <c r="D68" s="46"/>
      <c r="E68" s="46"/>
      <c r="F68" s="46">
        <f t="shared" si="17"/>
        <v>90.583958238694564</v>
      </c>
      <c r="G68" s="48">
        <f t="shared" si="16"/>
        <v>6534.3300041666671</v>
      </c>
      <c r="H68" s="46">
        <f t="shared" si="0"/>
        <v>0.12</v>
      </c>
      <c r="I68" s="46">
        <f t="shared" si="7"/>
        <v>0</v>
      </c>
      <c r="J68" s="46">
        <f t="shared" si="14"/>
        <v>-87594.946865901584</v>
      </c>
      <c r="L68" s="124">
        <f t="shared" si="8"/>
        <v>0.97922719031703953</v>
      </c>
      <c r="M68" s="37">
        <f t="shared" si="9"/>
        <v>5</v>
      </c>
      <c r="N68" s="37">
        <v>53</v>
      </c>
      <c r="O68" s="46">
        <f t="shared" si="1"/>
        <v>0</v>
      </c>
      <c r="P68" s="46">
        <f t="shared" si="2"/>
        <v>0</v>
      </c>
      <c r="Q68" s="46">
        <f t="shared" si="3"/>
        <v>88.702274913872927</v>
      </c>
      <c r="R68" s="115">
        <f t="shared" si="10"/>
        <v>6534.3300041666671</v>
      </c>
      <c r="S68" s="46">
        <f t="shared" si="10"/>
        <v>0.12</v>
      </c>
      <c r="T68" s="46">
        <f t="shared" si="4"/>
        <v>0</v>
      </c>
      <c r="U68" s="116"/>
      <c r="W68" s="5"/>
      <c r="X68" s="5"/>
      <c r="Y68" s="5"/>
      <c r="Z68" s="5"/>
      <c r="AA68" s="5"/>
      <c r="AB68" s="5"/>
      <c r="AC68" s="5"/>
    </row>
    <row r="69" spans="2:29" x14ac:dyDescent="0.2">
      <c r="B69" s="37">
        <f t="shared" si="5"/>
        <v>5</v>
      </c>
      <c r="C69" s="37">
        <v>54</v>
      </c>
      <c r="D69" s="46"/>
      <c r="E69" s="46"/>
      <c r="F69" s="46">
        <f t="shared" si="17"/>
        <v>90.583958238694564</v>
      </c>
      <c r="G69" s="48">
        <f t="shared" si="16"/>
        <v>6534.3300041666671</v>
      </c>
      <c r="H69" s="46">
        <f t="shared" si="0"/>
        <v>0.12</v>
      </c>
      <c r="I69" s="46">
        <f t="shared" si="7"/>
        <v>2340.0461938343424</v>
      </c>
      <c r="J69" s="46">
        <f t="shared" si="14"/>
        <v>-85794.546478340024</v>
      </c>
      <c r="L69" s="124">
        <f t="shared" si="8"/>
        <v>0.97410176463698184</v>
      </c>
      <c r="M69" s="37">
        <f t="shared" si="9"/>
        <v>5</v>
      </c>
      <c r="N69" s="37">
        <v>54</v>
      </c>
      <c r="O69" s="46">
        <f t="shared" si="1"/>
        <v>0</v>
      </c>
      <c r="P69" s="46">
        <f t="shared" si="2"/>
        <v>0</v>
      </c>
      <c r="Q69" s="46">
        <f t="shared" si="3"/>
        <v>88.237993568115044</v>
      </c>
      <c r="R69" s="115">
        <f t="shared" si="10"/>
        <v>6534.3300041666671</v>
      </c>
      <c r="S69" s="46">
        <f t="shared" si="10"/>
        <v>0.12</v>
      </c>
      <c r="T69" s="46">
        <f t="shared" si="4"/>
        <v>2279.4431267460859</v>
      </c>
      <c r="U69" s="116"/>
      <c r="W69" s="5"/>
      <c r="X69" s="5"/>
      <c r="Y69" s="5"/>
      <c r="Z69" s="5"/>
      <c r="AA69" s="5"/>
      <c r="AB69" s="5"/>
      <c r="AC69" s="5"/>
    </row>
    <row r="70" spans="2:29" x14ac:dyDescent="0.2">
      <c r="B70" s="37">
        <f t="shared" si="5"/>
        <v>5</v>
      </c>
      <c r="C70" s="37">
        <v>55</v>
      </c>
      <c r="D70" s="46"/>
      <c r="E70" s="46"/>
      <c r="F70" s="46">
        <f t="shared" si="17"/>
        <v>90.583958238694564</v>
      </c>
      <c r="G70" s="48">
        <f t="shared" si="16"/>
        <v>6534.3300041666671</v>
      </c>
      <c r="H70" s="46">
        <f t="shared" si="0"/>
        <v>0.12</v>
      </c>
      <c r="I70" s="46">
        <f t="shared" si="7"/>
        <v>0</v>
      </c>
      <c r="J70" s="46">
        <f t="shared" si="14"/>
        <v>-86337.031735863187</v>
      </c>
      <c r="L70" s="124">
        <f t="shared" si="8"/>
        <v>0.96900316622301863</v>
      </c>
      <c r="M70" s="37">
        <f t="shared" si="9"/>
        <v>5</v>
      </c>
      <c r="N70" s="37">
        <v>55</v>
      </c>
      <c r="O70" s="46">
        <f t="shared" si="1"/>
        <v>0</v>
      </c>
      <c r="P70" s="46">
        <f t="shared" si="2"/>
        <v>0</v>
      </c>
      <c r="Q70" s="46">
        <f t="shared" si="3"/>
        <v>87.776142342308731</v>
      </c>
      <c r="R70" s="115">
        <f t="shared" si="10"/>
        <v>6534.3300041666671</v>
      </c>
      <c r="S70" s="46">
        <f t="shared" si="10"/>
        <v>0.12</v>
      </c>
      <c r="T70" s="46">
        <f t="shared" si="4"/>
        <v>0</v>
      </c>
      <c r="U70" s="116"/>
      <c r="W70" s="5"/>
      <c r="X70" s="5"/>
      <c r="Y70" s="5"/>
      <c r="Z70" s="5"/>
      <c r="AA70" s="5"/>
      <c r="AB70" s="5"/>
      <c r="AC70" s="5"/>
    </row>
    <row r="71" spans="2:29" x14ac:dyDescent="0.2">
      <c r="B71" s="37">
        <f t="shared" si="5"/>
        <v>5</v>
      </c>
      <c r="C71" s="37">
        <v>56</v>
      </c>
      <c r="D71" s="46"/>
      <c r="E71" s="46"/>
      <c r="F71" s="46">
        <f t="shared" si="17"/>
        <v>90.583958238694564</v>
      </c>
      <c r="G71" s="48">
        <f t="shared" si="16"/>
        <v>6534.3300041666671</v>
      </c>
      <c r="H71" s="46">
        <f t="shared" si="0"/>
        <v>0.12</v>
      </c>
      <c r="I71" s="46">
        <f t="shared" si="7"/>
        <v>0</v>
      </c>
      <c r="J71" s="46">
        <f t="shared" si="14"/>
        <v>-86882.371384961138</v>
      </c>
      <c r="L71" s="124">
        <f t="shared" si="8"/>
        <v>0.96393125465711471</v>
      </c>
      <c r="M71" s="37">
        <f t="shared" si="9"/>
        <v>5</v>
      </c>
      <c r="N71" s="37">
        <v>56</v>
      </c>
      <c r="O71" s="46">
        <f t="shared" si="1"/>
        <v>0</v>
      </c>
      <c r="P71" s="46">
        <f t="shared" si="2"/>
        <v>0</v>
      </c>
      <c r="Q71" s="46">
        <f t="shared" si="3"/>
        <v>87.316708516832534</v>
      </c>
      <c r="R71" s="115">
        <f t="shared" si="10"/>
        <v>6534.3300041666671</v>
      </c>
      <c r="S71" s="46">
        <f t="shared" si="10"/>
        <v>0.12</v>
      </c>
      <c r="T71" s="46">
        <f t="shared" si="4"/>
        <v>0</v>
      </c>
      <c r="U71" s="116"/>
      <c r="W71" s="5"/>
      <c r="X71" s="5"/>
      <c r="Y71" s="5"/>
      <c r="Z71" s="5"/>
      <c r="AA71" s="5"/>
      <c r="AB71" s="5"/>
      <c r="AC71" s="5"/>
    </row>
    <row r="72" spans="2:29" x14ac:dyDescent="0.2">
      <c r="B72" s="37">
        <f t="shared" si="5"/>
        <v>5</v>
      </c>
      <c r="C72" s="37">
        <v>57</v>
      </c>
      <c r="D72" s="46"/>
      <c r="E72" s="46"/>
      <c r="F72" s="46">
        <f t="shared" si="17"/>
        <v>90.583958238694564</v>
      </c>
      <c r="G72" s="48">
        <f t="shared" si="16"/>
        <v>6534.3300041666671</v>
      </c>
      <c r="H72" s="46">
        <f t="shared" si="0"/>
        <v>0.12</v>
      </c>
      <c r="I72" s="46">
        <f t="shared" si="7"/>
        <v>2340.0461938343424</v>
      </c>
      <c r="J72" s="46">
        <f t="shared" si="14"/>
        <v>-85078.221643069686</v>
      </c>
      <c r="L72" s="124">
        <f t="shared" si="8"/>
        <v>0.95888589025620352</v>
      </c>
      <c r="M72" s="37">
        <f t="shared" si="9"/>
        <v>5</v>
      </c>
      <c r="N72" s="37">
        <v>57</v>
      </c>
      <c r="O72" s="46">
        <f t="shared" si="1"/>
        <v>0</v>
      </c>
      <c r="P72" s="46">
        <f t="shared" si="2"/>
        <v>0</v>
      </c>
      <c r="Q72" s="46">
        <f t="shared" si="3"/>
        <v>86.859679438641393</v>
      </c>
      <c r="R72" s="115">
        <f t="shared" si="10"/>
        <v>6534.3300041666671</v>
      </c>
      <c r="S72" s="46">
        <f t="shared" si="10"/>
        <v>0.12</v>
      </c>
      <c r="T72" s="46">
        <f t="shared" si="4"/>
        <v>2243.837277815484</v>
      </c>
      <c r="U72" s="116"/>
      <c r="W72" s="5"/>
      <c r="X72" s="5"/>
      <c r="Y72" s="5"/>
      <c r="Z72" s="5"/>
      <c r="AA72" s="5"/>
      <c r="AB72" s="5"/>
      <c r="AC72" s="5"/>
    </row>
    <row r="73" spans="2:29" x14ac:dyDescent="0.2">
      <c r="B73" s="37">
        <f t="shared" si="5"/>
        <v>5</v>
      </c>
      <c r="C73" s="37">
        <v>58</v>
      </c>
      <c r="D73" s="46"/>
      <c r="E73" s="46"/>
      <c r="F73" s="46">
        <f t="shared" si="17"/>
        <v>90.583958238694564</v>
      </c>
      <c r="G73" s="48">
        <f t="shared" si="16"/>
        <v>6534.3300041666671</v>
      </c>
      <c r="H73" s="46">
        <f t="shared" si="0"/>
        <v>0.12</v>
      </c>
      <c r="I73" s="46">
        <f t="shared" si="7"/>
        <v>0</v>
      </c>
      <c r="J73" s="46">
        <f t="shared" si="14"/>
        <v>-85616.937818306746</v>
      </c>
      <c r="L73" s="124">
        <f t="shared" si="8"/>
        <v>0.95386693406834155</v>
      </c>
      <c r="M73" s="37">
        <f t="shared" si="9"/>
        <v>5</v>
      </c>
      <c r="N73" s="37">
        <v>58</v>
      </c>
      <c r="O73" s="46">
        <f t="shared" si="1"/>
        <v>0</v>
      </c>
      <c r="P73" s="46">
        <f t="shared" si="2"/>
        <v>0</v>
      </c>
      <c r="Q73" s="46">
        <f t="shared" si="3"/>
        <v>86.405042520918272</v>
      </c>
      <c r="R73" s="115">
        <f t="shared" si="10"/>
        <v>6534.3300041666671</v>
      </c>
      <c r="S73" s="46">
        <f t="shared" si="10"/>
        <v>0.12</v>
      </c>
      <c r="T73" s="46">
        <f t="shared" si="4"/>
        <v>0</v>
      </c>
      <c r="U73" s="116"/>
      <c r="W73" s="5"/>
      <c r="X73" s="5"/>
      <c r="Y73" s="5"/>
      <c r="Z73" s="5"/>
      <c r="AA73" s="5"/>
      <c r="AB73" s="5"/>
      <c r="AC73" s="5"/>
    </row>
    <row r="74" spans="2:29" x14ac:dyDescent="0.2">
      <c r="B74" s="37">
        <f t="shared" si="5"/>
        <v>5</v>
      </c>
      <c r="C74" s="37">
        <v>59</v>
      </c>
      <c r="D74" s="46"/>
      <c r="E74" s="46"/>
      <c r="F74" s="46">
        <f t="shared" si="17"/>
        <v>90.583958238694564</v>
      </c>
      <c r="G74" s="48">
        <f t="shared" si="16"/>
        <v>6534.3300041666671</v>
      </c>
      <c r="H74" s="46">
        <f t="shared" si="0"/>
        <v>0.12</v>
      </c>
      <c r="I74" s="46">
        <f t="shared" si="7"/>
        <v>0</v>
      </c>
      <c r="J74" s="46">
        <f t="shared" si="14"/>
        <v>-86158.488553359901</v>
      </c>
      <c r="L74" s="124">
        <f t="shared" si="8"/>
        <v>0.94887424786888197</v>
      </c>
      <c r="M74" s="37">
        <f t="shared" si="9"/>
        <v>5</v>
      </c>
      <c r="N74" s="37">
        <v>59</v>
      </c>
      <c r="O74" s="46">
        <f t="shared" si="1"/>
        <v>0</v>
      </c>
      <c r="P74" s="46">
        <f t="shared" si="2"/>
        <v>0</v>
      </c>
      <c r="Q74" s="46">
        <f t="shared" si="3"/>
        <v>85.952785242727515</v>
      </c>
      <c r="R74" s="115">
        <f t="shared" si="10"/>
        <v>6534.3300041666671</v>
      </c>
      <c r="S74" s="46">
        <f t="shared" si="10"/>
        <v>0.12</v>
      </c>
      <c r="T74" s="46">
        <f t="shared" si="4"/>
        <v>0</v>
      </c>
      <c r="U74" s="116"/>
      <c r="W74" s="5"/>
      <c r="X74" s="5"/>
      <c r="Y74" s="5"/>
      <c r="Z74" s="5"/>
      <c r="AA74" s="5"/>
      <c r="AB74" s="5"/>
      <c r="AC74" s="5"/>
    </row>
    <row r="75" spans="2:29" x14ac:dyDescent="0.2">
      <c r="B75" s="37">
        <f t="shared" si="5"/>
        <v>5</v>
      </c>
      <c r="C75" s="37">
        <v>60</v>
      </c>
      <c r="D75" s="46"/>
      <c r="E75" s="46"/>
      <c r="F75" s="46">
        <f t="shared" si="17"/>
        <v>90.583958238694564</v>
      </c>
      <c r="G75" s="48">
        <f t="shared" si="16"/>
        <v>6534.3300041666671</v>
      </c>
      <c r="H75" s="46">
        <f t="shared" si="0"/>
        <v>0.12</v>
      </c>
      <c r="I75" s="46">
        <f t="shared" si="7"/>
        <v>2340.0461938343424</v>
      </c>
      <c r="J75" s="46">
        <f t="shared" si="14"/>
        <v>-84350.529961316308</v>
      </c>
      <c r="L75" s="124">
        <f t="shared" si="8"/>
        <v>0.9439076941566652</v>
      </c>
      <c r="M75" s="37">
        <f t="shared" si="9"/>
        <v>5</v>
      </c>
      <c r="N75" s="37">
        <v>60</v>
      </c>
      <c r="O75" s="46">
        <f t="shared" si="1"/>
        <v>0</v>
      </c>
      <c r="P75" s="46">
        <f t="shared" si="2"/>
        <v>0</v>
      </c>
      <c r="Q75" s="46">
        <f t="shared" si="3"/>
        <v>85.502895148669836</v>
      </c>
      <c r="R75" s="115">
        <f t="shared" si="10"/>
        <v>6534.3300041666671</v>
      </c>
      <c r="S75" s="46">
        <f t="shared" si="10"/>
        <v>0.12</v>
      </c>
      <c r="T75" s="46">
        <f t="shared" si="4"/>
        <v>2208.7876070422549</v>
      </c>
      <c r="U75" s="116"/>
      <c r="W75" s="5"/>
      <c r="X75" s="5"/>
      <c r="Y75" s="5"/>
      <c r="Z75" s="5"/>
      <c r="AA75" s="5"/>
      <c r="AB75" s="5"/>
      <c r="AC75" s="5"/>
    </row>
    <row r="76" spans="2:29" x14ac:dyDescent="0.2">
      <c r="B76" s="37">
        <f t="shared" si="5"/>
        <v>6</v>
      </c>
      <c r="C76" s="37">
        <v>61</v>
      </c>
      <c r="D76" s="46"/>
      <c r="E76" s="46"/>
      <c r="F76" s="46">
        <f t="shared" si="17"/>
        <v>93.301476985855402</v>
      </c>
      <c r="G76" s="48">
        <f t="shared" si="16"/>
        <v>6501.658354145834</v>
      </c>
      <c r="H76" s="46">
        <f t="shared" si="0"/>
        <v>0.12</v>
      </c>
      <c r="I76" s="46">
        <f t="shared" si="7"/>
        <v>0</v>
      </c>
      <c r="J76" s="46">
        <f t="shared" si="14"/>
        <v>-84888.149062896176</v>
      </c>
      <c r="L76" s="124">
        <f t="shared" si="8"/>
        <v>1</v>
      </c>
      <c r="M76" s="37">
        <f t="shared" si="9"/>
        <v>6</v>
      </c>
      <c r="N76" s="37">
        <v>61</v>
      </c>
      <c r="O76" s="46">
        <f t="shared" si="1"/>
        <v>0</v>
      </c>
      <c r="P76" s="46">
        <f t="shared" si="2"/>
        <v>0</v>
      </c>
      <c r="Q76" s="46">
        <f t="shared" si="3"/>
        <v>93.301476985855402</v>
      </c>
      <c r="R76" s="115">
        <f t="shared" si="10"/>
        <v>6501.658354145834</v>
      </c>
      <c r="S76" s="46">
        <f t="shared" si="10"/>
        <v>0.12</v>
      </c>
      <c r="T76" s="46">
        <f t="shared" si="4"/>
        <v>0</v>
      </c>
      <c r="U76" s="116"/>
      <c r="W76" s="5"/>
      <c r="X76" s="5"/>
      <c r="Y76" s="5"/>
      <c r="Z76" s="5"/>
      <c r="AA76" s="5"/>
      <c r="AB76" s="5"/>
      <c r="AC76" s="5"/>
    </row>
    <row r="77" spans="2:29" x14ac:dyDescent="0.2">
      <c r="B77" s="37">
        <f t="shared" si="5"/>
        <v>6</v>
      </c>
      <c r="C77" s="37">
        <v>62</v>
      </c>
      <c r="D77" s="46"/>
      <c r="E77" s="46"/>
      <c r="F77" s="46">
        <f t="shared" si="17"/>
        <v>93.301476985855402</v>
      </c>
      <c r="G77" s="48">
        <f t="shared" si="16"/>
        <v>6501.658354145834</v>
      </c>
      <c r="H77" s="46">
        <f t="shared" si="0"/>
        <v>0.12</v>
      </c>
      <c r="I77" s="46">
        <f t="shared" si="7"/>
        <v>0</v>
      </c>
      <c r="J77" s="46">
        <f t="shared" si="14"/>
        <v>-85428.596951825952</v>
      </c>
      <c r="L77" s="124">
        <f t="shared" si="8"/>
        <v>0.99476584624003517</v>
      </c>
      <c r="M77" s="37">
        <f t="shared" si="9"/>
        <v>6</v>
      </c>
      <c r="N77" s="37">
        <v>62</v>
      </c>
      <c r="O77" s="46">
        <f t="shared" si="1"/>
        <v>0</v>
      </c>
      <c r="P77" s="46">
        <f t="shared" si="2"/>
        <v>0</v>
      </c>
      <c r="Q77" s="46">
        <f t="shared" si="3"/>
        <v>92.813122709279611</v>
      </c>
      <c r="R77" s="115">
        <f t="shared" si="10"/>
        <v>6501.658354145834</v>
      </c>
      <c r="S77" s="46">
        <f t="shared" si="10"/>
        <v>0.12</v>
      </c>
      <c r="T77" s="46">
        <f t="shared" si="4"/>
        <v>0</v>
      </c>
      <c r="U77" s="116"/>
      <c r="W77" s="5"/>
      <c r="X77" s="5"/>
      <c r="Y77" s="5"/>
      <c r="Z77" s="5"/>
      <c r="AA77" s="5"/>
      <c r="AB77" s="5"/>
      <c r="AC77" s="5"/>
    </row>
    <row r="78" spans="2:29" x14ac:dyDescent="0.2">
      <c r="B78" s="37">
        <f t="shared" si="5"/>
        <v>6</v>
      </c>
      <c r="C78" s="37">
        <v>63</v>
      </c>
      <c r="D78" s="46"/>
      <c r="E78" s="46"/>
      <c r="F78" s="46">
        <f t="shared" si="17"/>
        <v>93.301476985855402</v>
      </c>
      <c r="G78" s="48">
        <f t="shared" si="16"/>
        <v>6501.658354145834</v>
      </c>
      <c r="H78" s="46">
        <f t="shared" si="0"/>
        <v>0.12</v>
      </c>
      <c r="I78" s="46">
        <f t="shared" si="7"/>
        <v>2328.3459628651703</v>
      </c>
      <c r="J78" s="46">
        <f t="shared" si="14"/>
        <v>-83631.291504827343</v>
      </c>
      <c r="L78" s="124">
        <f t="shared" si="8"/>
        <v>0.98955908884565325</v>
      </c>
      <c r="M78" s="37">
        <f t="shared" si="9"/>
        <v>6</v>
      </c>
      <c r="N78" s="37">
        <v>63</v>
      </c>
      <c r="O78" s="46">
        <f t="shared" si="1"/>
        <v>0</v>
      </c>
      <c r="P78" s="46">
        <f t="shared" si="2"/>
        <v>0</v>
      </c>
      <c r="Q78" s="46">
        <f t="shared" si="3"/>
        <v>92.327324554076753</v>
      </c>
      <c r="R78" s="115">
        <f t="shared" si="10"/>
        <v>6501.658354145834</v>
      </c>
      <c r="S78" s="46">
        <f t="shared" si="10"/>
        <v>0.12</v>
      </c>
      <c r="T78" s="46">
        <f t="shared" si="4"/>
        <v>2304.0359095303133</v>
      </c>
      <c r="U78" s="116"/>
      <c r="W78" s="5"/>
      <c r="X78" s="5"/>
      <c r="Y78" s="5"/>
      <c r="Z78" s="5"/>
      <c r="AA78" s="5"/>
      <c r="AB78" s="5"/>
      <c r="AC78" s="5"/>
    </row>
    <row r="79" spans="2:29" x14ac:dyDescent="0.2">
      <c r="B79" s="37">
        <f t="shared" si="5"/>
        <v>6</v>
      </c>
      <c r="C79" s="37">
        <v>64</v>
      </c>
      <c r="D79" s="46"/>
      <c r="E79" s="46"/>
      <c r="F79" s="46">
        <f t="shared" si="17"/>
        <v>93.301476985855402</v>
      </c>
      <c r="G79" s="48">
        <f t="shared" si="16"/>
        <v>6501.658354145834</v>
      </c>
      <c r="H79" s="46">
        <f t="shared" si="0"/>
        <v>0.12</v>
      </c>
      <c r="I79" s="46">
        <f t="shared" si="7"/>
        <v>0</v>
      </c>
      <c r="J79" s="46">
        <f t="shared" si="14"/>
        <v>-84165.126193537013</v>
      </c>
      <c r="L79" s="124">
        <f t="shared" si="8"/>
        <v>0.98437958442006435</v>
      </c>
      <c r="M79" s="37">
        <f t="shared" si="9"/>
        <v>6</v>
      </c>
      <c r="N79" s="37">
        <v>64</v>
      </c>
      <c r="O79" s="46">
        <f t="shared" si="1"/>
        <v>0</v>
      </c>
      <c r="P79" s="46">
        <f t="shared" si="2"/>
        <v>0</v>
      </c>
      <c r="Q79" s="46">
        <f t="shared" si="3"/>
        <v>91.844069141114545</v>
      </c>
      <c r="R79" s="115">
        <f t="shared" si="10"/>
        <v>6501.658354145834</v>
      </c>
      <c r="S79" s="46">
        <f t="shared" si="10"/>
        <v>0.12</v>
      </c>
      <c r="T79" s="46">
        <f t="shared" si="4"/>
        <v>0</v>
      </c>
      <c r="U79" s="116"/>
      <c r="W79" s="5"/>
      <c r="X79" s="5"/>
      <c r="Y79" s="5"/>
      <c r="Z79" s="5"/>
      <c r="AA79" s="5"/>
      <c r="AB79" s="5"/>
      <c r="AC79" s="5"/>
    </row>
    <row r="80" spans="2:29" x14ac:dyDescent="0.2">
      <c r="B80" s="37">
        <f t="shared" si="5"/>
        <v>6</v>
      </c>
      <c r="C80" s="37">
        <v>65</v>
      </c>
      <c r="D80" s="46"/>
      <c r="E80" s="46"/>
      <c r="F80" s="46">
        <f t="shared" si="17"/>
        <v>93.301476985855402</v>
      </c>
      <c r="G80" s="48">
        <f t="shared" si="16"/>
        <v>6501.658354145834</v>
      </c>
      <c r="H80" s="46">
        <f t="shared" ref="H80:H143" si="18">$H$14</f>
        <v>0.12</v>
      </c>
      <c r="I80" s="46">
        <f t="shared" si="7"/>
        <v>0</v>
      </c>
      <c r="J80" s="46">
        <f t="shared" si="14"/>
        <v>-84701.769757173053</v>
      </c>
      <c r="L80" s="124">
        <f t="shared" si="8"/>
        <v>0.97922719031703953</v>
      </c>
      <c r="M80" s="37">
        <f t="shared" si="9"/>
        <v>6</v>
      </c>
      <c r="N80" s="37">
        <v>65</v>
      </c>
      <c r="O80" s="46">
        <f t="shared" ref="O80:O143" si="19">D80*$L80</f>
        <v>0</v>
      </c>
      <c r="P80" s="46">
        <f t="shared" ref="P80:P143" si="20">E80*$L80</f>
        <v>0</v>
      </c>
      <c r="Q80" s="46">
        <f t="shared" ref="Q80:Q143" si="21">F80*$L80</f>
        <v>91.363343161289109</v>
      </c>
      <c r="R80" s="115">
        <f t="shared" si="10"/>
        <v>6501.658354145834</v>
      </c>
      <c r="S80" s="46">
        <f t="shared" si="10"/>
        <v>0.12</v>
      </c>
      <c r="T80" s="46">
        <f t="shared" ref="T80:T143" si="22">I80*$L80</f>
        <v>0</v>
      </c>
      <c r="U80" s="116"/>
      <c r="W80" s="5"/>
      <c r="X80" s="5"/>
      <c r="Y80" s="5"/>
      <c r="Z80" s="5"/>
      <c r="AA80" s="5"/>
      <c r="AB80" s="5"/>
      <c r="AC80" s="5"/>
    </row>
    <row r="81" spans="2:29" x14ac:dyDescent="0.2">
      <c r="B81" s="37">
        <f t="shared" ref="B81:B144" si="23">INT((C81-1)/12)+1</f>
        <v>6</v>
      </c>
      <c r="C81" s="37">
        <v>66</v>
      </c>
      <c r="D81" s="46"/>
      <c r="E81" s="46"/>
      <c r="F81" s="46">
        <f t="shared" si="17"/>
        <v>93.301476985855402</v>
      </c>
      <c r="G81" s="48">
        <f t="shared" si="16"/>
        <v>6501.658354145834</v>
      </c>
      <c r="H81" s="46">
        <f t="shared" si="18"/>
        <v>0.12</v>
      </c>
      <c r="I81" s="46">
        <f t="shared" ref="I81:I144" si="24">IF(INT(C81/3)=C81/3,SUMPRODUCT(G79:G81,H79:H81),0)*(1-$D$9/12)</f>
        <v>2328.3459628651703</v>
      </c>
      <c r="J81" s="46">
        <f t="shared" si="14"/>
        <v>-82900.639967684081</v>
      </c>
      <c r="L81" s="124">
        <f t="shared" ref="L81:L144" si="25">(1-$D$9/12)^(12*(($C81-1)/12-$B81+1))</f>
        <v>0.97410176463698184</v>
      </c>
      <c r="M81" s="37">
        <f t="shared" ref="M81:M144" si="26">INT((N81-1)/12)+1</f>
        <v>6</v>
      </c>
      <c r="N81" s="37">
        <v>66</v>
      </c>
      <c r="O81" s="46">
        <f t="shared" si="19"/>
        <v>0</v>
      </c>
      <c r="P81" s="46">
        <f t="shared" si="20"/>
        <v>0</v>
      </c>
      <c r="Q81" s="46">
        <f t="shared" si="21"/>
        <v>90.885133375158503</v>
      </c>
      <c r="R81" s="115">
        <f t="shared" ref="R81:S144" si="27">G81</f>
        <v>6501.658354145834</v>
      </c>
      <c r="S81" s="46">
        <f t="shared" si="27"/>
        <v>0.12</v>
      </c>
      <c r="T81" s="46">
        <f t="shared" si="22"/>
        <v>2268.045911112355</v>
      </c>
      <c r="U81" s="116"/>
      <c r="W81" s="5"/>
      <c r="X81" s="5"/>
      <c r="Y81" s="5"/>
      <c r="Z81" s="5"/>
      <c r="AA81" s="5"/>
      <c r="AB81" s="5"/>
      <c r="AC81" s="5"/>
    </row>
    <row r="82" spans="2:29" x14ac:dyDescent="0.2">
      <c r="B82" s="37">
        <f t="shared" si="23"/>
        <v>6</v>
      </c>
      <c r="C82" s="37">
        <v>67</v>
      </c>
      <c r="D82" s="46"/>
      <c r="E82" s="46"/>
      <c r="F82" s="46">
        <f t="shared" si="17"/>
        <v>93.301476985855402</v>
      </c>
      <c r="G82" s="48">
        <f t="shared" si="16"/>
        <v>6501.658354145834</v>
      </c>
      <c r="H82" s="46">
        <f t="shared" si="18"/>
        <v>0.12</v>
      </c>
      <c r="I82" s="46">
        <f t="shared" si="24"/>
        <v>0</v>
      </c>
      <c r="J82" s="46">
        <f t="shared" ref="J82:J145" si="28">(J81-D82-E82-F82+I82)*(1+$D$10/12)</f>
        <v>-83430.630191382399</v>
      </c>
      <c r="L82" s="124">
        <f t="shared" si="25"/>
        <v>0.96900316622301863</v>
      </c>
      <c r="M82" s="37">
        <f t="shared" si="26"/>
        <v>6</v>
      </c>
      <c r="N82" s="37">
        <v>67</v>
      </c>
      <c r="O82" s="46">
        <f t="shared" si="19"/>
        <v>0</v>
      </c>
      <c r="P82" s="46">
        <f t="shared" si="20"/>
        <v>0</v>
      </c>
      <c r="Q82" s="46">
        <f t="shared" si="21"/>
        <v>90.409426612577988</v>
      </c>
      <c r="R82" s="115">
        <f t="shared" si="27"/>
        <v>6501.658354145834</v>
      </c>
      <c r="S82" s="46">
        <f t="shared" si="27"/>
        <v>0.12</v>
      </c>
      <c r="T82" s="46">
        <f t="shared" si="22"/>
        <v>0</v>
      </c>
      <c r="U82" s="116"/>
      <c r="W82" s="5"/>
      <c r="X82" s="5"/>
      <c r="Y82" s="5"/>
      <c r="Z82" s="5"/>
      <c r="AA82" s="5"/>
      <c r="AB82" s="5"/>
      <c r="AC82" s="5"/>
    </row>
    <row r="83" spans="2:29" x14ac:dyDescent="0.2">
      <c r="B83" s="37">
        <f t="shared" si="23"/>
        <v>6</v>
      </c>
      <c r="C83" s="37">
        <v>68</v>
      </c>
      <c r="D83" s="46"/>
      <c r="E83" s="46"/>
      <c r="F83" s="46">
        <f t="shared" si="17"/>
        <v>93.301476985855402</v>
      </c>
      <c r="G83" s="48">
        <f t="shared" si="16"/>
        <v>6501.658354145834</v>
      </c>
      <c r="H83" s="46">
        <f t="shared" si="18"/>
        <v>0.12</v>
      </c>
      <c r="I83" s="46">
        <f t="shared" si="24"/>
        <v>0</v>
      </c>
      <c r="J83" s="46">
        <f t="shared" si="28"/>
        <v>-83963.409061607526</v>
      </c>
      <c r="L83" s="124">
        <f t="shared" si="25"/>
        <v>0.96393125465711471</v>
      </c>
      <c r="M83" s="37">
        <f t="shared" si="26"/>
        <v>6</v>
      </c>
      <c r="N83" s="37">
        <v>68</v>
      </c>
      <c r="O83" s="46">
        <f t="shared" si="19"/>
        <v>0</v>
      </c>
      <c r="P83" s="46">
        <f t="shared" si="20"/>
        <v>0</v>
      </c>
      <c r="Q83" s="46">
        <f t="shared" si="21"/>
        <v>89.936209772337506</v>
      </c>
      <c r="R83" s="115">
        <f t="shared" si="27"/>
        <v>6501.658354145834</v>
      </c>
      <c r="S83" s="46">
        <f t="shared" si="27"/>
        <v>0.12</v>
      </c>
      <c r="T83" s="46">
        <f t="shared" si="22"/>
        <v>0</v>
      </c>
      <c r="U83" s="116"/>
      <c r="W83" s="5"/>
      <c r="X83" s="5"/>
      <c r="Y83" s="5"/>
      <c r="Z83" s="5"/>
      <c r="AA83" s="5"/>
      <c r="AB83" s="5"/>
      <c r="AC83" s="5"/>
    </row>
    <row r="84" spans="2:29" x14ac:dyDescent="0.2">
      <c r="B84" s="37">
        <f t="shared" si="23"/>
        <v>6</v>
      </c>
      <c r="C84" s="37">
        <v>69</v>
      </c>
      <c r="D84" s="46"/>
      <c r="E84" s="46"/>
      <c r="F84" s="46">
        <f t="shared" si="17"/>
        <v>93.301476985855402</v>
      </c>
      <c r="G84" s="48">
        <f t="shared" si="16"/>
        <v>6501.658354145834</v>
      </c>
      <c r="H84" s="46">
        <f t="shared" si="18"/>
        <v>0.12</v>
      </c>
      <c r="I84" s="46">
        <f t="shared" si="24"/>
        <v>2328.3459628651703</v>
      </c>
      <c r="J84" s="46">
        <f t="shared" si="28"/>
        <v>-82158.394243872448</v>
      </c>
      <c r="L84" s="124">
        <f t="shared" si="25"/>
        <v>0.95888589025620352</v>
      </c>
      <c r="M84" s="37">
        <f t="shared" si="26"/>
        <v>6</v>
      </c>
      <c r="N84" s="37">
        <v>69</v>
      </c>
      <c r="O84" s="46">
        <f t="shared" si="19"/>
        <v>0</v>
      </c>
      <c r="P84" s="46">
        <f t="shared" si="20"/>
        <v>0</v>
      </c>
      <c r="Q84" s="46">
        <f t="shared" si="21"/>
        <v>89.465469821800639</v>
      </c>
      <c r="R84" s="115">
        <f t="shared" si="27"/>
        <v>6501.658354145834</v>
      </c>
      <c r="S84" s="46">
        <f t="shared" si="27"/>
        <v>0.12</v>
      </c>
      <c r="T84" s="46">
        <f t="shared" si="22"/>
        <v>2232.6180914264064</v>
      </c>
      <c r="U84" s="116"/>
      <c r="W84" s="5"/>
      <c r="X84" s="5"/>
      <c r="Y84" s="5"/>
      <c r="Z84" s="5"/>
      <c r="AA84" s="5"/>
      <c r="AB84" s="5"/>
      <c r="AC84" s="5"/>
    </row>
    <row r="85" spans="2:29" x14ac:dyDescent="0.2">
      <c r="B85" s="37">
        <f t="shared" si="23"/>
        <v>6</v>
      </c>
      <c r="C85" s="37">
        <v>70</v>
      </c>
      <c r="D85" s="46"/>
      <c r="E85" s="46"/>
      <c r="F85" s="46">
        <f t="shared" si="17"/>
        <v>93.301476985855402</v>
      </c>
      <c r="G85" s="48">
        <f t="shared" si="16"/>
        <v>6501.658354145834</v>
      </c>
      <c r="H85" s="46">
        <f t="shared" si="18"/>
        <v>0.12</v>
      </c>
      <c r="I85" s="46">
        <f t="shared" si="24"/>
        <v>0</v>
      </c>
      <c r="J85" s="46">
        <f t="shared" si="28"/>
        <v>-82684.478997493774</v>
      </c>
      <c r="L85" s="124">
        <f t="shared" si="25"/>
        <v>0.95386693406834155</v>
      </c>
      <c r="M85" s="37">
        <f t="shared" si="26"/>
        <v>6</v>
      </c>
      <c r="N85" s="37">
        <v>70</v>
      </c>
      <c r="O85" s="46">
        <f t="shared" si="19"/>
        <v>0</v>
      </c>
      <c r="P85" s="46">
        <f t="shared" si="20"/>
        <v>0</v>
      </c>
      <c r="Q85" s="46">
        <f t="shared" si="21"/>
        <v>88.997193796545815</v>
      </c>
      <c r="R85" s="115">
        <f t="shared" si="27"/>
        <v>6501.658354145834</v>
      </c>
      <c r="S85" s="46">
        <f t="shared" si="27"/>
        <v>0.12</v>
      </c>
      <c r="T85" s="46">
        <f t="shared" si="22"/>
        <v>0</v>
      </c>
      <c r="U85" s="116"/>
      <c r="W85" s="5"/>
      <c r="X85" s="5"/>
      <c r="Y85" s="5"/>
      <c r="Z85" s="5"/>
      <c r="AA85" s="5"/>
      <c r="AB85" s="5"/>
      <c r="AC85" s="5"/>
    </row>
    <row r="86" spans="2:29" x14ac:dyDescent="0.2">
      <c r="B86" s="37">
        <f t="shared" si="23"/>
        <v>6</v>
      </c>
      <c r="C86" s="37">
        <v>71</v>
      </c>
      <c r="D86" s="46"/>
      <c r="E86" s="46"/>
      <c r="F86" s="46">
        <f t="shared" si="17"/>
        <v>93.301476985855402</v>
      </c>
      <c r="G86" s="48">
        <f t="shared" si="16"/>
        <v>6501.658354145834</v>
      </c>
      <c r="H86" s="46">
        <f t="shared" si="18"/>
        <v>0.12</v>
      </c>
      <c r="I86" s="46">
        <f t="shared" si="24"/>
        <v>0</v>
      </c>
      <c r="J86" s="46">
        <f t="shared" si="28"/>
        <v>-83213.331848252361</v>
      </c>
      <c r="L86" s="124">
        <f t="shared" si="25"/>
        <v>0.94887424786888197</v>
      </c>
      <c r="M86" s="37">
        <f t="shared" si="26"/>
        <v>6</v>
      </c>
      <c r="N86" s="37">
        <v>71</v>
      </c>
      <c r="O86" s="46">
        <f t="shared" si="19"/>
        <v>0</v>
      </c>
      <c r="P86" s="46">
        <f t="shared" si="20"/>
        <v>0</v>
      </c>
      <c r="Q86" s="46">
        <f t="shared" si="21"/>
        <v>88.531368800009346</v>
      </c>
      <c r="R86" s="115">
        <f t="shared" si="27"/>
        <v>6501.658354145834</v>
      </c>
      <c r="S86" s="46">
        <f t="shared" si="27"/>
        <v>0.12</v>
      </c>
      <c r="T86" s="46">
        <f t="shared" si="22"/>
        <v>0</v>
      </c>
      <c r="U86" s="116"/>
      <c r="W86" s="5"/>
      <c r="X86" s="5"/>
      <c r="Y86" s="5"/>
      <c r="Z86" s="5"/>
      <c r="AA86" s="5"/>
      <c r="AB86" s="5"/>
      <c r="AC86" s="5"/>
    </row>
    <row r="87" spans="2:29" x14ac:dyDescent="0.2">
      <c r="B87" s="37">
        <f t="shared" si="23"/>
        <v>6</v>
      </c>
      <c r="C87" s="37">
        <v>72</v>
      </c>
      <c r="D87" s="46"/>
      <c r="E87" s="46"/>
      <c r="F87" s="46">
        <f t="shared" si="17"/>
        <v>93.301476985855402</v>
      </c>
      <c r="G87" s="48">
        <f t="shared" ref="G87:G150" si="29">$G$13/12*(1-$G$14)^(INT((C87-1)/12))</f>
        <v>6501.658354145834</v>
      </c>
      <c r="H87" s="46">
        <f t="shared" si="18"/>
        <v>0.12</v>
      </c>
      <c r="I87" s="46">
        <f t="shared" si="24"/>
        <v>2328.3459628651703</v>
      </c>
      <c r="J87" s="46">
        <f t="shared" si="28"/>
        <v>-81404.370353536578</v>
      </c>
      <c r="L87" s="124">
        <f t="shared" si="25"/>
        <v>0.9439076941566652</v>
      </c>
      <c r="M87" s="37">
        <f t="shared" si="26"/>
        <v>6</v>
      </c>
      <c r="N87" s="37">
        <v>72</v>
      </c>
      <c r="O87" s="46">
        <f t="shared" si="19"/>
        <v>0</v>
      </c>
      <c r="P87" s="46">
        <f t="shared" si="20"/>
        <v>0</v>
      </c>
      <c r="Q87" s="46">
        <f t="shared" si="21"/>
        <v>88.067982003129941</v>
      </c>
      <c r="R87" s="115">
        <f t="shared" si="27"/>
        <v>6501.658354145834</v>
      </c>
      <c r="S87" s="46">
        <f t="shared" si="27"/>
        <v>0.12</v>
      </c>
      <c r="T87" s="46">
        <f t="shared" si="22"/>
        <v>2197.7436690070435</v>
      </c>
      <c r="U87" s="116"/>
      <c r="W87" s="5"/>
      <c r="X87" s="5"/>
      <c r="Y87" s="5"/>
      <c r="Z87" s="5"/>
      <c r="AA87" s="5"/>
      <c r="AB87" s="5"/>
      <c r="AC87" s="5"/>
    </row>
    <row r="88" spans="2:29" x14ac:dyDescent="0.2">
      <c r="B88" s="37">
        <f t="shared" si="23"/>
        <v>7</v>
      </c>
      <c r="C88" s="37">
        <v>73</v>
      </c>
      <c r="D88" s="46"/>
      <c r="E88" s="46"/>
      <c r="F88" s="46">
        <f t="shared" si="17"/>
        <v>96.100521295431051</v>
      </c>
      <c r="G88" s="48">
        <f t="shared" si="29"/>
        <v>6469.1500623751053</v>
      </c>
      <c r="H88" s="46">
        <f t="shared" si="18"/>
        <v>0.12</v>
      </c>
      <c r="I88" s="46">
        <f t="shared" si="24"/>
        <v>0</v>
      </c>
      <c r="J88" s="46">
        <f t="shared" si="28"/>
        <v>-81929.301435994508</v>
      </c>
      <c r="L88" s="124">
        <f t="shared" si="25"/>
        <v>1</v>
      </c>
      <c r="M88" s="37">
        <f t="shared" si="26"/>
        <v>7</v>
      </c>
      <c r="N88" s="37">
        <v>73</v>
      </c>
      <c r="O88" s="46">
        <f t="shared" si="19"/>
        <v>0</v>
      </c>
      <c r="P88" s="46">
        <f t="shared" si="20"/>
        <v>0</v>
      </c>
      <c r="Q88" s="46">
        <f t="shared" si="21"/>
        <v>96.100521295431051</v>
      </c>
      <c r="R88" s="115">
        <f t="shared" si="27"/>
        <v>6469.1500623751053</v>
      </c>
      <c r="S88" s="46">
        <f t="shared" si="27"/>
        <v>0.12</v>
      </c>
      <c r="T88" s="46">
        <f t="shared" si="22"/>
        <v>0</v>
      </c>
      <c r="U88" s="116"/>
      <c r="W88" s="5"/>
      <c r="X88" s="5"/>
      <c r="Y88" s="5"/>
      <c r="Z88" s="5"/>
      <c r="AA88" s="5"/>
      <c r="AB88" s="5"/>
      <c r="AC88" s="5"/>
    </row>
    <row r="89" spans="2:29" x14ac:dyDescent="0.2">
      <c r="B89" s="37">
        <f t="shared" si="23"/>
        <v>7</v>
      </c>
      <c r="C89" s="37">
        <v>74</v>
      </c>
      <c r="D89" s="46"/>
      <c r="E89" s="46"/>
      <c r="F89" s="46">
        <f t="shared" si="17"/>
        <v>96.100521295431051</v>
      </c>
      <c r="G89" s="48">
        <f t="shared" si="29"/>
        <v>6469.1500623751053</v>
      </c>
      <c r="H89" s="46">
        <f t="shared" si="18"/>
        <v>0.12</v>
      </c>
      <c r="I89" s="46">
        <f t="shared" si="24"/>
        <v>0</v>
      </c>
      <c r="J89" s="46">
        <f t="shared" si="28"/>
        <v>-82456.994545324749</v>
      </c>
      <c r="L89" s="124">
        <f t="shared" si="25"/>
        <v>0.99476584624003517</v>
      </c>
      <c r="M89" s="37">
        <f t="shared" si="26"/>
        <v>7</v>
      </c>
      <c r="N89" s="37">
        <v>74</v>
      </c>
      <c r="O89" s="46">
        <f t="shared" si="19"/>
        <v>0</v>
      </c>
      <c r="P89" s="46">
        <f t="shared" si="20"/>
        <v>0</v>
      </c>
      <c r="Q89" s="46">
        <f t="shared" si="21"/>
        <v>95.597516390557985</v>
      </c>
      <c r="R89" s="115">
        <f t="shared" si="27"/>
        <v>6469.1500623751053</v>
      </c>
      <c r="S89" s="46">
        <f t="shared" si="27"/>
        <v>0.12</v>
      </c>
      <c r="T89" s="46">
        <f t="shared" si="22"/>
        <v>0</v>
      </c>
      <c r="U89" s="116"/>
      <c r="W89" s="5"/>
      <c r="X89" s="5"/>
      <c r="Y89" s="5"/>
      <c r="Z89" s="5"/>
      <c r="AA89" s="5"/>
      <c r="AB89" s="5"/>
      <c r="AC89" s="5"/>
    </row>
    <row r="90" spans="2:29" x14ac:dyDescent="0.2">
      <c r="B90" s="37">
        <f t="shared" si="23"/>
        <v>7</v>
      </c>
      <c r="C90" s="37">
        <v>75</v>
      </c>
      <c r="D90" s="46"/>
      <c r="E90" s="46"/>
      <c r="F90" s="46">
        <f t="shared" si="17"/>
        <v>96.100521295431051</v>
      </c>
      <c r="G90" s="48">
        <f t="shared" si="29"/>
        <v>6469.1500623751053</v>
      </c>
      <c r="H90" s="46">
        <f t="shared" si="18"/>
        <v>0.12</v>
      </c>
      <c r="I90" s="46">
        <f t="shared" si="24"/>
        <v>2316.7042330508452</v>
      </c>
      <c r="J90" s="46">
        <f t="shared" si="28"/>
        <v>-80658.570192013256</v>
      </c>
      <c r="L90" s="124">
        <f t="shared" si="25"/>
        <v>0.98955908884565325</v>
      </c>
      <c r="M90" s="37">
        <f t="shared" si="26"/>
        <v>7</v>
      </c>
      <c r="N90" s="37">
        <v>75</v>
      </c>
      <c r="O90" s="46">
        <f t="shared" si="19"/>
        <v>0</v>
      </c>
      <c r="P90" s="46">
        <f t="shared" si="20"/>
        <v>0</v>
      </c>
      <c r="Q90" s="46">
        <f t="shared" si="21"/>
        <v>95.097144290699049</v>
      </c>
      <c r="R90" s="115">
        <f t="shared" si="27"/>
        <v>6469.1500623751053</v>
      </c>
      <c r="S90" s="46">
        <f t="shared" si="27"/>
        <v>0.12</v>
      </c>
      <c r="T90" s="46">
        <f t="shared" si="22"/>
        <v>2292.5157299826624</v>
      </c>
      <c r="U90" s="116"/>
      <c r="W90" s="5"/>
      <c r="X90" s="5"/>
      <c r="Y90" s="5"/>
      <c r="Z90" s="5"/>
      <c r="AA90" s="5"/>
      <c r="AB90" s="5"/>
      <c r="AC90" s="5"/>
    </row>
    <row r="91" spans="2:29" x14ac:dyDescent="0.2">
      <c r="B91" s="37">
        <f t="shared" si="23"/>
        <v>7</v>
      </c>
      <c r="C91" s="37">
        <v>76</v>
      </c>
      <c r="D91" s="46"/>
      <c r="E91" s="46"/>
      <c r="F91" s="46">
        <f t="shared" si="17"/>
        <v>96.100521295431051</v>
      </c>
      <c r="G91" s="48">
        <f t="shared" si="29"/>
        <v>6469.1500623751053</v>
      </c>
      <c r="H91" s="46">
        <f t="shared" si="18"/>
        <v>0.12</v>
      </c>
      <c r="I91" s="46">
        <f t="shared" si="24"/>
        <v>0</v>
      </c>
      <c r="J91" s="46">
        <f t="shared" si="28"/>
        <v>-81179.577102029623</v>
      </c>
      <c r="L91" s="124">
        <f t="shared" si="25"/>
        <v>0.98437958442006435</v>
      </c>
      <c r="M91" s="37">
        <f t="shared" si="26"/>
        <v>7</v>
      </c>
      <c r="N91" s="37">
        <v>76</v>
      </c>
      <c r="O91" s="46">
        <f t="shared" si="19"/>
        <v>0</v>
      </c>
      <c r="P91" s="46">
        <f t="shared" si="20"/>
        <v>0</v>
      </c>
      <c r="Q91" s="46">
        <f t="shared" si="21"/>
        <v>94.599391215347964</v>
      </c>
      <c r="R91" s="115">
        <f t="shared" si="27"/>
        <v>6469.1500623751053</v>
      </c>
      <c r="S91" s="46">
        <f t="shared" si="27"/>
        <v>0.12</v>
      </c>
      <c r="T91" s="46">
        <f t="shared" si="22"/>
        <v>0</v>
      </c>
      <c r="U91" s="116"/>
      <c r="W91" s="5"/>
      <c r="X91" s="5"/>
      <c r="Y91" s="5"/>
      <c r="Z91" s="5"/>
      <c r="AA91" s="5"/>
      <c r="AB91" s="5"/>
      <c r="AC91" s="5"/>
    </row>
    <row r="92" spans="2:29" x14ac:dyDescent="0.2">
      <c r="B92" s="37">
        <f t="shared" si="23"/>
        <v>7</v>
      </c>
      <c r="C92" s="37">
        <v>77</v>
      </c>
      <c r="D92" s="46"/>
      <c r="E92" s="46"/>
      <c r="F92" s="46">
        <f t="shared" si="17"/>
        <v>96.100521295431051</v>
      </c>
      <c r="G92" s="48">
        <f t="shared" si="29"/>
        <v>6469.1500623751053</v>
      </c>
      <c r="H92" s="46">
        <f t="shared" si="18"/>
        <v>0.12</v>
      </c>
      <c r="I92" s="46">
        <f t="shared" si="24"/>
        <v>0</v>
      </c>
      <c r="J92" s="46">
        <f t="shared" si="28"/>
        <v>-81703.325391122635</v>
      </c>
      <c r="L92" s="124">
        <f t="shared" si="25"/>
        <v>0.97922719031703953</v>
      </c>
      <c r="M92" s="37">
        <f t="shared" si="26"/>
        <v>7</v>
      </c>
      <c r="N92" s="37">
        <v>77</v>
      </c>
      <c r="O92" s="46">
        <f t="shared" si="19"/>
        <v>0</v>
      </c>
      <c r="P92" s="46">
        <f t="shared" si="20"/>
        <v>0</v>
      </c>
      <c r="Q92" s="46">
        <f t="shared" si="21"/>
        <v>94.104243456127776</v>
      </c>
      <c r="R92" s="115">
        <f t="shared" si="27"/>
        <v>6469.1500623751053</v>
      </c>
      <c r="S92" s="46">
        <f t="shared" si="27"/>
        <v>0.12</v>
      </c>
      <c r="T92" s="46">
        <f t="shared" si="22"/>
        <v>0</v>
      </c>
      <c r="U92" s="116"/>
      <c r="W92" s="5"/>
      <c r="X92" s="5"/>
      <c r="Y92" s="5"/>
      <c r="Z92" s="5"/>
      <c r="AA92" s="5"/>
      <c r="AB92" s="5"/>
      <c r="AC92" s="5"/>
    </row>
    <row r="93" spans="2:29" x14ac:dyDescent="0.2">
      <c r="B93" s="37">
        <f t="shared" si="23"/>
        <v>7</v>
      </c>
      <c r="C93" s="37">
        <v>78</v>
      </c>
      <c r="D93" s="46"/>
      <c r="E93" s="46"/>
      <c r="F93" s="46">
        <f t="shared" ref="F93:F156" si="30">$F$13/12*(1+$F$14)^(INT((C93-1)/12)-1)*(1-$D$9/12)</f>
        <v>96.100521295431051</v>
      </c>
      <c r="G93" s="48">
        <f t="shared" si="29"/>
        <v>6469.1500623751053</v>
      </c>
      <c r="H93" s="46">
        <f t="shared" si="18"/>
        <v>0.12</v>
      </c>
      <c r="I93" s="46">
        <f t="shared" si="24"/>
        <v>2316.7042330508452</v>
      </c>
      <c r="J93" s="46">
        <f t="shared" si="28"/>
        <v>-79900.935461135843</v>
      </c>
      <c r="L93" s="124">
        <f t="shared" si="25"/>
        <v>0.97410176463698184</v>
      </c>
      <c r="M93" s="37">
        <f t="shared" si="26"/>
        <v>7</v>
      </c>
      <c r="N93" s="37">
        <v>78</v>
      </c>
      <c r="O93" s="46">
        <f t="shared" si="19"/>
        <v>0</v>
      </c>
      <c r="P93" s="46">
        <f t="shared" si="20"/>
        <v>0</v>
      </c>
      <c r="Q93" s="46">
        <f t="shared" si="21"/>
        <v>93.611687376413244</v>
      </c>
      <c r="R93" s="115">
        <f t="shared" si="27"/>
        <v>6469.1500623751053</v>
      </c>
      <c r="S93" s="46">
        <f t="shared" si="27"/>
        <v>0.12</v>
      </c>
      <c r="T93" s="46">
        <f t="shared" si="22"/>
        <v>2256.7056815567939</v>
      </c>
      <c r="U93" s="116"/>
      <c r="W93" s="5"/>
      <c r="X93" s="5"/>
      <c r="Y93" s="5"/>
      <c r="Z93" s="5"/>
      <c r="AA93" s="5"/>
      <c r="AB93" s="5"/>
      <c r="AC93" s="5"/>
    </row>
    <row r="94" spans="2:29" x14ac:dyDescent="0.2">
      <c r="B94" s="37">
        <f t="shared" si="23"/>
        <v>7</v>
      </c>
      <c r="C94" s="37">
        <v>79</v>
      </c>
      <c r="D94" s="46"/>
      <c r="E94" s="46"/>
      <c r="F94" s="46">
        <f t="shared" si="30"/>
        <v>96.100521295431051</v>
      </c>
      <c r="G94" s="48">
        <f t="shared" si="29"/>
        <v>6469.1500623751053</v>
      </c>
      <c r="H94" s="46">
        <f t="shared" si="18"/>
        <v>0.12</v>
      </c>
      <c r="I94" s="46">
        <f t="shared" si="24"/>
        <v>0</v>
      </c>
      <c r="J94" s="46">
        <f t="shared" si="28"/>
        <v>-80417.955928824813</v>
      </c>
      <c r="L94" s="124">
        <f t="shared" si="25"/>
        <v>0.96900316622301863</v>
      </c>
      <c r="M94" s="37">
        <f t="shared" si="26"/>
        <v>7</v>
      </c>
      <c r="N94" s="37">
        <v>79</v>
      </c>
      <c r="O94" s="46">
        <f t="shared" si="19"/>
        <v>0</v>
      </c>
      <c r="P94" s="46">
        <f t="shared" si="20"/>
        <v>0</v>
      </c>
      <c r="Q94" s="46">
        <f t="shared" si="21"/>
        <v>93.121709410955319</v>
      </c>
      <c r="R94" s="115">
        <f t="shared" si="27"/>
        <v>6469.1500623751053</v>
      </c>
      <c r="S94" s="46">
        <f t="shared" si="27"/>
        <v>0.12</v>
      </c>
      <c r="T94" s="46">
        <f t="shared" si="22"/>
        <v>0</v>
      </c>
      <c r="U94" s="116"/>
      <c r="W94" s="5"/>
      <c r="X94" s="5"/>
      <c r="Y94" s="5"/>
      <c r="Z94" s="5"/>
      <c r="AA94" s="5"/>
      <c r="AB94" s="5"/>
      <c r="AC94" s="5"/>
    </row>
    <row r="95" spans="2:29" x14ac:dyDescent="0.2">
      <c r="B95" s="37">
        <f t="shared" si="23"/>
        <v>7</v>
      </c>
      <c r="C95" s="37">
        <v>80</v>
      </c>
      <c r="D95" s="46"/>
      <c r="E95" s="46"/>
      <c r="F95" s="46">
        <f t="shared" si="30"/>
        <v>96.100521295431051</v>
      </c>
      <c r="G95" s="48">
        <f t="shared" si="29"/>
        <v>6469.1500623751053</v>
      </c>
      <c r="H95" s="46">
        <f t="shared" si="18"/>
        <v>0.12</v>
      </c>
      <c r="I95" s="46">
        <f t="shared" si="24"/>
        <v>0</v>
      </c>
      <c r="J95" s="46">
        <f t="shared" si="28"/>
        <v>-80937.696800149643</v>
      </c>
      <c r="L95" s="124">
        <f t="shared" si="25"/>
        <v>0.96393125465711471</v>
      </c>
      <c r="M95" s="37">
        <f t="shared" si="26"/>
        <v>7</v>
      </c>
      <c r="N95" s="37">
        <v>80</v>
      </c>
      <c r="O95" s="46">
        <f t="shared" si="19"/>
        <v>0</v>
      </c>
      <c r="P95" s="46">
        <f t="shared" si="20"/>
        <v>0</v>
      </c>
      <c r="Q95" s="46">
        <f t="shared" si="21"/>
        <v>92.634296065507627</v>
      </c>
      <c r="R95" s="115">
        <f t="shared" si="27"/>
        <v>6469.1500623751053</v>
      </c>
      <c r="S95" s="46">
        <f t="shared" si="27"/>
        <v>0.12</v>
      </c>
      <c r="T95" s="46">
        <f t="shared" si="22"/>
        <v>0</v>
      </c>
      <c r="U95" s="116"/>
      <c r="W95" s="5"/>
      <c r="X95" s="5"/>
      <c r="Y95" s="5"/>
      <c r="Z95" s="5"/>
      <c r="AA95" s="5"/>
      <c r="AB95" s="5"/>
      <c r="AC95" s="5"/>
    </row>
    <row r="96" spans="2:29" x14ac:dyDescent="0.2">
      <c r="B96" s="37">
        <f t="shared" si="23"/>
        <v>7</v>
      </c>
      <c r="C96" s="37">
        <v>81</v>
      </c>
      <c r="D96" s="46"/>
      <c r="E96" s="46"/>
      <c r="F96" s="46">
        <f t="shared" si="30"/>
        <v>96.100521295431051</v>
      </c>
      <c r="G96" s="48">
        <f t="shared" si="29"/>
        <v>6469.1500623751053</v>
      </c>
      <c r="H96" s="46">
        <f t="shared" si="18"/>
        <v>0.12</v>
      </c>
      <c r="I96" s="46">
        <f t="shared" si="24"/>
        <v>2316.7042330508452</v>
      </c>
      <c r="J96" s="46">
        <f t="shared" si="28"/>
        <v>-79131.278366587532</v>
      </c>
      <c r="L96" s="124">
        <f t="shared" si="25"/>
        <v>0.95888589025620352</v>
      </c>
      <c r="M96" s="37">
        <f t="shared" si="26"/>
        <v>7</v>
      </c>
      <c r="N96" s="37">
        <v>81</v>
      </c>
      <c r="O96" s="46">
        <f t="shared" si="19"/>
        <v>0</v>
      </c>
      <c r="P96" s="46">
        <f t="shared" si="20"/>
        <v>0</v>
      </c>
      <c r="Q96" s="46">
        <f t="shared" si="21"/>
        <v>92.149433916454655</v>
      </c>
      <c r="R96" s="115">
        <f t="shared" si="27"/>
        <v>6469.1500623751053</v>
      </c>
      <c r="S96" s="46">
        <f t="shared" si="27"/>
        <v>0.12</v>
      </c>
      <c r="T96" s="46">
        <f t="shared" si="22"/>
        <v>2221.4550009692748</v>
      </c>
      <c r="U96" s="116"/>
      <c r="W96" s="5"/>
      <c r="X96" s="5"/>
      <c r="Y96" s="5"/>
      <c r="Z96" s="5"/>
      <c r="AA96" s="5"/>
      <c r="AB96" s="5"/>
      <c r="AC96" s="5"/>
    </row>
    <row r="97" spans="2:29" x14ac:dyDescent="0.2">
      <c r="B97" s="37">
        <f t="shared" si="23"/>
        <v>7</v>
      </c>
      <c r="C97" s="37">
        <v>82</v>
      </c>
      <c r="D97" s="46"/>
      <c r="E97" s="46"/>
      <c r="F97" s="46">
        <f t="shared" si="30"/>
        <v>96.100521295431051</v>
      </c>
      <c r="G97" s="48">
        <f t="shared" si="29"/>
        <v>6469.1500623751053</v>
      </c>
      <c r="H97" s="46">
        <f t="shared" si="18"/>
        <v>0.12</v>
      </c>
      <c r="I97" s="46">
        <f t="shared" si="24"/>
        <v>0</v>
      </c>
      <c r="J97" s="46">
        <f t="shared" si="28"/>
        <v>-79644.249133946985</v>
      </c>
      <c r="L97" s="124">
        <f t="shared" si="25"/>
        <v>0.95386693406834155</v>
      </c>
      <c r="M97" s="37">
        <f t="shared" si="26"/>
        <v>7</v>
      </c>
      <c r="N97" s="37">
        <v>82</v>
      </c>
      <c r="O97" s="46">
        <f t="shared" si="19"/>
        <v>0</v>
      </c>
      <c r="P97" s="46">
        <f t="shared" si="20"/>
        <v>0</v>
      </c>
      <c r="Q97" s="46">
        <f t="shared" si="21"/>
        <v>91.667109610442182</v>
      </c>
      <c r="R97" s="115">
        <f t="shared" si="27"/>
        <v>6469.1500623751053</v>
      </c>
      <c r="S97" s="46">
        <f t="shared" si="27"/>
        <v>0.12</v>
      </c>
      <c r="T97" s="46">
        <f t="shared" si="22"/>
        <v>0</v>
      </c>
      <c r="U97" s="116"/>
      <c r="W97" s="5"/>
      <c r="X97" s="5"/>
      <c r="Y97" s="5"/>
      <c r="Z97" s="5"/>
      <c r="AA97" s="5"/>
      <c r="AB97" s="5"/>
      <c r="AC97" s="5"/>
    </row>
    <row r="98" spans="2:29" x14ac:dyDescent="0.2">
      <c r="B98" s="37">
        <f t="shared" si="23"/>
        <v>7</v>
      </c>
      <c r="C98" s="37">
        <v>83</v>
      </c>
      <c r="D98" s="46"/>
      <c r="E98" s="46"/>
      <c r="F98" s="46">
        <f t="shared" si="30"/>
        <v>96.100521295431051</v>
      </c>
      <c r="G98" s="48">
        <f t="shared" si="29"/>
        <v>6469.1500623751053</v>
      </c>
      <c r="H98" s="46">
        <f t="shared" si="18"/>
        <v>0.12</v>
      </c>
      <c r="I98" s="46">
        <f t="shared" si="24"/>
        <v>0</v>
      </c>
      <c r="J98" s="46">
        <f t="shared" si="28"/>
        <v>-80159.918996657245</v>
      </c>
      <c r="L98" s="124">
        <f t="shared" si="25"/>
        <v>0.94887424786888197</v>
      </c>
      <c r="M98" s="37">
        <f t="shared" si="26"/>
        <v>7</v>
      </c>
      <c r="N98" s="37">
        <v>83</v>
      </c>
      <c r="O98" s="46">
        <f t="shared" si="19"/>
        <v>0</v>
      </c>
      <c r="P98" s="46">
        <f t="shared" si="20"/>
        <v>0</v>
      </c>
      <c r="Q98" s="46">
        <f t="shared" si="21"/>
        <v>91.18730986400962</v>
      </c>
      <c r="R98" s="115">
        <f t="shared" si="27"/>
        <v>6469.1500623751053</v>
      </c>
      <c r="S98" s="46">
        <f t="shared" si="27"/>
        <v>0.12</v>
      </c>
      <c r="T98" s="46">
        <f t="shared" si="22"/>
        <v>0</v>
      </c>
      <c r="U98" s="116"/>
      <c r="W98" s="5"/>
      <c r="X98" s="5"/>
      <c r="Y98" s="5"/>
      <c r="Z98" s="5"/>
      <c r="AA98" s="5"/>
      <c r="AB98" s="5"/>
      <c r="AC98" s="5"/>
    </row>
    <row r="99" spans="2:29" x14ac:dyDescent="0.2">
      <c r="B99" s="37">
        <f t="shared" si="23"/>
        <v>7</v>
      </c>
      <c r="C99" s="37">
        <v>84</v>
      </c>
      <c r="D99" s="46"/>
      <c r="E99" s="46"/>
      <c r="F99" s="46">
        <f t="shared" si="30"/>
        <v>96.100521295431051</v>
      </c>
      <c r="G99" s="48">
        <f t="shared" si="29"/>
        <v>6469.1500623751053</v>
      </c>
      <c r="H99" s="46">
        <f t="shared" si="18"/>
        <v>0.12</v>
      </c>
      <c r="I99" s="46">
        <f t="shared" si="24"/>
        <v>2316.7042330508452</v>
      </c>
      <c r="J99" s="46">
        <f t="shared" si="28"/>
        <v>-78349.408134077836</v>
      </c>
      <c r="L99" s="124">
        <f t="shared" si="25"/>
        <v>0.9439076941566652</v>
      </c>
      <c r="M99" s="37">
        <f t="shared" si="26"/>
        <v>7</v>
      </c>
      <c r="N99" s="37">
        <v>84</v>
      </c>
      <c r="O99" s="46">
        <f t="shared" si="19"/>
        <v>0</v>
      </c>
      <c r="P99" s="46">
        <f t="shared" si="20"/>
        <v>0</v>
      </c>
      <c r="Q99" s="46">
        <f t="shared" si="21"/>
        <v>90.710021463223825</v>
      </c>
      <c r="R99" s="115">
        <f t="shared" si="27"/>
        <v>6469.1500623751053</v>
      </c>
      <c r="S99" s="46">
        <f t="shared" si="27"/>
        <v>0.12</v>
      </c>
      <c r="T99" s="46">
        <f t="shared" si="22"/>
        <v>2186.7549506620089</v>
      </c>
      <c r="U99" s="116"/>
      <c r="W99" s="5"/>
      <c r="X99" s="5"/>
      <c r="Y99" s="5"/>
      <c r="Z99" s="5"/>
      <c r="AA99" s="5"/>
      <c r="AB99" s="5"/>
      <c r="AC99" s="5"/>
    </row>
    <row r="100" spans="2:29" x14ac:dyDescent="0.2">
      <c r="B100" s="37">
        <f t="shared" si="23"/>
        <v>8</v>
      </c>
      <c r="C100" s="37">
        <v>85</v>
      </c>
      <c r="D100" s="46"/>
      <c r="E100" s="46"/>
      <c r="F100" s="46">
        <f t="shared" si="30"/>
        <v>98.983536934293994</v>
      </c>
      <c r="G100" s="48">
        <f t="shared" si="29"/>
        <v>6436.8043120632292</v>
      </c>
      <c r="H100" s="46">
        <f t="shared" si="18"/>
        <v>0.12</v>
      </c>
      <c r="I100" s="46">
        <f t="shared" si="24"/>
        <v>0</v>
      </c>
      <c r="J100" s="46">
        <f t="shared" si="28"/>
        <v>-78861.163124495404</v>
      </c>
      <c r="L100" s="124">
        <f t="shared" si="25"/>
        <v>1</v>
      </c>
      <c r="M100" s="37">
        <f t="shared" si="26"/>
        <v>8</v>
      </c>
      <c r="N100" s="37">
        <v>85</v>
      </c>
      <c r="O100" s="46">
        <f t="shared" si="19"/>
        <v>0</v>
      </c>
      <c r="P100" s="46">
        <f t="shared" si="20"/>
        <v>0</v>
      </c>
      <c r="Q100" s="46">
        <f t="shared" si="21"/>
        <v>98.983536934293994</v>
      </c>
      <c r="R100" s="115">
        <f t="shared" si="27"/>
        <v>6436.8043120632292</v>
      </c>
      <c r="S100" s="46">
        <f t="shared" si="27"/>
        <v>0.12</v>
      </c>
      <c r="T100" s="46">
        <f t="shared" si="22"/>
        <v>0</v>
      </c>
      <c r="U100" s="116"/>
      <c r="W100" s="5"/>
      <c r="X100" s="5"/>
      <c r="Y100" s="5"/>
      <c r="Z100" s="5"/>
      <c r="AA100" s="5"/>
      <c r="AB100" s="5"/>
      <c r="AC100" s="5"/>
    </row>
    <row r="101" spans="2:29" x14ac:dyDescent="0.2">
      <c r="B101" s="37">
        <f t="shared" si="23"/>
        <v>8</v>
      </c>
      <c r="C101" s="37">
        <v>86</v>
      </c>
      <c r="D101" s="46"/>
      <c r="E101" s="46"/>
      <c r="F101" s="46">
        <f t="shared" si="30"/>
        <v>98.983536934293994</v>
      </c>
      <c r="G101" s="48">
        <f t="shared" si="29"/>
        <v>6436.8043120632292</v>
      </c>
      <c r="H101" s="46">
        <f t="shared" si="18"/>
        <v>0.12</v>
      </c>
      <c r="I101" s="46">
        <f t="shared" si="24"/>
        <v>0</v>
      </c>
      <c r="J101" s="46">
        <f t="shared" si="28"/>
        <v>-79375.610813217194</v>
      </c>
      <c r="L101" s="124">
        <f t="shared" si="25"/>
        <v>0.99476584624003517</v>
      </c>
      <c r="M101" s="37">
        <f t="shared" si="26"/>
        <v>8</v>
      </c>
      <c r="N101" s="37">
        <v>86</v>
      </c>
      <c r="O101" s="46">
        <f t="shared" si="19"/>
        <v>0</v>
      </c>
      <c r="P101" s="46">
        <f t="shared" si="20"/>
        <v>0</v>
      </c>
      <c r="Q101" s="46">
        <f t="shared" si="21"/>
        <v>98.465441882274746</v>
      </c>
      <c r="R101" s="115">
        <f t="shared" si="27"/>
        <v>6436.8043120632292</v>
      </c>
      <c r="S101" s="46">
        <f t="shared" si="27"/>
        <v>0.12</v>
      </c>
      <c r="T101" s="46">
        <f t="shared" si="22"/>
        <v>0</v>
      </c>
      <c r="U101" s="116"/>
      <c r="W101" s="5"/>
      <c r="X101" s="5"/>
      <c r="Y101" s="5"/>
      <c r="Z101" s="5"/>
      <c r="AA101" s="5"/>
      <c r="AB101" s="5"/>
      <c r="AC101" s="5"/>
    </row>
    <row r="102" spans="2:29" x14ac:dyDescent="0.2">
      <c r="B102" s="37">
        <f t="shared" si="23"/>
        <v>8</v>
      </c>
      <c r="C102" s="37">
        <v>87</v>
      </c>
      <c r="D102" s="46"/>
      <c r="E102" s="46"/>
      <c r="F102" s="46">
        <f t="shared" si="30"/>
        <v>98.983536934293994</v>
      </c>
      <c r="G102" s="48">
        <f t="shared" si="29"/>
        <v>6436.8043120632292</v>
      </c>
      <c r="H102" s="46">
        <f t="shared" si="18"/>
        <v>0.12</v>
      </c>
      <c r="I102" s="46">
        <f t="shared" si="24"/>
        <v>2305.1207118855905</v>
      </c>
      <c r="J102" s="46">
        <f t="shared" si="28"/>
        <v>-77575.515816055704</v>
      </c>
      <c r="L102" s="124">
        <f t="shared" si="25"/>
        <v>0.98955908884565325</v>
      </c>
      <c r="M102" s="37">
        <f t="shared" si="26"/>
        <v>8</v>
      </c>
      <c r="N102" s="37">
        <v>87</v>
      </c>
      <c r="O102" s="46">
        <f t="shared" si="19"/>
        <v>0</v>
      </c>
      <c r="P102" s="46">
        <f t="shared" si="20"/>
        <v>0</v>
      </c>
      <c r="Q102" s="46">
        <f t="shared" si="21"/>
        <v>97.950058619420034</v>
      </c>
      <c r="R102" s="115">
        <f t="shared" si="27"/>
        <v>6436.8043120632292</v>
      </c>
      <c r="S102" s="46">
        <f t="shared" si="27"/>
        <v>0.12</v>
      </c>
      <c r="T102" s="46">
        <f t="shared" si="22"/>
        <v>2281.0531513327487</v>
      </c>
      <c r="U102" s="116"/>
      <c r="W102" s="5"/>
      <c r="X102" s="5"/>
      <c r="Y102" s="5"/>
      <c r="Z102" s="5"/>
      <c r="AA102" s="5"/>
      <c r="AB102" s="5"/>
      <c r="AC102" s="5"/>
    </row>
    <row r="103" spans="2:29" x14ac:dyDescent="0.2">
      <c r="B103" s="37">
        <f t="shared" si="23"/>
        <v>8</v>
      </c>
      <c r="C103" s="37">
        <v>88</v>
      </c>
      <c r="D103" s="46"/>
      <c r="E103" s="46"/>
      <c r="F103" s="46">
        <f t="shared" si="30"/>
        <v>98.983536934293994</v>
      </c>
      <c r="G103" s="48">
        <f t="shared" si="29"/>
        <v>6436.8043120632292</v>
      </c>
      <c r="H103" s="46">
        <f t="shared" si="18"/>
        <v>0.12</v>
      </c>
      <c r="I103" s="46">
        <f t="shared" si="24"/>
        <v>0</v>
      </c>
      <c r="J103" s="46">
        <f t="shared" si="28"/>
        <v>-78083.19882169264</v>
      </c>
      <c r="L103" s="124">
        <f t="shared" si="25"/>
        <v>0.98437958442006435</v>
      </c>
      <c r="M103" s="37">
        <f t="shared" si="26"/>
        <v>8</v>
      </c>
      <c r="N103" s="37">
        <v>88</v>
      </c>
      <c r="O103" s="46">
        <f t="shared" si="19"/>
        <v>0</v>
      </c>
      <c r="P103" s="46">
        <f t="shared" si="20"/>
        <v>0</v>
      </c>
      <c r="Q103" s="46">
        <f t="shared" si="21"/>
        <v>97.437372951808413</v>
      </c>
      <c r="R103" s="115">
        <f t="shared" si="27"/>
        <v>6436.8043120632292</v>
      </c>
      <c r="S103" s="46">
        <f t="shared" si="27"/>
        <v>0.12</v>
      </c>
      <c r="T103" s="46">
        <f t="shared" si="22"/>
        <v>0</v>
      </c>
      <c r="U103" s="116"/>
      <c r="W103" s="5"/>
      <c r="X103" s="5"/>
      <c r="Y103" s="5"/>
      <c r="Z103" s="5"/>
      <c r="AA103" s="5"/>
      <c r="AB103" s="5"/>
      <c r="AC103" s="5"/>
    </row>
    <row r="104" spans="2:29" x14ac:dyDescent="0.2">
      <c r="B104" s="37">
        <f t="shared" si="23"/>
        <v>8</v>
      </c>
      <c r="C104" s="37">
        <v>89</v>
      </c>
      <c r="D104" s="46"/>
      <c r="E104" s="46"/>
      <c r="F104" s="46">
        <f t="shared" si="30"/>
        <v>98.983536934293994</v>
      </c>
      <c r="G104" s="48">
        <f t="shared" si="29"/>
        <v>6436.8043120632292</v>
      </c>
      <c r="H104" s="46">
        <f t="shared" si="18"/>
        <v>0.12</v>
      </c>
      <c r="I104" s="46">
        <f t="shared" si="24"/>
        <v>0</v>
      </c>
      <c r="J104" s="46">
        <f t="shared" si="28"/>
        <v>-78593.553100094781</v>
      </c>
      <c r="L104" s="124">
        <f t="shared" si="25"/>
        <v>0.97922719031703953</v>
      </c>
      <c r="M104" s="37">
        <f t="shared" si="26"/>
        <v>8</v>
      </c>
      <c r="N104" s="37">
        <v>89</v>
      </c>
      <c r="O104" s="46">
        <f t="shared" si="19"/>
        <v>0</v>
      </c>
      <c r="P104" s="46">
        <f t="shared" si="20"/>
        <v>0</v>
      </c>
      <c r="Q104" s="46">
        <f t="shared" si="21"/>
        <v>96.927370759811623</v>
      </c>
      <c r="R104" s="115">
        <f t="shared" si="27"/>
        <v>6436.8043120632292</v>
      </c>
      <c r="S104" s="46">
        <f t="shared" si="27"/>
        <v>0.12</v>
      </c>
      <c r="T104" s="46">
        <f t="shared" si="22"/>
        <v>0</v>
      </c>
      <c r="U104" s="116"/>
      <c r="W104" s="5"/>
      <c r="X104" s="5"/>
      <c r="Y104" s="5"/>
      <c r="Z104" s="5"/>
      <c r="AA104" s="5"/>
      <c r="AB104" s="5"/>
      <c r="AC104" s="5"/>
    </row>
    <row r="105" spans="2:29" x14ac:dyDescent="0.2">
      <c r="B105" s="37">
        <f t="shared" si="23"/>
        <v>8</v>
      </c>
      <c r="C105" s="37">
        <v>90</v>
      </c>
      <c r="D105" s="46"/>
      <c r="E105" s="46"/>
      <c r="F105" s="46">
        <f t="shared" si="30"/>
        <v>98.983536934293994</v>
      </c>
      <c r="G105" s="48">
        <f t="shared" si="29"/>
        <v>6436.8043120632292</v>
      </c>
      <c r="H105" s="46">
        <f t="shared" si="18"/>
        <v>0.12</v>
      </c>
      <c r="I105" s="46">
        <f t="shared" si="24"/>
        <v>2305.1207118855905</v>
      </c>
      <c r="J105" s="46">
        <f t="shared" si="28"/>
        <v>-76789.343154339993</v>
      </c>
      <c r="L105" s="124">
        <f t="shared" si="25"/>
        <v>0.97410176463698184</v>
      </c>
      <c r="M105" s="37">
        <f t="shared" si="26"/>
        <v>8</v>
      </c>
      <c r="N105" s="37">
        <v>90</v>
      </c>
      <c r="O105" s="46">
        <f t="shared" si="19"/>
        <v>0</v>
      </c>
      <c r="P105" s="46">
        <f t="shared" si="20"/>
        <v>0</v>
      </c>
      <c r="Q105" s="46">
        <f t="shared" si="21"/>
        <v>96.420037997705649</v>
      </c>
      <c r="R105" s="115">
        <f t="shared" si="27"/>
        <v>6436.8043120632292</v>
      </c>
      <c r="S105" s="46">
        <f t="shared" si="27"/>
        <v>0.12</v>
      </c>
      <c r="T105" s="46">
        <f t="shared" si="22"/>
        <v>2245.4221531490093</v>
      </c>
      <c r="U105" s="116"/>
      <c r="W105" s="5"/>
      <c r="X105" s="5"/>
      <c r="Y105" s="5"/>
      <c r="Z105" s="5"/>
      <c r="AA105" s="5"/>
      <c r="AB105" s="5"/>
      <c r="AC105" s="5"/>
    </row>
    <row r="106" spans="2:29" x14ac:dyDescent="0.2">
      <c r="B106" s="37">
        <f t="shared" si="23"/>
        <v>8</v>
      </c>
      <c r="C106" s="37">
        <v>91</v>
      </c>
      <c r="D106" s="46"/>
      <c r="E106" s="46"/>
      <c r="F106" s="46">
        <f t="shared" si="30"/>
        <v>98.983536934293994</v>
      </c>
      <c r="G106" s="48">
        <f t="shared" si="29"/>
        <v>6436.8043120632292</v>
      </c>
      <c r="H106" s="46">
        <f t="shared" si="18"/>
        <v>0.12</v>
      </c>
      <c r="I106" s="46">
        <f t="shared" si="24"/>
        <v>0</v>
      </c>
      <c r="J106" s="46">
        <f t="shared" si="28"/>
        <v>-77292.889559782168</v>
      </c>
      <c r="L106" s="124">
        <f t="shared" si="25"/>
        <v>0.96900316622301863</v>
      </c>
      <c r="M106" s="37">
        <f t="shared" si="26"/>
        <v>8</v>
      </c>
      <c r="N106" s="37">
        <v>91</v>
      </c>
      <c r="O106" s="46">
        <f t="shared" si="19"/>
        <v>0</v>
      </c>
      <c r="P106" s="46">
        <f t="shared" si="20"/>
        <v>0</v>
      </c>
      <c r="Q106" s="46">
        <f t="shared" si="21"/>
        <v>95.915360693283986</v>
      </c>
      <c r="R106" s="115">
        <f t="shared" si="27"/>
        <v>6436.8043120632292</v>
      </c>
      <c r="S106" s="46">
        <f t="shared" si="27"/>
        <v>0.12</v>
      </c>
      <c r="T106" s="46">
        <f t="shared" si="22"/>
        <v>0</v>
      </c>
      <c r="U106" s="116"/>
      <c r="W106" s="5"/>
      <c r="X106" s="5"/>
      <c r="Y106" s="5"/>
      <c r="Z106" s="5"/>
      <c r="AA106" s="5"/>
      <c r="AB106" s="5"/>
      <c r="AC106" s="5"/>
    </row>
    <row r="107" spans="2:29" x14ac:dyDescent="0.2">
      <c r="B107" s="37">
        <f t="shared" si="23"/>
        <v>8</v>
      </c>
      <c r="C107" s="37">
        <v>92</v>
      </c>
      <c r="D107" s="46"/>
      <c r="E107" s="46"/>
      <c r="F107" s="46">
        <f t="shared" si="30"/>
        <v>98.983536934293994</v>
      </c>
      <c r="G107" s="48">
        <f t="shared" si="29"/>
        <v>6436.8043120632292</v>
      </c>
      <c r="H107" s="46">
        <f t="shared" si="18"/>
        <v>0.12</v>
      </c>
      <c r="I107" s="46">
        <f t="shared" si="24"/>
        <v>0</v>
      </c>
      <c r="J107" s="46">
        <f t="shared" si="28"/>
        <v>-77799.085472463979</v>
      </c>
      <c r="L107" s="124">
        <f t="shared" si="25"/>
        <v>0.96393125465711471</v>
      </c>
      <c r="M107" s="37">
        <f t="shared" si="26"/>
        <v>8</v>
      </c>
      <c r="N107" s="37">
        <v>92</v>
      </c>
      <c r="O107" s="46">
        <f t="shared" si="19"/>
        <v>0</v>
      </c>
      <c r="P107" s="46">
        <f t="shared" si="20"/>
        <v>0</v>
      </c>
      <c r="Q107" s="46">
        <f t="shared" si="21"/>
        <v>95.413324947472859</v>
      </c>
      <c r="R107" s="115">
        <f t="shared" si="27"/>
        <v>6436.8043120632292</v>
      </c>
      <c r="S107" s="46">
        <f t="shared" si="27"/>
        <v>0.12</v>
      </c>
      <c r="T107" s="46">
        <f t="shared" si="22"/>
        <v>0</v>
      </c>
      <c r="U107" s="116"/>
      <c r="W107" s="5"/>
      <c r="X107" s="5"/>
      <c r="Y107" s="5"/>
      <c r="Z107" s="5"/>
      <c r="AA107" s="5"/>
      <c r="AB107" s="5"/>
      <c r="AC107" s="5"/>
    </row>
    <row r="108" spans="2:29" x14ac:dyDescent="0.2">
      <c r="B108" s="37">
        <f t="shared" si="23"/>
        <v>8</v>
      </c>
      <c r="C108" s="37">
        <v>93</v>
      </c>
      <c r="D108" s="46"/>
      <c r="E108" s="46"/>
      <c r="F108" s="46">
        <f t="shared" si="30"/>
        <v>98.983536934293994</v>
      </c>
      <c r="G108" s="48">
        <f t="shared" si="29"/>
        <v>6436.8043120632292</v>
      </c>
      <c r="H108" s="46">
        <f t="shared" si="18"/>
        <v>0.12</v>
      </c>
      <c r="I108" s="46">
        <f t="shared" si="24"/>
        <v>2305.1207118855905</v>
      </c>
      <c r="J108" s="46">
        <f t="shared" si="28"/>
        <v>-75990.695280939748</v>
      </c>
      <c r="L108" s="124">
        <f t="shared" si="25"/>
        <v>0.95888589025620352</v>
      </c>
      <c r="M108" s="37">
        <f t="shared" si="26"/>
        <v>8</v>
      </c>
      <c r="N108" s="37">
        <v>93</v>
      </c>
      <c r="O108" s="46">
        <f t="shared" si="19"/>
        <v>0</v>
      </c>
      <c r="P108" s="46">
        <f t="shared" si="20"/>
        <v>0</v>
      </c>
      <c r="Q108" s="46">
        <f t="shared" si="21"/>
        <v>94.9139169339483</v>
      </c>
      <c r="R108" s="115">
        <f t="shared" si="27"/>
        <v>6436.8043120632292</v>
      </c>
      <c r="S108" s="46">
        <f t="shared" si="27"/>
        <v>0.12</v>
      </c>
      <c r="T108" s="46">
        <f t="shared" si="22"/>
        <v>2210.3477259644283</v>
      </c>
      <c r="U108" s="116"/>
      <c r="W108" s="5"/>
      <c r="X108" s="5"/>
      <c r="Y108" s="5"/>
      <c r="Z108" s="5"/>
      <c r="AA108" s="5"/>
      <c r="AB108" s="5"/>
      <c r="AC108" s="5"/>
    </row>
    <row r="109" spans="2:29" x14ac:dyDescent="0.2">
      <c r="B109" s="37">
        <f t="shared" si="23"/>
        <v>8</v>
      </c>
      <c r="C109" s="37">
        <v>94</v>
      </c>
      <c r="D109" s="46"/>
      <c r="E109" s="46"/>
      <c r="F109" s="46">
        <f t="shared" si="30"/>
        <v>98.983536934293994</v>
      </c>
      <c r="G109" s="48">
        <f t="shared" si="29"/>
        <v>6436.8043120632292</v>
      </c>
      <c r="H109" s="46">
        <f t="shared" si="18"/>
        <v>0.12</v>
      </c>
      <c r="I109" s="46">
        <f t="shared" si="24"/>
        <v>0</v>
      </c>
      <c r="J109" s="46">
        <f t="shared" si="28"/>
        <v>-76490.039445437229</v>
      </c>
      <c r="L109" s="124">
        <f t="shared" si="25"/>
        <v>0.95386693406834155</v>
      </c>
      <c r="M109" s="37">
        <f t="shared" si="26"/>
        <v>8</v>
      </c>
      <c r="N109" s="37">
        <v>94</v>
      </c>
      <c r="O109" s="46">
        <f t="shared" si="19"/>
        <v>0</v>
      </c>
      <c r="P109" s="46">
        <f t="shared" si="20"/>
        <v>0</v>
      </c>
      <c r="Q109" s="46">
        <f t="shared" si="21"/>
        <v>94.417122898755466</v>
      </c>
      <c r="R109" s="115">
        <f t="shared" si="27"/>
        <v>6436.8043120632292</v>
      </c>
      <c r="S109" s="46">
        <f t="shared" si="27"/>
        <v>0.12</v>
      </c>
      <c r="T109" s="46">
        <f t="shared" si="22"/>
        <v>0</v>
      </c>
      <c r="U109" s="116"/>
      <c r="W109" s="5"/>
      <c r="X109" s="5"/>
      <c r="Y109" s="5"/>
      <c r="Z109" s="5"/>
      <c r="AA109" s="5"/>
      <c r="AB109" s="5"/>
      <c r="AC109" s="5"/>
    </row>
    <row r="110" spans="2:29" x14ac:dyDescent="0.2">
      <c r="B110" s="37">
        <f t="shared" si="23"/>
        <v>8</v>
      </c>
      <c r="C110" s="37">
        <v>95</v>
      </c>
      <c r="D110" s="46"/>
      <c r="E110" s="46"/>
      <c r="F110" s="46">
        <f t="shared" si="30"/>
        <v>98.983536934293994</v>
      </c>
      <c r="G110" s="48">
        <f t="shared" si="29"/>
        <v>6436.8043120632292</v>
      </c>
      <c r="H110" s="46">
        <f t="shared" si="18"/>
        <v>0.12</v>
      </c>
      <c r="I110" s="46">
        <f t="shared" si="24"/>
        <v>0</v>
      </c>
      <c r="J110" s="46">
        <f t="shared" si="28"/>
        <v>-76992.011006267232</v>
      </c>
      <c r="L110" s="124">
        <f t="shared" si="25"/>
        <v>0.94887424786888197</v>
      </c>
      <c r="M110" s="37">
        <f t="shared" si="26"/>
        <v>8</v>
      </c>
      <c r="N110" s="37">
        <v>95</v>
      </c>
      <c r="O110" s="46">
        <f t="shared" si="19"/>
        <v>0</v>
      </c>
      <c r="P110" s="46">
        <f t="shared" si="20"/>
        <v>0</v>
      </c>
      <c r="Q110" s="46">
        <f t="shared" si="21"/>
        <v>93.922929159929907</v>
      </c>
      <c r="R110" s="115">
        <f t="shared" si="27"/>
        <v>6436.8043120632292</v>
      </c>
      <c r="S110" s="46">
        <f t="shared" si="27"/>
        <v>0.12</v>
      </c>
      <c r="T110" s="46">
        <f t="shared" si="22"/>
        <v>0</v>
      </c>
      <c r="U110" s="116"/>
      <c r="W110" s="5"/>
      <c r="X110" s="5"/>
      <c r="Y110" s="5"/>
      <c r="Z110" s="5"/>
      <c r="AA110" s="5"/>
      <c r="AB110" s="5"/>
      <c r="AC110" s="5"/>
    </row>
    <row r="111" spans="2:29" x14ac:dyDescent="0.2">
      <c r="B111" s="37">
        <f t="shared" si="23"/>
        <v>8</v>
      </c>
      <c r="C111" s="37">
        <v>96</v>
      </c>
      <c r="D111" s="46"/>
      <c r="E111" s="46"/>
      <c r="F111" s="46">
        <f t="shared" si="30"/>
        <v>98.983536934293994</v>
      </c>
      <c r="G111" s="48">
        <f t="shared" si="29"/>
        <v>6436.8043120632292</v>
      </c>
      <c r="H111" s="46">
        <f t="shared" si="18"/>
        <v>0.12</v>
      </c>
      <c r="I111" s="46">
        <f t="shared" si="24"/>
        <v>2305.1207118855905</v>
      </c>
      <c r="J111" s="46">
        <f t="shared" si="28"/>
        <v>-75179.374235643219</v>
      </c>
      <c r="L111" s="124">
        <f t="shared" si="25"/>
        <v>0.9439076941566652</v>
      </c>
      <c r="M111" s="37">
        <f t="shared" si="26"/>
        <v>8</v>
      </c>
      <c r="N111" s="37">
        <v>96</v>
      </c>
      <c r="O111" s="46">
        <f t="shared" si="19"/>
        <v>0</v>
      </c>
      <c r="P111" s="46">
        <f t="shared" si="20"/>
        <v>0</v>
      </c>
      <c r="Q111" s="46">
        <f t="shared" si="21"/>
        <v>93.43132210712055</v>
      </c>
      <c r="R111" s="115">
        <f t="shared" si="27"/>
        <v>6436.8043120632292</v>
      </c>
      <c r="S111" s="46">
        <f t="shared" si="27"/>
        <v>0.12</v>
      </c>
      <c r="T111" s="46">
        <f t="shared" si="22"/>
        <v>2175.8211759086985</v>
      </c>
      <c r="U111" s="116"/>
      <c r="W111" s="5"/>
      <c r="X111" s="5"/>
      <c r="Y111" s="5"/>
      <c r="Z111" s="5"/>
      <c r="AA111" s="5"/>
      <c r="AB111" s="5"/>
      <c r="AC111" s="5"/>
    </row>
    <row r="112" spans="2:29" x14ac:dyDescent="0.2">
      <c r="B112" s="37">
        <f t="shared" si="23"/>
        <v>9</v>
      </c>
      <c r="C112" s="37">
        <v>97</v>
      </c>
      <c r="D112" s="46"/>
      <c r="E112" s="46"/>
      <c r="F112" s="46">
        <f t="shared" si="30"/>
        <v>101.95304304232282</v>
      </c>
      <c r="G112" s="48">
        <f t="shared" si="29"/>
        <v>6404.6202905029131</v>
      </c>
      <c r="H112" s="46">
        <f t="shared" si="18"/>
        <v>0.12</v>
      </c>
      <c r="I112" s="46">
        <f t="shared" si="24"/>
        <v>0</v>
      </c>
      <c r="J112" s="46">
        <f t="shared" si="28"/>
        <v>-75677.434607581294</v>
      </c>
      <c r="L112" s="124">
        <f t="shared" si="25"/>
        <v>1</v>
      </c>
      <c r="M112" s="37">
        <f t="shared" si="26"/>
        <v>9</v>
      </c>
      <c r="N112" s="37">
        <v>97</v>
      </c>
      <c r="O112" s="46">
        <f t="shared" si="19"/>
        <v>0</v>
      </c>
      <c r="P112" s="46">
        <f t="shared" si="20"/>
        <v>0</v>
      </c>
      <c r="Q112" s="46">
        <f t="shared" si="21"/>
        <v>101.95304304232282</v>
      </c>
      <c r="R112" s="115">
        <f t="shared" si="27"/>
        <v>6404.6202905029131</v>
      </c>
      <c r="S112" s="46">
        <f t="shared" si="27"/>
        <v>0.12</v>
      </c>
      <c r="T112" s="46">
        <f t="shared" si="22"/>
        <v>0</v>
      </c>
      <c r="U112" s="116"/>
      <c r="W112" s="5"/>
      <c r="X112" s="5"/>
      <c r="Y112" s="5"/>
      <c r="Z112" s="5"/>
      <c r="AA112" s="5"/>
      <c r="AB112" s="5"/>
      <c r="AC112" s="5"/>
    </row>
    <row r="113" spans="2:29" x14ac:dyDescent="0.2">
      <c r="B113" s="37">
        <f t="shared" si="23"/>
        <v>9</v>
      </c>
      <c r="C113" s="37">
        <v>98</v>
      </c>
      <c r="D113" s="46"/>
      <c r="E113" s="46"/>
      <c r="F113" s="46">
        <f t="shared" si="30"/>
        <v>101.95304304232282</v>
      </c>
      <c r="G113" s="48">
        <f t="shared" si="29"/>
        <v>6404.6202905029131</v>
      </c>
      <c r="H113" s="46">
        <f t="shared" si="18"/>
        <v>0.12</v>
      </c>
      <c r="I113" s="46">
        <f t="shared" si="24"/>
        <v>0</v>
      </c>
      <c r="J113" s="46">
        <f t="shared" si="28"/>
        <v>-76178.115620927929</v>
      </c>
      <c r="L113" s="124">
        <f t="shared" si="25"/>
        <v>0.99476584624003517</v>
      </c>
      <c r="M113" s="37">
        <f t="shared" si="26"/>
        <v>9</v>
      </c>
      <c r="N113" s="37">
        <v>98</v>
      </c>
      <c r="O113" s="46">
        <f t="shared" si="19"/>
        <v>0</v>
      </c>
      <c r="P113" s="46">
        <f t="shared" si="20"/>
        <v>0</v>
      </c>
      <c r="Q113" s="46">
        <f t="shared" si="21"/>
        <v>101.41940513874299</v>
      </c>
      <c r="R113" s="115">
        <f t="shared" si="27"/>
        <v>6404.6202905029131</v>
      </c>
      <c r="S113" s="46">
        <f t="shared" si="27"/>
        <v>0.12</v>
      </c>
      <c r="T113" s="46">
        <f t="shared" si="22"/>
        <v>0</v>
      </c>
      <c r="U113" s="116"/>
      <c r="W113" s="5"/>
      <c r="X113" s="5"/>
      <c r="Y113" s="5"/>
      <c r="Z113" s="5"/>
      <c r="AA113" s="5"/>
      <c r="AB113" s="5"/>
      <c r="AC113" s="5"/>
    </row>
    <row r="114" spans="2:29" x14ac:dyDescent="0.2">
      <c r="B114" s="37">
        <f t="shared" si="23"/>
        <v>9</v>
      </c>
      <c r="C114" s="37">
        <v>99</v>
      </c>
      <c r="D114" s="46"/>
      <c r="E114" s="46"/>
      <c r="F114" s="46">
        <f t="shared" si="30"/>
        <v>101.95304304232282</v>
      </c>
      <c r="G114" s="48">
        <f t="shared" si="29"/>
        <v>6404.6202905029131</v>
      </c>
      <c r="H114" s="46">
        <f t="shared" si="18"/>
        <v>0.12</v>
      </c>
      <c r="I114" s="46">
        <f t="shared" si="24"/>
        <v>2293.5951083261625</v>
      </c>
      <c r="J114" s="46">
        <f t="shared" si="28"/>
        <v>-74375.767760115967</v>
      </c>
      <c r="L114" s="124">
        <f t="shared" si="25"/>
        <v>0.98955908884565336</v>
      </c>
      <c r="M114" s="37">
        <f t="shared" si="26"/>
        <v>9</v>
      </c>
      <c r="N114" s="37">
        <v>99</v>
      </c>
      <c r="O114" s="46">
        <f t="shared" si="19"/>
        <v>0</v>
      </c>
      <c r="P114" s="46">
        <f t="shared" si="20"/>
        <v>0</v>
      </c>
      <c r="Q114" s="46">
        <f t="shared" si="21"/>
        <v>100.88856037800265</v>
      </c>
      <c r="R114" s="115">
        <f t="shared" si="27"/>
        <v>6404.6202905029131</v>
      </c>
      <c r="S114" s="46">
        <f t="shared" si="27"/>
        <v>0.12</v>
      </c>
      <c r="T114" s="46">
        <f t="shared" si="22"/>
        <v>2269.6478855760852</v>
      </c>
      <c r="U114" s="116"/>
      <c r="W114" s="5"/>
      <c r="X114" s="5"/>
      <c r="Y114" s="5"/>
      <c r="Z114" s="5"/>
      <c r="AA114" s="5"/>
      <c r="AB114" s="5"/>
      <c r="AC114" s="5"/>
    </row>
    <row r="115" spans="2:29" x14ac:dyDescent="0.2">
      <c r="B115" s="37">
        <f t="shared" si="23"/>
        <v>9</v>
      </c>
      <c r="C115" s="37">
        <v>100</v>
      </c>
      <c r="D115" s="46"/>
      <c r="E115" s="46"/>
      <c r="F115" s="46">
        <f t="shared" si="30"/>
        <v>101.95304304232282</v>
      </c>
      <c r="G115" s="48">
        <f t="shared" si="29"/>
        <v>6404.6202905029131</v>
      </c>
      <c r="H115" s="46">
        <f t="shared" si="18"/>
        <v>0.12</v>
      </c>
      <c r="I115" s="46">
        <f t="shared" si="24"/>
        <v>0</v>
      </c>
      <c r="J115" s="46">
        <f t="shared" si="28"/>
        <v>-74869.599800460928</v>
      </c>
      <c r="L115" s="124">
        <f t="shared" si="25"/>
        <v>0.98437958442006435</v>
      </c>
      <c r="M115" s="37">
        <f t="shared" si="26"/>
        <v>9</v>
      </c>
      <c r="N115" s="37">
        <v>100</v>
      </c>
      <c r="O115" s="46">
        <f t="shared" si="19"/>
        <v>0</v>
      </c>
      <c r="P115" s="46">
        <f t="shared" si="20"/>
        <v>0</v>
      </c>
      <c r="Q115" s="46">
        <f t="shared" si="21"/>
        <v>100.36049414036268</v>
      </c>
      <c r="R115" s="115">
        <f t="shared" si="27"/>
        <v>6404.6202905029131</v>
      </c>
      <c r="S115" s="46">
        <f t="shared" si="27"/>
        <v>0.12</v>
      </c>
      <c r="T115" s="46">
        <f t="shared" si="22"/>
        <v>0</v>
      </c>
      <c r="U115" s="116"/>
      <c r="W115" s="5"/>
      <c r="X115" s="5"/>
      <c r="Y115" s="5"/>
      <c r="Z115" s="5"/>
      <c r="AA115" s="5"/>
      <c r="AB115" s="5"/>
      <c r="AC115" s="5"/>
    </row>
    <row r="116" spans="2:29" x14ac:dyDescent="0.2">
      <c r="B116" s="37">
        <f t="shared" si="23"/>
        <v>9</v>
      </c>
      <c r="C116" s="37">
        <v>101</v>
      </c>
      <c r="D116" s="46"/>
      <c r="E116" s="46"/>
      <c r="F116" s="46">
        <f t="shared" si="30"/>
        <v>101.95304304232282</v>
      </c>
      <c r="G116" s="48">
        <f t="shared" si="29"/>
        <v>6404.6202905029131</v>
      </c>
      <c r="H116" s="46">
        <f t="shared" si="18"/>
        <v>0.12</v>
      </c>
      <c r="I116" s="46">
        <f t="shared" si="24"/>
        <v>0</v>
      </c>
      <c r="J116" s="46">
        <f t="shared" si="28"/>
        <v>-75366.030234026301</v>
      </c>
      <c r="L116" s="124">
        <f t="shared" si="25"/>
        <v>0.97922719031703953</v>
      </c>
      <c r="M116" s="37">
        <f t="shared" si="26"/>
        <v>9</v>
      </c>
      <c r="N116" s="37">
        <v>101</v>
      </c>
      <c r="O116" s="46">
        <f t="shared" si="19"/>
        <v>0</v>
      </c>
      <c r="P116" s="46">
        <f t="shared" si="20"/>
        <v>0</v>
      </c>
      <c r="Q116" s="46">
        <f t="shared" si="21"/>
        <v>99.835191882605969</v>
      </c>
      <c r="R116" s="115">
        <f t="shared" si="27"/>
        <v>6404.6202905029131</v>
      </c>
      <c r="S116" s="46">
        <f t="shared" si="27"/>
        <v>0.12</v>
      </c>
      <c r="T116" s="46">
        <f t="shared" si="22"/>
        <v>0</v>
      </c>
      <c r="U116" s="116"/>
      <c r="W116" s="5"/>
      <c r="X116" s="5"/>
      <c r="Y116" s="5"/>
      <c r="Z116" s="5"/>
      <c r="AA116" s="5"/>
      <c r="AB116" s="5"/>
      <c r="AC116" s="5"/>
    </row>
    <row r="117" spans="2:29" x14ac:dyDescent="0.2">
      <c r="B117" s="37">
        <f t="shared" si="23"/>
        <v>9</v>
      </c>
      <c r="C117" s="37">
        <v>102</v>
      </c>
      <c r="D117" s="46"/>
      <c r="E117" s="46"/>
      <c r="F117" s="46">
        <f t="shared" si="30"/>
        <v>101.95304304232282</v>
      </c>
      <c r="G117" s="48">
        <f t="shared" si="29"/>
        <v>6404.6202905029131</v>
      </c>
      <c r="H117" s="46">
        <f t="shared" si="18"/>
        <v>0.12</v>
      </c>
      <c r="I117" s="46">
        <f t="shared" si="24"/>
        <v>2293.5951083261625</v>
      </c>
      <c r="J117" s="46">
        <f t="shared" si="28"/>
        <v>-73559.409428181767</v>
      </c>
      <c r="L117" s="124">
        <f t="shared" si="25"/>
        <v>0.97410176463698184</v>
      </c>
      <c r="M117" s="37">
        <f t="shared" si="26"/>
        <v>9</v>
      </c>
      <c r="N117" s="37">
        <v>102</v>
      </c>
      <c r="O117" s="46">
        <f t="shared" si="19"/>
        <v>0</v>
      </c>
      <c r="P117" s="46">
        <f t="shared" si="20"/>
        <v>0</v>
      </c>
      <c r="Q117" s="46">
        <f t="shared" si="21"/>
        <v>99.312639137636822</v>
      </c>
      <c r="R117" s="115">
        <f t="shared" si="27"/>
        <v>6404.6202905029131</v>
      </c>
      <c r="S117" s="46">
        <f t="shared" si="27"/>
        <v>0.12</v>
      </c>
      <c r="T117" s="46">
        <f t="shared" si="22"/>
        <v>2234.1950423832645</v>
      </c>
      <c r="U117" s="116"/>
      <c r="W117" s="5"/>
      <c r="X117" s="5"/>
      <c r="Y117" s="5"/>
      <c r="Z117" s="5"/>
      <c r="AA117" s="5"/>
      <c r="AB117" s="5"/>
      <c r="AC117" s="5"/>
    </row>
    <row r="118" spans="2:29" x14ac:dyDescent="0.2">
      <c r="B118" s="37">
        <f t="shared" si="23"/>
        <v>9</v>
      </c>
      <c r="C118" s="37">
        <v>103</v>
      </c>
      <c r="D118" s="46"/>
      <c r="E118" s="46"/>
      <c r="F118" s="46">
        <f t="shared" si="30"/>
        <v>101.95304304232282</v>
      </c>
      <c r="G118" s="48">
        <f t="shared" si="29"/>
        <v>6404.6202905029131</v>
      </c>
      <c r="H118" s="46">
        <f t="shared" si="18"/>
        <v>0.12</v>
      </c>
      <c r="I118" s="46">
        <f t="shared" si="24"/>
        <v>0</v>
      </c>
      <c r="J118" s="46">
        <f t="shared" si="28"/>
        <v>-74048.946040563736</v>
      </c>
      <c r="L118" s="124">
        <f t="shared" si="25"/>
        <v>0.96900316622301863</v>
      </c>
      <c r="M118" s="37">
        <f t="shared" si="26"/>
        <v>9</v>
      </c>
      <c r="N118" s="37">
        <v>103</v>
      </c>
      <c r="O118" s="46">
        <f t="shared" si="19"/>
        <v>0</v>
      </c>
      <c r="P118" s="46">
        <f t="shared" si="20"/>
        <v>0</v>
      </c>
      <c r="Q118" s="46">
        <f t="shared" si="21"/>
        <v>98.792821514082505</v>
      </c>
      <c r="R118" s="115">
        <f t="shared" si="27"/>
        <v>6404.6202905029131</v>
      </c>
      <c r="S118" s="46">
        <f t="shared" si="27"/>
        <v>0.12</v>
      </c>
      <c r="T118" s="46">
        <f t="shared" si="22"/>
        <v>0</v>
      </c>
      <c r="U118" s="116"/>
      <c r="W118" s="5"/>
      <c r="X118" s="5"/>
      <c r="Y118" s="5"/>
      <c r="Z118" s="5"/>
      <c r="AA118" s="5"/>
      <c r="AB118" s="5"/>
      <c r="AC118" s="5"/>
    </row>
    <row r="119" spans="2:29" x14ac:dyDescent="0.2">
      <c r="B119" s="37">
        <f t="shared" si="23"/>
        <v>9</v>
      </c>
      <c r="C119" s="37">
        <v>104</v>
      </c>
      <c r="D119" s="46"/>
      <c r="E119" s="46"/>
      <c r="F119" s="46">
        <f t="shared" si="30"/>
        <v>101.95304304232282</v>
      </c>
      <c r="G119" s="48">
        <f t="shared" si="29"/>
        <v>6404.6202905029131</v>
      </c>
      <c r="H119" s="46">
        <f t="shared" si="18"/>
        <v>0.12</v>
      </c>
      <c r="I119" s="46">
        <f t="shared" si="24"/>
        <v>0</v>
      </c>
      <c r="J119" s="46">
        <f t="shared" si="28"/>
        <v>-74541.058444937386</v>
      </c>
      <c r="L119" s="124">
        <f t="shared" si="25"/>
        <v>0.96393125465711471</v>
      </c>
      <c r="M119" s="37">
        <f t="shared" si="26"/>
        <v>9</v>
      </c>
      <c r="N119" s="37">
        <v>104</v>
      </c>
      <c r="O119" s="46">
        <f t="shared" si="19"/>
        <v>0</v>
      </c>
      <c r="P119" s="46">
        <f t="shared" si="20"/>
        <v>0</v>
      </c>
      <c r="Q119" s="46">
        <f t="shared" si="21"/>
        <v>98.275724695897054</v>
      </c>
      <c r="R119" s="115">
        <f t="shared" si="27"/>
        <v>6404.6202905029131</v>
      </c>
      <c r="S119" s="46">
        <f t="shared" si="27"/>
        <v>0.12</v>
      </c>
      <c r="T119" s="46">
        <f t="shared" si="22"/>
        <v>0</v>
      </c>
      <c r="U119" s="116"/>
      <c r="W119" s="5"/>
      <c r="X119" s="5"/>
      <c r="Y119" s="5"/>
      <c r="Z119" s="5"/>
      <c r="AA119" s="5"/>
      <c r="AB119" s="5"/>
      <c r="AC119" s="5"/>
    </row>
    <row r="120" spans="2:29" x14ac:dyDescent="0.2">
      <c r="B120" s="37">
        <f t="shared" si="23"/>
        <v>9</v>
      </c>
      <c r="C120" s="37">
        <v>105</v>
      </c>
      <c r="D120" s="46"/>
      <c r="E120" s="46"/>
      <c r="F120" s="46">
        <f t="shared" si="30"/>
        <v>101.95304304232282</v>
      </c>
      <c r="G120" s="48">
        <f t="shared" si="29"/>
        <v>6404.6202905029131</v>
      </c>
      <c r="H120" s="46">
        <f t="shared" si="18"/>
        <v>0.12</v>
      </c>
      <c r="I120" s="46">
        <f t="shared" si="24"/>
        <v>2293.5951083261625</v>
      </c>
      <c r="J120" s="46">
        <f t="shared" si="28"/>
        <v>-72730.096889751643</v>
      </c>
      <c r="L120" s="124">
        <f t="shared" si="25"/>
        <v>0.95888589025620363</v>
      </c>
      <c r="M120" s="37">
        <f t="shared" si="26"/>
        <v>9</v>
      </c>
      <c r="N120" s="37">
        <v>105</v>
      </c>
      <c r="O120" s="46">
        <f t="shared" si="19"/>
        <v>0</v>
      </c>
      <c r="P120" s="46">
        <f t="shared" si="20"/>
        <v>0</v>
      </c>
      <c r="Q120" s="46">
        <f t="shared" si="21"/>
        <v>97.761334441966767</v>
      </c>
      <c r="R120" s="115">
        <f t="shared" si="27"/>
        <v>6404.6202905029131</v>
      </c>
      <c r="S120" s="46">
        <f t="shared" si="27"/>
        <v>0.12</v>
      </c>
      <c r="T120" s="46">
        <f t="shared" si="22"/>
        <v>2199.2959873346063</v>
      </c>
      <c r="U120" s="116"/>
      <c r="W120" s="5"/>
      <c r="X120" s="5"/>
      <c r="Y120" s="5"/>
      <c r="Z120" s="5"/>
      <c r="AA120" s="5"/>
      <c r="AB120" s="5"/>
      <c r="AC120" s="5"/>
    </row>
    <row r="121" spans="2:29" x14ac:dyDescent="0.2">
      <c r="B121" s="37">
        <f t="shared" si="23"/>
        <v>9</v>
      </c>
      <c r="C121" s="37">
        <v>106</v>
      </c>
      <c r="D121" s="46"/>
      <c r="E121" s="46"/>
      <c r="F121" s="46">
        <f t="shared" si="30"/>
        <v>101.95304304232282</v>
      </c>
      <c r="G121" s="48">
        <f t="shared" si="29"/>
        <v>6404.6202905029131</v>
      </c>
      <c r="H121" s="46">
        <f t="shared" si="18"/>
        <v>0.12</v>
      </c>
      <c r="I121" s="46">
        <f t="shared" si="24"/>
        <v>0</v>
      </c>
      <c r="J121" s="46">
        <f t="shared" si="28"/>
        <v>-73215.269913096432</v>
      </c>
      <c r="L121" s="124">
        <f t="shared" si="25"/>
        <v>0.95386693406834155</v>
      </c>
      <c r="M121" s="37">
        <f t="shared" si="26"/>
        <v>9</v>
      </c>
      <c r="N121" s="37">
        <v>106</v>
      </c>
      <c r="O121" s="46">
        <f t="shared" si="19"/>
        <v>0</v>
      </c>
      <c r="P121" s="46">
        <f t="shared" si="20"/>
        <v>0</v>
      </c>
      <c r="Q121" s="46">
        <f t="shared" si="21"/>
        <v>97.249636585718122</v>
      </c>
      <c r="R121" s="115">
        <f t="shared" si="27"/>
        <v>6404.6202905029131</v>
      </c>
      <c r="S121" s="46">
        <f t="shared" si="27"/>
        <v>0.12</v>
      </c>
      <c r="T121" s="46">
        <f t="shared" si="22"/>
        <v>0</v>
      </c>
      <c r="U121" s="116"/>
      <c r="W121" s="5"/>
      <c r="X121" s="5"/>
      <c r="Y121" s="5"/>
      <c r="Z121" s="5"/>
      <c r="AA121" s="5"/>
      <c r="AB121" s="5"/>
      <c r="AC121" s="5"/>
    </row>
    <row r="122" spans="2:29" x14ac:dyDescent="0.2">
      <c r="B122" s="37">
        <f t="shared" si="23"/>
        <v>9</v>
      </c>
      <c r="C122" s="37">
        <v>107</v>
      </c>
      <c r="D122" s="46"/>
      <c r="E122" s="46"/>
      <c r="F122" s="46">
        <f t="shared" si="30"/>
        <v>101.95304304232282</v>
      </c>
      <c r="G122" s="48">
        <f t="shared" si="29"/>
        <v>6404.6202905029131</v>
      </c>
      <c r="H122" s="46">
        <f t="shared" si="18"/>
        <v>0.12</v>
      </c>
      <c r="I122" s="46">
        <f t="shared" si="24"/>
        <v>0</v>
      </c>
      <c r="J122" s="46">
        <f t="shared" si="28"/>
        <v>-73702.995768561435</v>
      </c>
      <c r="L122" s="124">
        <f t="shared" si="25"/>
        <v>0.94887424786888186</v>
      </c>
      <c r="M122" s="37">
        <f t="shared" si="26"/>
        <v>9</v>
      </c>
      <c r="N122" s="37">
        <v>107</v>
      </c>
      <c r="O122" s="46">
        <f t="shared" si="19"/>
        <v>0</v>
      </c>
      <c r="P122" s="46">
        <f t="shared" si="20"/>
        <v>0</v>
      </c>
      <c r="Q122" s="46">
        <f t="shared" si="21"/>
        <v>96.740617034727805</v>
      </c>
      <c r="R122" s="115">
        <f t="shared" si="27"/>
        <v>6404.6202905029131</v>
      </c>
      <c r="S122" s="46">
        <f t="shared" si="27"/>
        <v>0.12</v>
      </c>
      <c r="T122" s="46">
        <f t="shared" si="22"/>
        <v>0</v>
      </c>
      <c r="U122" s="116"/>
      <c r="W122" s="5"/>
      <c r="X122" s="5"/>
      <c r="Y122" s="5"/>
      <c r="Z122" s="5"/>
      <c r="AA122" s="5"/>
      <c r="AB122" s="5"/>
      <c r="AC122" s="5"/>
    </row>
    <row r="123" spans="2:29" x14ac:dyDescent="0.2">
      <c r="B123" s="37">
        <f t="shared" si="23"/>
        <v>9</v>
      </c>
      <c r="C123" s="37">
        <v>108</v>
      </c>
      <c r="D123" s="46"/>
      <c r="E123" s="46"/>
      <c r="F123" s="46">
        <f t="shared" si="30"/>
        <v>101.95304304232282</v>
      </c>
      <c r="G123" s="48">
        <f t="shared" si="29"/>
        <v>6404.6202905029131</v>
      </c>
      <c r="H123" s="46">
        <f t="shared" si="18"/>
        <v>0.12</v>
      </c>
      <c r="I123" s="46">
        <f t="shared" si="24"/>
        <v>2293.5951083261625</v>
      </c>
      <c r="J123" s="46">
        <f t="shared" si="28"/>
        <v>-71887.624583787765</v>
      </c>
      <c r="L123" s="124">
        <f t="shared" si="25"/>
        <v>0.9439076941566652</v>
      </c>
      <c r="M123" s="37">
        <f t="shared" si="26"/>
        <v>9</v>
      </c>
      <c r="N123" s="37">
        <v>108</v>
      </c>
      <c r="O123" s="46">
        <f t="shared" si="19"/>
        <v>0</v>
      </c>
      <c r="P123" s="46">
        <f t="shared" si="20"/>
        <v>0</v>
      </c>
      <c r="Q123" s="46">
        <f t="shared" si="21"/>
        <v>96.234261770334172</v>
      </c>
      <c r="R123" s="115">
        <f t="shared" si="27"/>
        <v>6404.6202905029131</v>
      </c>
      <c r="S123" s="46">
        <f t="shared" si="27"/>
        <v>0.12</v>
      </c>
      <c r="T123" s="46">
        <f t="shared" si="22"/>
        <v>2164.9420700291548</v>
      </c>
      <c r="U123" s="116"/>
      <c r="W123" s="5"/>
      <c r="X123" s="5"/>
      <c r="Y123" s="5"/>
      <c r="Z123" s="5"/>
      <c r="AA123" s="5"/>
      <c r="AB123" s="5"/>
      <c r="AC123" s="5"/>
    </row>
    <row r="124" spans="2:29" x14ac:dyDescent="0.2">
      <c r="B124" s="37">
        <f t="shared" si="23"/>
        <v>10</v>
      </c>
      <c r="C124" s="37">
        <v>109</v>
      </c>
      <c r="D124" s="46"/>
      <c r="E124" s="46"/>
      <c r="F124" s="46">
        <f t="shared" si="30"/>
        <v>105.0116343335925</v>
      </c>
      <c r="G124" s="48">
        <f t="shared" si="29"/>
        <v>6372.5971890503988</v>
      </c>
      <c r="H124" s="46">
        <f t="shared" si="18"/>
        <v>0.12</v>
      </c>
      <c r="I124" s="46">
        <f t="shared" si="24"/>
        <v>0</v>
      </c>
      <c r="J124" s="46">
        <f t="shared" si="28"/>
        <v>-72371.439460085428</v>
      </c>
      <c r="L124" s="124">
        <f t="shared" si="25"/>
        <v>1</v>
      </c>
      <c r="M124" s="37">
        <f t="shared" si="26"/>
        <v>10</v>
      </c>
      <c r="N124" s="37">
        <v>109</v>
      </c>
      <c r="O124" s="46">
        <f t="shared" si="19"/>
        <v>0</v>
      </c>
      <c r="P124" s="46">
        <f t="shared" si="20"/>
        <v>0</v>
      </c>
      <c r="Q124" s="46">
        <f t="shared" si="21"/>
        <v>105.0116343335925</v>
      </c>
      <c r="R124" s="115">
        <f t="shared" si="27"/>
        <v>6372.5971890503988</v>
      </c>
      <c r="S124" s="46">
        <f t="shared" si="27"/>
        <v>0.12</v>
      </c>
      <c r="T124" s="46">
        <f t="shared" si="22"/>
        <v>0</v>
      </c>
      <c r="U124" s="116"/>
      <c r="W124" s="5"/>
      <c r="X124" s="5"/>
      <c r="Y124" s="5"/>
      <c r="Z124" s="5"/>
      <c r="AA124" s="5"/>
      <c r="AB124" s="5"/>
      <c r="AC124" s="5"/>
    </row>
    <row r="125" spans="2:29" x14ac:dyDescent="0.2">
      <c r="B125" s="37">
        <f t="shared" si="23"/>
        <v>10</v>
      </c>
      <c r="C125" s="37">
        <v>110</v>
      </c>
      <c r="D125" s="46"/>
      <c r="E125" s="46"/>
      <c r="F125" s="46">
        <f t="shared" si="30"/>
        <v>105.0116343335925</v>
      </c>
      <c r="G125" s="48">
        <f t="shared" si="29"/>
        <v>6372.5971890503988</v>
      </c>
      <c r="H125" s="46">
        <f t="shared" si="18"/>
        <v>0.12</v>
      </c>
      <c r="I125" s="46">
        <f t="shared" si="24"/>
        <v>0</v>
      </c>
      <c r="J125" s="46">
        <f t="shared" si="28"/>
        <v>-72857.800022348762</v>
      </c>
      <c r="L125" s="124">
        <f t="shared" si="25"/>
        <v>0.99476584624003517</v>
      </c>
      <c r="M125" s="37">
        <f t="shared" si="26"/>
        <v>10</v>
      </c>
      <c r="N125" s="37">
        <v>110</v>
      </c>
      <c r="O125" s="46">
        <f t="shared" si="19"/>
        <v>0</v>
      </c>
      <c r="P125" s="46">
        <f t="shared" si="20"/>
        <v>0</v>
      </c>
      <c r="Q125" s="46">
        <f t="shared" si="21"/>
        <v>104.46198729290528</v>
      </c>
      <c r="R125" s="115">
        <f t="shared" si="27"/>
        <v>6372.5971890503988</v>
      </c>
      <c r="S125" s="46">
        <f t="shared" si="27"/>
        <v>0.12</v>
      </c>
      <c r="T125" s="46">
        <f t="shared" si="22"/>
        <v>0</v>
      </c>
      <c r="U125" s="116"/>
      <c r="W125" s="5"/>
      <c r="X125" s="5"/>
      <c r="Y125" s="5"/>
      <c r="Z125" s="5"/>
      <c r="AA125" s="5"/>
      <c r="AB125" s="5"/>
      <c r="AC125" s="5"/>
    </row>
    <row r="126" spans="2:29" x14ac:dyDescent="0.2">
      <c r="B126" s="37">
        <f t="shared" si="23"/>
        <v>10</v>
      </c>
      <c r="C126" s="37">
        <v>111</v>
      </c>
      <c r="D126" s="46"/>
      <c r="E126" s="46"/>
      <c r="F126" s="46">
        <f t="shared" si="30"/>
        <v>105.0116343335925</v>
      </c>
      <c r="G126" s="48">
        <f t="shared" si="29"/>
        <v>6372.5971890503988</v>
      </c>
      <c r="H126" s="46">
        <f t="shared" si="18"/>
        <v>0.12</v>
      </c>
      <c r="I126" s="46">
        <f t="shared" si="24"/>
        <v>2282.127132784532</v>
      </c>
      <c r="J126" s="46">
        <f t="shared" si="28"/>
        <v>-71052.584677140898</v>
      </c>
      <c r="L126" s="124">
        <f t="shared" si="25"/>
        <v>0.98955908884565336</v>
      </c>
      <c r="M126" s="37">
        <f t="shared" si="26"/>
        <v>10</v>
      </c>
      <c r="N126" s="37">
        <v>111</v>
      </c>
      <c r="O126" s="46">
        <f t="shared" si="19"/>
        <v>0</v>
      </c>
      <c r="P126" s="46">
        <f t="shared" si="20"/>
        <v>0</v>
      </c>
      <c r="Q126" s="46">
        <f t="shared" si="21"/>
        <v>103.91521718934273</v>
      </c>
      <c r="R126" s="115">
        <f t="shared" si="27"/>
        <v>6372.5971890503988</v>
      </c>
      <c r="S126" s="46">
        <f t="shared" si="27"/>
        <v>0.12</v>
      </c>
      <c r="T126" s="46">
        <f t="shared" si="22"/>
        <v>2258.2996461482048</v>
      </c>
      <c r="U126" s="116"/>
      <c r="W126" s="5"/>
      <c r="X126" s="5"/>
      <c r="Y126" s="5"/>
      <c r="Z126" s="5"/>
      <c r="AA126" s="5"/>
      <c r="AB126" s="5"/>
      <c r="AC126" s="5"/>
    </row>
    <row r="127" spans="2:29" x14ac:dyDescent="0.2">
      <c r="B127" s="37">
        <f t="shared" si="23"/>
        <v>10</v>
      </c>
      <c r="C127" s="37">
        <v>112</v>
      </c>
      <c r="D127" s="46"/>
      <c r="E127" s="46"/>
      <c r="F127" s="46">
        <f t="shared" si="30"/>
        <v>105.0116343335925</v>
      </c>
      <c r="G127" s="48">
        <f t="shared" si="29"/>
        <v>6372.5971890503988</v>
      </c>
      <c r="H127" s="46">
        <f t="shared" si="18"/>
        <v>0.12</v>
      </c>
      <c r="I127" s="46">
        <f t="shared" si="24"/>
        <v>0</v>
      </c>
      <c r="J127" s="46">
        <f t="shared" si="28"/>
        <v>-71532.005828740817</v>
      </c>
      <c r="L127" s="124">
        <f t="shared" si="25"/>
        <v>0.98437958442006435</v>
      </c>
      <c r="M127" s="37">
        <f t="shared" si="26"/>
        <v>10</v>
      </c>
      <c r="N127" s="37">
        <v>112</v>
      </c>
      <c r="O127" s="46">
        <f t="shared" si="19"/>
        <v>0</v>
      </c>
      <c r="P127" s="46">
        <f t="shared" si="20"/>
        <v>0</v>
      </c>
      <c r="Q127" s="46">
        <f t="shared" si="21"/>
        <v>103.37130896457354</v>
      </c>
      <c r="R127" s="115">
        <f t="shared" si="27"/>
        <v>6372.5971890503988</v>
      </c>
      <c r="S127" s="46">
        <f t="shared" si="27"/>
        <v>0.12</v>
      </c>
      <c r="T127" s="46">
        <f t="shared" si="22"/>
        <v>0</v>
      </c>
      <c r="U127" s="116"/>
      <c r="W127" s="5"/>
      <c r="X127" s="5"/>
      <c r="Y127" s="5"/>
      <c r="Z127" s="5"/>
      <c r="AA127" s="5"/>
      <c r="AB127" s="5"/>
      <c r="AC127" s="5"/>
    </row>
    <row r="128" spans="2:29" x14ac:dyDescent="0.2">
      <c r="B128" s="37">
        <f t="shared" si="23"/>
        <v>10</v>
      </c>
      <c r="C128" s="37">
        <v>113</v>
      </c>
      <c r="D128" s="46"/>
      <c r="E128" s="46"/>
      <c r="F128" s="46">
        <f t="shared" si="30"/>
        <v>105.0116343335925</v>
      </c>
      <c r="G128" s="48">
        <f t="shared" si="29"/>
        <v>6372.5971890503988</v>
      </c>
      <c r="H128" s="46">
        <f t="shared" si="18"/>
        <v>0.12</v>
      </c>
      <c r="I128" s="46">
        <f t="shared" si="24"/>
        <v>0</v>
      </c>
      <c r="J128" s="46">
        <f t="shared" si="28"/>
        <v>-72013.949547870317</v>
      </c>
      <c r="L128" s="124">
        <f t="shared" si="25"/>
        <v>0.97922719031703953</v>
      </c>
      <c r="M128" s="37">
        <f t="shared" si="26"/>
        <v>10</v>
      </c>
      <c r="N128" s="37">
        <v>113</v>
      </c>
      <c r="O128" s="46">
        <f t="shared" si="19"/>
        <v>0</v>
      </c>
      <c r="P128" s="46">
        <f t="shared" si="20"/>
        <v>0</v>
      </c>
      <c r="Q128" s="46">
        <f t="shared" si="21"/>
        <v>102.83024763908415</v>
      </c>
      <c r="R128" s="115">
        <f t="shared" si="27"/>
        <v>6372.5971890503988</v>
      </c>
      <c r="S128" s="46">
        <f t="shared" si="27"/>
        <v>0.12</v>
      </c>
      <c r="T128" s="46">
        <f t="shared" si="22"/>
        <v>0</v>
      </c>
      <c r="U128" s="116"/>
      <c r="W128" s="5"/>
      <c r="X128" s="5"/>
      <c r="Y128" s="5"/>
      <c r="Z128" s="5"/>
      <c r="AA128" s="5"/>
      <c r="AB128" s="5"/>
      <c r="AC128" s="5"/>
    </row>
    <row r="129" spans="2:29" x14ac:dyDescent="0.2">
      <c r="B129" s="37">
        <f t="shared" si="23"/>
        <v>10</v>
      </c>
      <c r="C129" s="37">
        <v>114</v>
      </c>
      <c r="D129" s="46"/>
      <c r="E129" s="46"/>
      <c r="F129" s="46">
        <f t="shared" si="30"/>
        <v>105.0116343335925</v>
      </c>
      <c r="G129" s="48">
        <f t="shared" si="29"/>
        <v>6372.5971890503988</v>
      </c>
      <c r="H129" s="46">
        <f t="shared" si="18"/>
        <v>0.12</v>
      </c>
      <c r="I129" s="46">
        <f t="shared" si="24"/>
        <v>2282.127132784532</v>
      </c>
      <c r="J129" s="46">
        <f t="shared" si="28"/>
        <v>-70204.29411945038</v>
      </c>
      <c r="L129" s="124">
        <f t="shared" si="25"/>
        <v>0.97410176463698184</v>
      </c>
      <c r="M129" s="37">
        <f t="shared" si="26"/>
        <v>10</v>
      </c>
      <c r="N129" s="37">
        <v>114</v>
      </c>
      <c r="O129" s="46">
        <f t="shared" si="19"/>
        <v>0</v>
      </c>
      <c r="P129" s="46">
        <f t="shared" si="20"/>
        <v>0</v>
      </c>
      <c r="Q129" s="46">
        <f t="shared" si="21"/>
        <v>102.29201831176591</v>
      </c>
      <c r="R129" s="115">
        <f t="shared" si="27"/>
        <v>6372.5971890503988</v>
      </c>
      <c r="S129" s="46">
        <f t="shared" si="27"/>
        <v>0.12</v>
      </c>
      <c r="T129" s="46">
        <f t="shared" si="22"/>
        <v>2223.0240671713486</v>
      </c>
      <c r="U129" s="116"/>
      <c r="W129" s="5"/>
      <c r="X129" s="5"/>
      <c r="Y129" s="5"/>
      <c r="Z129" s="5"/>
      <c r="AA129" s="5"/>
      <c r="AB129" s="5"/>
      <c r="AC129" s="5"/>
    </row>
    <row r="130" spans="2:29" x14ac:dyDescent="0.2">
      <c r="B130" s="37">
        <f t="shared" si="23"/>
        <v>10</v>
      </c>
      <c r="C130" s="37">
        <v>115</v>
      </c>
      <c r="D130" s="46"/>
      <c r="E130" s="46"/>
      <c r="F130" s="46">
        <f t="shared" si="30"/>
        <v>105.0116343335925</v>
      </c>
      <c r="G130" s="48">
        <f t="shared" si="29"/>
        <v>6372.5971890503988</v>
      </c>
      <c r="H130" s="46">
        <f t="shared" si="18"/>
        <v>0.12</v>
      </c>
      <c r="I130" s="46">
        <f t="shared" si="24"/>
        <v>0</v>
      </c>
      <c r="J130" s="46">
        <f t="shared" si="28"/>
        <v>-70679.251825477797</v>
      </c>
      <c r="L130" s="124">
        <f t="shared" si="25"/>
        <v>0.96900316622301863</v>
      </c>
      <c r="M130" s="37">
        <f t="shared" si="26"/>
        <v>10</v>
      </c>
      <c r="N130" s="37">
        <v>115</v>
      </c>
      <c r="O130" s="46">
        <f t="shared" si="19"/>
        <v>0</v>
      </c>
      <c r="P130" s="46">
        <f t="shared" si="20"/>
        <v>0</v>
      </c>
      <c r="Q130" s="46">
        <f t="shared" si="21"/>
        <v>101.75660615950498</v>
      </c>
      <c r="R130" s="115">
        <f t="shared" si="27"/>
        <v>6372.5971890503988</v>
      </c>
      <c r="S130" s="46">
        <f t="shared" si="27"/>
        <v>0.12</v>
      </c>
      <c r="T130" s="46">
        <f t="shared" si="22"/>
        <v>0</v>
      </c>
      <c r="U130" s="116"/>
      <c r="W130" s="5"/>
      <c r="X130" s="5"/>
      <c r="Y130" s="5"/>
      <c r="Z130" s="5"/>
      <c r="AA130" s="5"/>
      <c r="AB130" s="5"/>
      <c r="AC130" s="5"/>
    </row>
    <row r="131" spans="2:29" x14ac:dyDescent="0.2">
      <c r="B131" s="37">
        <f t="shared" si="23"/>
        <v>10</v>
      </c>
      <c r="C131" s="37">
        <v>116</v>
      </c>
      <c r="D131" s="46"/>
      <c r="E131" s="46"/>
      <c r="F131" s="46">
        <f t="shared" si="30"/>
        <v>105.0116343335925</v>
      </c>
      <c r="G131" s="48">
        <f t="shared" si="29"/>
        <v>6372.5971890503988</v>
      </c>
      <c r="H131" s="46">
        <f t="shared" si="18"/>
        <v>0.12</v>
      </c>
      <c r="I131" s="46">
        <f t="shared" si="24"/>
        <v>0</v>
      </c>
      <c r="J131" s="46">
        <f t="shared" si="28"/>
        <v>-71156.708613748764</v>
      </c>
      <c r="L131" s="124">
        <f t="shared" si="25"/>
        <v>0.96393125465711471</v>
      </c>
      <c r="M131" s="37">
        <f t="shared" si="26"/>
        <v>10</v>
      </c>
      <c r="N131" s="37">
        <v>116</v>
      </c>
      <c r="O131" s="46">
        <f t="shared" si="19"/>
        <v>0</v>
      </c>
      <c r="P131" s="46">
        <f t="shared" si="20"/>
        <v>0</v>
      </c>
      <c r="Q131" s="46">
        <f t="shared" si="21"/>
        <v>101.22399643677396</v>
      </c>
      <c r="R131" s="115">
        <f t="shared" si="27"/>
        <v>6372.5971890503988</v>
      </c>
      <c r="S131" s="46">
        <f t="shared" si="27"/>
        <v>0.12</v>
      </c>
      <c r="T131" s="46">
        <f t="shared" si="22"/>
        <v>0</v>
      </c>
      <c r="U131" s="116"/>
      <c r="W131" s="5"/>
      <c r="X131" s="5"/>
      <c r="Y131" s="5"/>
      <c r="Z131" s="5"/>
      <c r="AA131" s="5"/>
      <c r="AB131" s="5"/>
      <c r="AC131" s="5"/>
    </row>
    <row r="132" spans="2:29" x14ac:dyDescent="0.2">
      <c r="B132" s="37">
        <f t="shared" si="23"/>
        <v>10</v>
      </c>
      <c r="C132" s="37">
        <v>117</v>
      </c>
      <c r="D132" s="46"/>
      <c r="E132" s="46"/>
      <c r="F132" s="46">
        <f t="shared" si="30"/>
        <v>105.0116343335925</v>
      </c>
      <c r="G132" s="48">
        <f t="shared" si="29"/>
        <v>6372.5971890503988</v>
      </c>
      <c r="H132" s="46">
        <f t="shared" si="18"/>
        <v>0.12</v>
      </c>
      <c r="I132" s="46">
        <f t="shared" si="24"/>
        <v>2282.127132784532</v>
      </c>
      <c r="J132" s="46">
        <f t="shared" si="28"/>
        <v>-69342.542645611873</v>
      </c>
      <c r="L132" s="124">
        <f t="shared" si="25"/>
        <v>0.95888589025620363</v>
      </c>
      <c r="M132" s="37">
        <f t="shared" si="26"/>
        <v>10</v>
      </c>
      <c r="N132" s="37">
        <v>117</v>
      </c>
      <c r="O132" s="46">
        <f t="shared" si="19"/>
        <v>0</v>
      </c>
      <c r="P132" s="46">
        <f t="shared" si="20"/>
        <v>0</v>
      </c>
      <c r="Q132" s="46">
        <f t="shared" si="21"/>
        <v>100.69417447522576</v>
      </c>
      <c r="R132" s="115">
        <f t="shared" si="27"/>
        <v>6372.5971890503988</v>
      </c>
      <c r="S132" s="46">
        <f t="shared" si="27"/>
        <v>0.12</v>
      </c>
      <c r="T132" s="46">
        <f t="shared" si="22"/>
        <v>2188.2995073979332</v>
      </c>
      <c r="U132" s="116"/>
      <c r="W132" s="5"/>
      <c r="X132" s="5"/>
      <c r="Y132" s="5"/>
      <c r="Z132" s="5"/>
      <c r="AA132" s="5"/>
      <c r="AB132" s="5"/>
      <c r="AC132" s="5"/>
    </row>
    <row r="133" spans="2:29" x14ac:dyDescent="0.2">
      <c r="B133" s="37">
        <f t="shared" si="23"/>
        <v>10</v>
      </c>
      <c r="C133" s="37">
        <v>118</v>
      </c>
      <c r="D133" s="46"/>
      <c r="E133" s="46"/>
      <c r="F133" s="46">
        <f t="shared" si="30"/>
        <v>105.0116343335925</v>
      </c>
      <c r="G133" s="48">
        <f t="shared" si="29"/>
        <v>6372.5971890503988</v>
      </c>
      <c r="H133" s="46">
        <f t="shared" si="18"/>
        <v>0.12</v>
      </c>
      <c r="I133" s="46">
        <f t="shared" si="24"/>
        <v>0</v>
      </c>
      <c r="J133" s="46">
        <f t="shared" si="28"/>
        <v>-69812.966078841331</v>
      </c>
      <c r="L133" s="124">
        <f t="shared" si="25"/>
        <v>0.95386693406834155</v>
      </c>
      <c r="M133" s="37">
        <f t="shared" si="26"/>
        <v>10</v>
      </c>
      <c r="N133" s="37">
        <v>118</v>
      </c>
      <c r="O133" s="46">
        <f t="shared" si="19"/>
        <v>0</v>
      </c>
      <c r="P133" s="46">
        <f t="shared" si="20"/>
        <v>0</v>
      </c>
      <c r="Q133" s="46">
        <f t="shared" si="21"/>
        <v>100.16712568328967</v>
      </c>
      <c r="R133" s="115">
        <f t="shared" si="27"/>
        <v>6372.5971890503988</v>
      </c>
      <c r="S133" s="46">
        <f t="shared" si="27"/>
        <v>0.12</v>
      </c>
      <c r="T133" s="46">
        <f t="shared" si="22"/>
        <v>0</v>
      </c>
      <c r="U133" s="116"/>
      <c r="W133" s="5"/>
      <c r="X133" s="5"/>
      <c r="Y133" s="5"/>
      <c r="Z133" s="5"/>
      <c r="AA133" s="5"/>
      <c r="AB133" s="5"/>
      <c r="AC133" s="5"/>
    </row>
    <row r="134" spans="2:29" x14ac:dyDescent="0.2">
      <c r="B134" s="37">
        <f t="shared" si="23"/>
        <v>10</v>
      </c>
      <c r="C134" s="37">
        <v>119</v>
      </c>
      <c r="D134" s="46"/>
      <c r="E134" s="46"/>
      <c r="F134" s="46">
        <f t="shared" si="30"/>
        <v>105.0116343335925</v>
      </c>
      <c r="G134" s="48">
        <f t="shared" si="29"/>
        <v>6372.5971890503988</v>
      </c>
      <c r="H134" s="46">
        <f t="shared" si="18"/>
        <v>0.12</v>
      </c>
      <c r="I134" s="46">
        <f t="shared" si="24"/>
        <v>0</v>
      </c>
      <c r="J134" s="46">
        <f t="shared" si="28"/>
        <v>-70285.864736357107</v>
      </c>
      <c r="L134" s="124">
        <f t="shared" si="25"/>
        <v>0.94887424786888186</v>
      </c>
      <c r="M134" s="37">
        <f t="shared" si="26"/>
        <v>10</v>
      </c>
      <c r="N134" s="37">
        <v>119</v>
      </c>
      <c r="O134" s="46">
        <f t="shared" si="19"/>
        <v>0</v>
      </c>
      <c r="P134" s="46">
        <f t="shared" si="20"/>
        <v>0</v>
      </c>
      <c r="Q134" s="46">
        <f t="shared" si="21"/>
        <v>99.642835545769628</v>
      </c>
      <c r="R134" s="115">
        <f t="shared" si="27"/>
        <v>6372.5971890503988</v>
      </c>
      <c r="S134" s="46">
        <f t="shared" si="27"/>
        <v>0.12</v>
      </c>
      <c r="T134" s="46">
        <f t="shared" si="22"/>
        <v>0</v>
      </c>
      <c r="U134" s="116"/>
      <c r="W134" s="5"/>
      <c r="X134" s="5"/>
      <c r="Y134" s="5"/>
      <c r="Z134" s="5"/>
      <c r="AA134" s="5"/>
      <c r="AB134" s="5"/>
      <c r="AC134" s="5"/>
    </row>
    <row r="135" spans="2:29" x14ac:dyDescent="0.2">
      <c r="B135" s="37">
        <f t="shared" si="23"/>
        <v>10</v>
      </c>
      <c r="C135" s="37">
        <v>120</v>
      </c>
      <c r="D135" s="46"/>
      <c r="E135" s="46"/>
      <c r="F135" s="46">
        <f t="shared" si="30"/>
        <v>105.0116343335925</v>
      </c>
      <c r="G135" s="48">
        <f t="shared" si="29"/>
        <v>6372.5971890503988</v>
      </c>
      <c r="H135" s="46">
        <f t="shared" si="18"/>
        <v>0.12</v>
      </c>
      <c r="I135" s="46">
        <f t="shared" si="24"/>
        <v>2282.127132784532</v>
      </c>
      <c r="J135" s="46">
        <f t="shared" si="28"/>
        <v>-68467.116653974517</v>
      </c>
      <c r="L135" s="124">
        <f t="shared" si="25"/>
        <v>0.9439076941566652</v>
      </c>
      <c r="M135" s="37">
        <f t="shared" si="26"/>
        <v>10</v>
      </c>
      <c r="N135" s="37">
        <v>120</v>
      </c>
      <c r="O135" s="46">
        <f t="shared" si="19"/>
        <v>0</v>
      </c>
      <c r="P135" s="46">
        <f t="shared" si="20"/>
        <v>0</v>
      </c>
      <c r="Q135" s="46">
        <f t="shared" si="21"/>
        <v>99.121289623444184</v>
      </c>
      <c r="R135" s="115">
        <f t="shared" si="27"/>
        <v>6372.5971890503988</v>
      </c>
      <c r="S135" s="46">
        <f t="shared" si="27"/>
        <v>0.12</v>
      </c>
      <c r="T135" s="46">
        <f t="shared" si="22"/>
        <v>2154.1173596790095</v>
      </c>
      <c r="U135" s="116"/>
      <c r="W135" s="5"/>
      <c r="X135" s="5"/>
      <c r="Y135" s="5"/>
      <c r="Z135" s="5"/>
      <c r="AA135" s="5"/>
      <c r="AB135" s="5"/>
      <c r="AC135" s="5"/>
    </row>
    <row r="136" spans="2:29" x14ac:dyDescent="0.2">
      <c r="B136" s="37">
        <f t="shared" si="23"/>
        <v>11</v>
      </c>
      <c r="C136" s="37">
        <v>121</v>
      </c>
      <c r="D136" s="46"/>
      <c r="E136" s="46"/>
      <c r="F136" s="46">
        <f t="shared" si="30"/>
        <v>108.16198336360027</v>
      </c>
      <c r="G136" s="48">
        <f t="shared" si="29"/>
        <v>6340.7342031051467</v>
      </c>
      <c r="H136" s="46">
        <f t="shared" si="18"/>
        <v>0.12</v>
      </c>
      <c r="I136" s="46">
        <f t="shared" si="24"/>
        <v>0</v>
      </c>
      <c r="J136" s="46">
        <f t="shared" si="28"/>
        <v>-68936.100788477444</v>
      </c>
      <c r="L136" s="124">
        <f t="shared" si="25"/>
        <v>1</v>
      </c>
      <c r="M136" s="37">
        <f t="shared" si="26"/>
        <v>11</v>
      </c>
      <c r="N136" s="37">
        <v>121</v>
      </c>
      <c r="O136" s="46">
        <f t="shared" si="19"/>
        <v>0</v>
      </c>
      <c r="P136" s="46">
        <f t="shared" si="20"/>
        <v>0</v>
      </c>
      <c r="Q136" s="46">
        <f t="shared" si="21"/>
        <v>108.16198336360027</v>
      </c>
      <c r="R136" s="115">
        <f t="shared" si="27"/>
        <v>6340.7342031051467</v>
      </c>
      <c r="S136" s="46">
        <f t="shared" si="27"/>
        <v>0.12</v>
      </c>
      <c r="T136" s="46">
        <f t="shared" si="22"/>
        <v>0</v>
      </c>
      <c r="U136" s="116"/>
      <c r="W136" s="5"/>
      <c r="X136" s="5"/>
      <c r="Y136" s="5"/>
      <c r="Z136" s="5"/>
      <c r="AA136" s="5"/>
      <c r="AB136" s="5"/>
      <c r="AC136" s="5"/>
    </row>
    <row r="137" spans="2:29" x14ac:dyDescent="0.2">
      <c r="B137" s="37">
        <f t="shared" si="23"/>
        <v>11</v>
      </c>
      <c r="C137" s="37">
        <v>122</v>
      </c>
      <c r="D137" s="46"/>
      <c r="E137" s="46"/>
      <c r="F137" s="46">
        <f t="shared" si="30"/>
        <v>108.16198336360027</v>
      </c>
      <c r="G137" s="48">
        <f t="shared" si="29"/>
        <v>6340.7342031051467</v>
      </c>
      <c r="H137" s="46">
        <f t="shared" si="18"/>
        <v>0.12</v>
      </c>
      <c r="I137" s="46">
        <f t="shared" si="24"/>
        <v>0</v>
      </c>
      <c r="J137" s="46">
        <f t="shared" si="28"/>
        <v>-69407.552574116824</v>
      </c>
      <c r="L137" s="124">
        <f t="shared" si="25"/>
        <v>0.99476584624003517</v>
      </c>
      <c r="M137" s="37">
        <f t="shared" si="26"/>
        <v>11</v>
      </c>
      <c r="N137" s="37">
        <v>122</v>
      </c>
      <c r="O137" s="46">
        <f t="shared" si="19"/>
        <v>0</v>
      </c>
      <c r="P137" s="46">
        <f t="shared" si="20"/>
        <v>0</v>
      </c>
      <c r="Q137" s="46">
        <f t="shared" si="21"/>
        <v>107.59584691169243</v>
      </c>
      <c r="R137" s="115">
        <f t="shared" si="27"/>
        <v>6340.7342031051467</v>
      </c>
      <c r="S137" s="46">
        <f t="shared" si="27"/>
        <v>0.12</v>
      </c>
      <c r="T137" s="46">
        <f t="shared" si="22"/>
        <v>0</v>
      </c>
      <c r="U137" s="116"/>
      <c r="W137" s="5"/>
      <c r="X137" s="5"/>
      <c r="Y137" s="5"/>
      <c r="Z137" s="5"/>
      <c r="AA137" s="5"/>
      <c r="AB137" s="5"/>
      <c r="AC137" s="5"/>
    </row>
    <row r="138" spans="2:29" x14ac:dyDescent="0.2">
      <c r="B138" s="37">
        <f t="shared" si="23"/>
        <v>11</v>
      </c>
      <c r="C138" s="37">
        <v>123</v>
      </c>
      <c r="D138" s="46"/>
      <c r="E138" s="46"/>
      <c r="F138" s="46">
        <f t="shared" si="30"/>
        <v>108.16198336360027</v>
      </c>
      <c r="G138" s="48">
        <f t="shared" si="29"/>
        <v>6340.7342031051467</v>
      </c>
      <c r="H138" s="46">
        <f t="shared" si="18"/>
        <v>0.12</v>
      </c>
      <c r="I138" s="46">
        <f t="shared" si="24"/>
        <v>2270.7164971206093</v>
      </c>
      <c r="J138" s="46">
        <f t="shared" si="28"/>
        <v>-67598.820681800658</v>
      </c>
      <c r="L138" s="124">
        <f t="shared" si="25"/>
        <v>0.98955908884565336</v>
      </c>
      <c r="M138" s="37">
        <f t="shared" si="26"/>
        <v>11</v>
      </c>
      <c r="N138" s="37">
        <v>123</v>
      </c>
      <c r="O138" s="46">
        <f t="shared" si="19"/>
        <v>0</v>
      </c>
      <c r="P138" s="46">
        <f t="shared" si="20"/>
        <v>0</v>
      </c>
      <c r="Q138" s="46">
        <f t="shared" si="21"/>
        <v>107.032673705023</v>
      </c>
      <c r="R138" s="115">
        <f t="shared" si="27"/>
        <v>6340.7342031051467</v>
      </c>
      <c r="S138" s="46">
        <f t="shared" si="27"/>
        <v>0.12</v>
      </c>
      <c r="T138" s="46">
        <f t="shared" si="22"/>
        <v>2247.0081479174637</v>
      </c>
      <c r="U138" s="116"/>
      <c r="W138" s="5"/>
      <c r="X138" s="5"/>
      <c r="Y138" s="5"/>
      <c r="Z138" s="5"/>
      <c r="AA138" s="5"/>
      <c r="AB138" s="5"/>
      <c r="AC138" s="5"/>
    </row>
    <row r="139" spans="2:29" x14ac:dyDescent="0.2">
      <c r="B139" s="37">
        <f t="shared" si="23"/>
        <v>11</v>
      </c>
      <c r="C139" s="37">
        <v>124</v>
      </c>
      <c r="D139" s="46"/>
      <c r="E139" s="46"/>
      <c r="F139" s="46">
        <f t="shared" si="30"/>
        <v>108.16198336360027</v>
      </c>
      <c r="G139" s="48">
        <f t="shared" si="29"/>
        <v>6340.7342031051467</v>
      </c>
      <c r="H139" s="46">
        <f t="shared" si="18"/>
        <v>0.12</v>
      </c>
      <c r="I139" s="46">
        <f t="shared" si="24"/>
        <v>0</v>
      </c>
      <c r="J139" s="46">
        <f t="shared" si="28"/>
        <v>-68063.236108356185</v>
      </c>
      <c r="L139" s="124">
        <f t="shared" si="25"/>
        <v>0.98437958442006435</v>
      </c>
      <c r="M139" s="37">
        <f t="shared" si="26"/>
        <v>11</v>
      </c>
      <c r="N139" s="37">
        <v>124</v>
      </c>
      <c r="O139" s="46">
        <f t="shared" si="19"/>
        <v>0</v>
      </c>
      <c r="P139" s="46">
        <f t="shared" si="20"/>
        <v>0</v>
      </c>
      <c r="Q139" s="46">
        <f t="shared" si="21"/>
        <v>106.47244823351075</v>
      </c>
      <c r="R139" s="115">
        <f t="shared" si="27"/>
        <v>6340.7342031051467</v>
      </c>
      <c r="S139" s="46">
        <f t="shared" si="27"/>
        <v>0.12</v>
      </c>
      <c r="T139" s="46">
        <f t="shared" si="22"/>
        <v>0</v>
      </c>
      <c r="U139" s="116"/>
      <c r="W139" s="5"/>
      <c r="X139" s="5"/>
      <c r="Y139" s="5"/>
      <c r="Z139" s="5"/>
      <c r="AA139" s="5"/>
      <c r="AB139" s="5"/>
      <c r="AC139" s="5"/>
    </row>
    <row r="140" spans="2:29" x14ac:dyDescent="0.2">
      <c r="B140" s="37">
        <f t="shared" si="23"/>
        <v>11</v>
      </c>
      <c r="C140" s="37">
        <v>125</v>
      </c>
      <c r="D140" s="46"/>
      <c r="E140" s="46"/>
      <c r="F140" s="46">
        <f t="shared" si="30"/>
        <v>108.16198336360027</v>
      </c>
      <c r="G140" s="48">
        <f t="shared" si="29"/>
        <v>6340.7342031051467</v>
      </c>
      <c r="H140" s="46">
        <f t="shared" si="18"/>
        <v>0.12</v>
      </c>
      <c r="I140" s="46">
        <f t="shared" si="24"/>
        <v>0</v>
      </c>
      <c r="J140" s="46">
        <f t="shared" si="28"/>
        <v>-68530.09514690371</v>
      </c>
      <c r="L140" s="124">
        <f t="shared" si="25"/>
        <v>0.97922719031703953</v>
      </c>
      <c r="M140" s="37">
        <f t="shared" si="26"/>
        <v>11</v>
      </c>
      <c r="N140" s="37">
        <v>125</v>
      </c>
      <c r="O140" s="46">
        <f t="shared" si="19"/>
        <v>0</v>
      </c>
      <c r="P140" s="46">
        <f t="shared" si="20"/>
        <v>0</v>
      </c>
      <c r="Q140" s="46">
        <f t="shared" si="21"/>
        <v>105.91515506825667</v>
      </c>
      <c r="R140" s="115">
        <f t="shared" si="27"/>
        <v>6340.7342031051467</v>
      </c>
      <c r="S140" s="46">
        <f t="shared" si="27"/>
        <v>0.12</v>
      </c>
      <c r="T140" s="46">
        <f t="shared" si="22"/>
        <v>0</v>
      </c>
      <c r="U140" s="116"/>
      <c r="W140" s="5"/>
      <c r="X140" s="5"/>
      <c r="Y140" s="5"/>
      <c r="Z140" s="5"/>
      <c r="AA140" s="5"/>
      <c r="AB140" s="5"/>
      <c r="AC140" s="5"/>
    </row>
    <row r="141" spans="2:29" x14ac:dyDescent="0.2">
      <c r="B141" s="37">
        <f t="shared" si="23"/>
        <v>11</v>
      </c>
      <c r="C141" s="37">
        <v>126</v>
      </c>
      <c r="D141" s="46"/>
      <c r="E141" s="46"/>
      <c r="F141" s="46">
        <f t="shared" si="30"/>
        <v>108.16198336360027</v>
      </c>
      <c r="G141" s="48">
        <f t="shared" si="29"/>
        <v>6340.7342031051467</v>
      </c>
      <c r="H141" s="46">
        <f t="shared" si="18"/>
        <v>0.12</v>
      </c>
      <c r="I141" s="46">
        <f t="shared" si="24"/>
        <v>2270.7164971206093</v>
      </c>
      <c r="J141" s="46">
        <f t="shared" si="28"/>
        <v>-66716.746341864593</v>
      </c>
      <c r="L141" s="124">
        <f t="shared" si="25"/>
        <v>0.97410176463698184</v>
      </c>
      <c r="M141" s="37">
        <f t="shared" si="26"/>
        <v>11</v>
      </c>
      <c r="N141" s="37">
        <v>126</v>
      </c>
      <c r="O141" s="46">
        <f t="shared" si="19"/>
        <v>0</v>
      </c>
      <c r="P141" s="46">
        <f t="shared" si="20"/>
        <v>0</v>
      </c>
      <c r="Q141" s="46">
        <f t="shared" si="21"/>
        <v>105.3607788611189</v>
      </c>
      <c r="R141" s="115">
        <f t="shared" si="27"/>
        <v>6340.7342031051467</v>
      </c>
      <c r="S141" s="46">
        <f t="shared" si="27"/>
        <v>0.12</v>
      </c>
      <c r="T141" s="46">
        <f t="shared" si="22"/>
        <v>2211.9089468354919</v>
      </c>
      <c r="U141" s="116"/>
      <c r="W141" s="5"/>
      <c r="X141" s="5"/>
      <c r="Y141" s="5"/>
      <c r="Z141" s="5"/>
      <c r="AA141" s="5"/>
      <c r="AB141" s="5"/>
      <c r="AC141" s="5"/>
    </row>
    <row r="142" spans="2:29" x14ac:dyDescent="0.2">
      <c r="B142" s="37">
        <f t="shared" si="23"/>
        <v>11</v>
      </c>
      <c r="C142" s="37">
        <v>127</v>
      </c>
      <c r="D142" s="46"/>
      <c r="E142" s="46"/>
      <c r="F142" s="46">
        <f t="shared" si="30"/>
        <v>108.16198336360027</v>
      </c>
      <c r="G142" s="48">
        <f t="shared" si="29"/>
        <v>6340.7342031051467</v>
      </c>
      <c r="H142" s="46">
        <f t="shared" si="18"/>
        <v>0.12</v>
      </c>
      <c r="I142" s="46">
        <f t="shared" si="24"/>
        <v>0</v>
      </c>
      <c r="J142" s="46">
        <f t="shared" si="28"/>
        <v>-67176.520562913924</v>
      </c>
      <c r="L142" s="124">
        <f t="shared" si="25"/>
        <v>0.96900316622301863</v>
      </c>
      <c r="M142" s="37">
        <f t="shared" si="26"/>
        <v>11</v>
      </c>
      <c r="N142" s="37">
        <v>127</v>
      </c>
      <c r="O142" s="46">
        <f t="shared" si="19"/>
        <v>0</v>
      </c>
      <c r="P142" s="46">
        <f t="shared" si="20"/>
        <v>0</v>
      </c>
      <c r="Q142" s="46">
        <f t="shared" si="21"/>
        <v>104.80930434429013</v>
      </c>
      <c r="R142" s="115">
        <f t="shared" si="27"/>
        <v>6340.7342031051467</v>
      </c>
      <c r="S142" s="46">
        <f t="shared" si="27"/>
        <v>0.12</v>
      </c>
      <c r="T142" s="46">
        <f t="shared" si="22"/>
        <v>0</v>
      </c>
      <c r="U142" s="116"/>
      <c r="W142" s="5"/>
      <c r="X142" s="5"/>
      <c r="Y142" s="5"/>
      <c r="Z142" s="5"/>
      <c r="AA142" s="5"/>
      <c r="AB142" s="5"/>
      <c r="AC142" s="5"/>
    </row>
    <row r="143" spans="2:29" x14ac:dyDescent="0.2">
      <c r="B143" s="37">
        <f t="shared" si="23"/>
        <v>11</v>
      </c>
      <c r="C143" s="37">
        <v>128</v>
      </c>
      <c r="D143" s="46"/>
      <c r="E143" s="46"/>
      <c r="F143" s="46">
        <f t="shared" si="30"/>
        <v>108.16198336360027</v>
      </c>
      <c r="G143" s="48">
        <f t="shared" si="29"/>
        <v>6340.7342031051467</v>
      </c>
      <c r="H143" s="46">
        <f t="shared" si="18"/>
        <v>0.12</v>
      </c>
      <c r="I143" s="46">
        <f t="shared" si="24"/>
        <v>0</v>
      </c>
      <c r="J143" s="46">
        <f t="shared" si="28"/>
        <v>-67638.713975350794</v>
      </c>
      <c r="L143" s="124">
        <f t="shared" si="25"/>
        <v>0.96393125465711471</v>
      </c>
      <c r="M143" s="37">
        <f t="shared" si="26"/>
        <v>11</v>
      </c>
      <c r="N143" s="37">
        <v>128</v>
      </c>
      <c r="O143" s="46">
        <f t="shared" si="19"/>
        <v>0</v>
      </c>
      <c r="P143" s="46">
        <f t="shared" si="20"/>
        <v>0</v>
      </c>
      <c r="Q143" s="46">
        <f t="shared" si="21"/>
        <v>104.26071632987718</v>
      </c>
      <c r="R143" s="115">
        <f t="shared" si="27"/>
        <v>6340.7342031051467</v>
      </c>
      <c r="S143" s="46">
        <f t="shared" si="27"/>
        <v>0.12</v>
      </c>
      <c r="T143" s="46">
        <f t="shared" si="22"/>
        <v>0</v>
      </c>
      <c r="U143" s="116"/>
      <c r="W143" s="5"/>
      <c r="X143" s="5"/>
      <c r="Y143" s="5"/>
      <c r="Z143" s="5"/>
      <c r="AA143" s="5"/>
      <c r="AB143" s="5"/>
      <c r="AC143" s="5"/>
    </row>
    <row r="144" spans="2:29" x14ac:dyDescent="0.2">
      <c r="B144" s="37">
        <f t="shared" si="23"/>
        <v>11</v>
      </c>
      <c r="C144" s="37">
        <v>129</v>
      </c>
      <c r="D144" s="46"/>
      <c r="E144" s="46"/>
      <c r="F144" s="46">
        <f t="shared" si="30"/>
        <v>108.16198336360027</v>
      </c>
      <c r="G144" s="48">
        <f t="shared" si="29"/>
        <v>6340.7342031051467</v>
      </c>
      <c r="H144" s="46">
        <f t="shared" ref="H144:H207" si="31">$H$14</f>
        <v>0.12</v>
      </c>
      <c r="I144" s="46">
        <f t="shared" si="24"/>
        <v>2270.7164971206093</v>
      </c>
      <c r="J144" s="46">
        <f t="shared" si="28"/>
        <v>-65820.674995102832</v>
      </c>
      <c r="L144" s="124">
        <f t="shared" si="25"/>
        <v>0.95888589025620363</v>
      </c>
      <c r="M144" s="37">
        <f t="shared" si="26"/>
        <v>11</v>
      </c>
      <c r="N144" s="37">
        <v>129</v>
      </c>
      <c r="O144" s="46">
        <f t="shared" ref="O144:O207" si="32">D144*$L144</f>
        <v>0</v>
      </c>
      <c r="P144" s="46">
        <f t="shared" ref="P144:P207" si="33">E144*$L144</f>
        <v>0</v>
      </c>
      <c r="Q144" s="46">
        <f t="shared" ref="Q144:Q207" si="34">F144*$L144</f>
        <v>103.71499970948253</v>
      </c>
      <c r="R144" s="115">
        <f t="shared" si="27"/>
        <v>6340.7342031051467</v>
      </c>
      <c r="S144" s="46">
        <f t="shared" si="27"/>
        <v>0.12</v>
      </c>
      <c r="T144" s="46">
        <f t="shared" ref="T144:T207" si="35">I144*$L144</f>
        <v>2177.3580098609436</v>
      </c>
      <c r="U144" s="116"/>
      <c r="W144" s="5"/>
      <c r="X144" s="5"/>
      <c r="Y144" s="5"/>
      <c r="Z144" s="5"/>
      <c r="AA144" s="5"/>
      <c r="AB144" s="5"/>
      <c r="AC144" s="5"/>
    </row>
    <row r="145" spans="2:29" x14ac:dyDescent="0.2">
      <c r="B145" s="37">
        <f t="shared" ref="B145:B208" si="36">INT((C145-1)/12)+1</f>
        <v>11</v>
      </c>
      <c r="C145" s="37">
        <v>130</v>
      </c>
      <c r="D145" s="46"/>
      <c r="E145" s="46"/>
      <c r="F145" s="46">
        <f t="shared" si="30"/>
        <v>108.16198336360027</v>
      </c>
      <c r="G145" s="48">
        <f t="shared" si="29"/>
        <v>6340.7342031051467</v>
      </c>
      <c r="H145" s="46">
        <f t="shared" si="31"/>
        <v>0.12</v>
      </c>
      <c r="I145" s="46">
        <f t="shared" ref="I145:I208" si="37">IF(INT(C145/3)=C145/3,SUMPRODUCT(G143:G145,H143:H145),0)*(1-$D$9/12)</f>
        <v>0</v>
      </c>
      <c r="J145" s="46">
        <f t="shared" si="28"/>
        <v>-66275.73436267527</v>
      </c>
      <c r="L145" s="124">
        <f t="shared" ref="L145:L208" si="38">(1-$D$9/12)^(12*(($C145-1)/12-$B145+1))</f>
        <v>0.95386693406834155</v>
      </c>
      <c r="M145" s="37">
        <f t="shared" ref="M145:M208" si="39">INT((N145-1)/12)+1</f>
        <v>11</v>
      </c>
      <c r="N145" s="37">
        <v>130</v>
      </c>
      <c r="O145" s="46">
        <f t="shared" si="32"/>
        <v>0</v>
      </c>
      <c r="P145" s="46">
        <f t="shared" si="33"/>
        <v>0</v>
      </c>
      <c r="Q145" s="46">
        <f t="shared" si="34"/>
        <v>103.17213945378836</v>
      </c>
      <c r="R145" s="115">
        <f t="shared" ref="R145:S208" si="40">G145</f>
        <v>6340.7342031051467</v>
      </c>
      <c r="S145" s="46">
        <f t="shared" si="40"/>
        <v>0.12</v>
      </c>
      <c r="T145" s="46">
        <f t="shared" si="35"/>
        <v>0</v>
      </c>
      <c r="U145" s="116"/>
      <c r="W145" s="5"/>
      <c r="X145" s="5"/>
      <c r="Y145" s="5"/>
      <c r="Z145" s="5"/>
      <c r="AA145" s="5"/>
      <c r="AB145" s="5"/>
      <c r="AC145" s="5"/>
    </row>
    <row r="146" spans="2:29" x14ac:dyDescent="0.2">
      <c r="B146" s="37">
        <f t="shared" si="36"/>
        <v>11</v>
      </c>
      <c r="C146" s="37">
        <v>131</v>
      </c>
      <c r="D146" s="46"/>
      <c r="E146" s="46"/>
      <c r="F146" s="46">
        <f t="shared" si="30"/>
        <v>108.16198336360027</v>
      </c>
      <c r="G146" s="48">
        <f t="shared" si="29"/>
        <v>6340.7342031051467</v>
      </c>
      <c r="H146" s="46">
        <f t="shared" si="31"/>
        <v>0.12</v>
      </c>
      <c r="I146" s="46">
        <f t="shared" si="37"/>
        <v>0</v>
      </c>
      <c r="J146" s="46">
        <f t="shared" ref="J146:J209" si="41">(J145-D146-E146-F146+I146)*(1+$D$10/12)</f>
        <v>-66733.188113517681</v>
      </c>
      <c r="L146" s="124">
        <f t="shared" si="38"/>
        <v>0.94887424786888186</v>
      </c>
      <c r="M146" s="37">
        <f t="shared" si="39"/>
        <v>11</v>
      </c>
      <c r="N146" s="37">
        <v>131</v>
      </c>
      <c r="O146" s="46">
        <f t="shared" si="32"/>
        <v>0</v>
      </c>
      <c r="P146" s="46">
        <f t="shared" si="33"/>
        <v>0</v>
      </c>
      <c r="Q146" s="46">
        <f t="shared" si="34"/>
        <v>102.63212061214271</v>
      </c>
      <c r="R146" s="115">
        <f t="shared" si="40"/>
        <v>6340.7342031051467</v>
      </c>
      <c r="S146" s="46">
        <f t="shared" si="40"/>
        <v>0.12</v>
      </c>
      <c r="T146" s="46">
        <f t="shared" si="35"/>
        <v>0</v>
      </c>
      <c r="U146" s="116"/>
      <c r="W146" s="5"/>
      <c r="X146" s="5"/>
      <c r="Y146" s="5"/>
      <c r="Z146" s="5"/>
      <c r="AA146" s="5"/>
      <c r="AB146" s="5"/>
      <c r="AC146" s="5"/>
    </row>
    <row r="147" spans="2:29" x14ac:dyDescent="0.2">
      <c r="B147" s="37">
        <f t="shared" si="36"/>
        <v>11</v>
      </c>
      <c r="C147" s="37">
        <v>132</v>
      </c>
      <c r="D147" s="46"/>
      <c r="E147" s="46"/>
      <c r="F147" s="46">
        <f t="shared" si="30"/>
        <v>108.16198336360027</v>
      </c>
      <c r="G147" s="48">
        <f t="shared" si="29"/>
        <v>6340.7342031051467</v>
      </c>
      <c r="H147" s="46">
        <f t="shared" si="31"/>
        <v>0.12</v>
      </c>
      <c r="I147" s="46">
        <f t="shared" si="37"/>
        <v>2270.7164971206093</v>
      </c>
      <c r="J147" s="46">
        <f t="shared" si="41"/>
        <v>-64910.384533024975</v>
      </c>
      <c r="L147" s="124">
        <f t="shared" si="38"/>
        <v>0.9439076941566652</v>
      </c>
      <c r="M147" s="37">
        <f t="shared" si="39"/>
        <v>11</v>
      </c>
      <c r="N147" s="37">
        <v>132</v>
      </c>
      <c r="O147" s="46">
        <f t="shared" si="32"/>
        <v>0</v>
      </c>
      <c r="P147" s="46">
        <f t="shared" si="33"/>
        <v>0</v>
      </c>
      <c r="Q147" s="46">
        <f t="shared" si="34"/>
        <v>102.09492831214752</v>
      </c>
      <c r="R147" s="115">
        <f t="shared" si="40"/>
        <v>6340.7342031051467</v>
      </c>
      <c r="S147" s="46">
        <f t="shared" si="40"/>
        <v>0.12</v>
      </c>
      <c r="T147" s="46">
        <f t="shared" si="35"/>
        <v>2143.3467728806145</v>
      </c>
      <c r="U147" s="116"/>
      <c r="W147" s="5"/>
      <c r="X147" s="5"/>
      <c r="Y147" s="5"/>
      <c r="Z147" s="5"/>
      <c r="AA147" s="5"/>
      <c r="AB147" s="5"/>
      <c r="AC147" s="5"/>
    </row>
    <row r="148" spans="2:29" x14ac:dyDescent="0.2">
      <c r="B148" s="37">
        <f t="shared" si="36"/>
        <v>12</v>
      </c>
      <c r="C148" s="37">
        <v>133</v>
      </c>
      <c r="D148" s="46"/>
      <c r="E148" s="46"/>
      <c r="F148" s="46">
        <f t="shared" si="30"/>
        <v>111.40684286450828</v>
      </c>
      <c r="G148" s="48">
        <f t="shared" si="29"/>
        <v>6309.0305320896205</v>
      </c>
      <c r="H148" s="46">
        <f t="shared" si="31"/>
        <v>0.12</v>
      </c>
      <c r="I148" s="46">
        <f t="shared" si="37"/>
        <v>0</v>
      </c>
      <c r="J148" s="46">
        <f t="shared" si="41"/>
        <v>-65363.916163442394</v>
      </c>
      <c r="L148" s="124">
        <f t="shared" si="38"/>
        <v>1</v>
      </c>
      <c r="M148" s="37">
        <f t="shared" si="39"/>
        <v>12</v>
      </c>
      <c r="N148" s="37">
        <v>133</v>
      </c>
      <c r="O148" s="46">
        <f t="shared" si="32"/>
        <v>0</v>
      </c>
      <c r="P148" s="46">
        <f t="shared" si="33"/>
        <v>0</v>
      </c>
      <c r="Q148" s="46">
        <f t="shared" si="34"/>
        <v>111.40684286450828</v>
      </c>
      <c r="R148" s="115">
        <f t="shared" si="40"/>
        <v>6309.0305320896205</v>
      </c>
      <c r="S148" s="46">
        <f t="shared" si="40"/>
        <v>0.12</v>
      </c>
      <c r="T148" s="46">
        <f t="shared" si="35"/>
        <v>0</v>
      </c>
      <c r="U148" s="116"/>
      <c r="W148" s="5"/>
      <c r="X148" s="5"/>
      <c r="Y148" s="5"/>
      <c r="Z148" s="5"/>
      <c r="AA148" s="5"/>
      <c r="AB148" s="5"/>
      <c r="AC148" s="5"/>
    </row>
    <row r="149" spans="2:29" x14ac:dyDescent="0.2">
      <c r="B149" s="37">
        <f t="shared" si="36"/>
        <v>12</v>
      </c>
      <c r="C149" s="37">
        <v>134</v>
      </c>
      <c r="D149" s="46"/>
      <c r="E149" s="46"/>
      <c r="F149" s="46">
        <f t="shared" si="30"/>
        <v>111.40684286450828</v>
      </c>
      <c r="G149" s="48">
        <f t="shared" si="29"/>
        <v>6309.0305320896205</v>
      </c>
      <c r="H149" s="46">
        <f t="shared" si="31"/>
        <v>0.12</v>
      </c>
      <c r="I149" s="46">
        <f t="shared" si="37"/>
        <v>0</v>
      </c>
      <c r="J149" s="46">
        <f t="shared" si="41"/>
        <v>-65819.834138643942</v>
      </c>
      <c r="L149" s="124">
        <f t="shared" si="38"/>
        <v>0.99476584624003517</v>
      </c>
      <c r="M149" s="37">
        <f t="shared" si="39"/>
        <v>12</v>
      </c>
      <c r="N149" s="37">
        <v>134</v>
      </c>
      <c r="O149" s="46">
        <f t="shared" si="32"/>
        <v>0</v>
      </c>
      <c r="P149" s="46">
        <f t="shared" si="33"/>
        <v>0</v>
      </c>
      <c r="Q149" s="46">
        <f t="shared" si="34"/>
        <v>110.8237223190432</v>
      </c>
      <c r="R149" s="115">
        <f t="shared" si="40"/>
        <v>6309.0305320896205</v>
      </c>
      <c r="S149" s="46">
        <f t="shared" si="40"/>
        <v>0.12</v>
      </c>
      <c r="T149" s="46">
        <f t="shared" si="35"/>
        <v>0</v>
      </c>
      <c r="U149" s="116"/>
      <c r="W149" s="5"/>
      <c r="X149" s="5"/>
      <c r="Y149" s="5"/>
      <c r="Z149" s="5"/>
      <c r="AA149" s="5"/>
      <c r="AB149" s="5"/>
      <c r="AC149" s="5"/>
    </row>
    <row r="150" spans="2:29" x14ac:dyDescent="0.2">
      <c r="B150" s="37">
        <f t="shared" si="36"/>
        <v>12</v>
      </c>
      <c r="C150" s="37">
        <v>135</v>
      </c>
      <c r="D150" s="46"/>
      <c r="E150" s="46"/>
      <c r="F150" s="46">
        <f t="shared" si="30"/>
        <v>111.40684286450828</v>
      </c>
      <c r="G150" s="48">
        <f t="shared" si="29"/>
        <v>6309.0305320896205</v>
      </c>
      <c r="H150" s="46">
        <f t="shared" si="31"/>
        <v>0.12</v>
      </c>
      <c r="I150" s="46">
        <f t="shared" si="37"/>
        <v>2259.3629146350063</v>
      </c>
      <c r="J150" s="46">
        <f t="shared" si="41"/>
        <v>-64006.90002329406</v>
      </c>
      <c r="L150" s="124">
        <f t="shared" si="38"/>
        <v>0.98955908884565336</v>
      </c>
      <c r="M150" s="37">
        <f t="shared" si="39"/>
        <v>12</v>
      </c>
      <c r="N150" s="37">
        <v>135</v>
      </c>
      <c r="O150" s="46">
        <f t="shared" si="32"/>
        <v>0</v>
      </c>
      <c r="P150" s="46">
        <f t="shared" si="33"/>
        <v>0</v>
      </c>
      <c r="Q150" s="46">
        <f t="shared" si="34"/>
        <v>110.24365391617368</v>
      </c>
      <c r="R150" s="115">
        <f t="shared" si="40"/>
        <v>6309.0305320896205</v>
      </c>
      <c r="S150" s="46">
        <f t="shared" si="40"/>
        <v>0.12</v>
      </c>
      <c r="T150" s="46">
        <f t="shared" si="35"/>
        <v>2235.7731071778767</v>
      </c>
      <c r="U150" s="116"/>
      <c r="W150" s="5"/>
      <c r="X150" s="5"/>
      <c r="Y150" s="5"/>
      <c r="Z150" s="5"/>
      <c r="AA150" s="5"/>
      <c r="AB150" s="5"/>
      <c r="AC150" s="5"/>
    </row>
    <row r="151" spans="2:29" x14ac:dyDescent="0.2">
      <c r="B151" s="37">
        <f t="shared" si="36"/>
        <v>12</v>
      </c>
      <c r="C151" s="37">
        <v>136</v>
      </c>
      <c r="D151" s="46"/>
      <c r="E151" s="46"/>
      <c r="F151" s="46">
        <f t="shared" si="30"/>
        <v>111.40684286450828</v>
      </c>
      <c r="G151" s="48">
        <f t="shared" ref="G151:G214" si="42">$G$13/12*(1-$G$14)^(INT((C151-1)/12))</f>
        <v>6309.0305320896205</v>
      </c>
      <c r="H151" s="46">
        <f t="shared" si="31"/>
        <v>0.12</v>
      </c>
      <c r="I151" s="46">
        <f t="shared" si="37"/>
        <v>0</v>
      </c>
      <c r="J151" s="46">
        <f t="shared" si="41"/>
        <v>-64455.677794437404</v>
      </c>
      <c r="L151" s="124">
        <f t="shared" si="38"/>
        <v>0.98437958442006435</v>
      </c>
      <c r="M151" s="37">
        <f t="shared" si="39"/>
        <v>12</v>
      </c>
      <c r="N151" s="37">
        <v>136</v>
      </c>
      <c r="O151" s="46">
        <f t="shared" si="32"/>
        <v>0</v>
      </c>
      <c r="P151" s="46">
        <f t="shared" si="33"/>
        <v>0</v>
      </c>
      <c r="Q151" s="46">
        <f t="shared" si="34"/>
        <v>109.66662168051607</v>
      </c>
      <c r="R151" s="115">
        <f t="shared" si="40"/>
        <v>6309.0305320896205</v>
      </c>
      <c r="S151" s="46">
        <f t="shared" si="40"/>
        <v>0.12</v>
      </c>
      <c r="T151" s="46">
        <f t="shared" si="35"/>
        <v>0</v>
      </c>
      <c r="U151" s="116"/>
      <c r="W151" s="5"/>
      <c r="X151" s="5"/>
      <c r="Y151" s="5"/>
      <c r="Z151" s="5"/>
      <c r="AA151" s="5"/>
      <c r="AB151" s="5"/>
      <c r="AC151" s="5"/>
    </row>
    <row r="152" spans="2:29" x14ac:dyDescent="0.2">
      <c r="B152" s="37">
        <f t="shared" si="36"/>
        <v>12</v>
      </c>
      <c r="C152" s="37">
        <v>137</v>
      </c>
      <c r="D152" s="46"/>
      <c r="E152" s="46"/>
      <c r="F152" s="46">
        <f t="shared" si="30"/>
        <v>111.40684286450828</v>
      </c>
      <c r="G152" s="48">
        <f t="shared" si="42"/>
        <v>6309.0305320896205</v>
      </c>
      <c r="H152" s="46">
        <f t="shared" si="31"/>
        <v>0.12</v>
      </c>
      <c r="I152" s="46">
        <f t="shared" si="37"/>
        <v>0</v>
      </c>
      <c r="J152" s="46">
        <f t="shared" si="41"/>
        <v>-64906.816897010751</v>
      </c>
      <c r="L152" s="124">
        <f t="shared" si="38"/>
        <v>0.97922719031703953</v>
      </c>
      <c r="M152" s="37">
        <f t="shared" si="39"/>
        <v>12</v>
      </c>
      <c r="N152" s="37">
        <v>137</v>
      </c>
      <c r="O152" s="46">
        <f t="shared" si="32"/>
        <v>0</v>
      </c>
      <c r="P152" s="46">
        <f t="shared" si="33"/>
        <v>0</v>
      </c>
      <c r="Q152" s="46">
        <f t="shared" si="34"/>
        <v>109.09260972030437</v>
      </c>
      <c r="R152" s="115">
        <f t="shared" si="40"/>
        <v>6309.0305320896205</v>
      </c>
      <c r="S152" s="46">
        <f t="shared" si="40"/>
        <v>0.12</v>
      </c>
      <c r="T152" s="46">
        <f t="shared" si="35"/>
        <v>0</v>
      </c>
      <c r="U152" s="116"/>
      <c r="W152" s="5"/>
      <c r="X152" s="5"/>
      <c r="Y152" s="5"/>
      <c r="Z152" s="5"/>
      <c r="AA152" s="5"/>
      <c r="AB152" s="5"/>
      <c r="AC152" s="5"/>
    </row>
    <row r="153" spans="2:29" x14ac:dyDescent="0.2">
      <c r="B153" s="37">
        <f t="shared" si="36"/>
        <v>12</v>
      </c>
      <c r="C153" s="37">
        <v>138</v>
      </c>
      <c r="D153" s="46"/>
      <c r="E153" s="46"/>
      <c r="F153" s="46">
        <f t="shared" si="30"/>
        <v>111.40684286450828</v>
      </c>
      <c r="G153" s="48">
        <f t="shared" si="42"/>
        <v>6309.0305320896205</v>
      </c>
      <c r="H153" s="46">
        <f t="shared" si="31"/>
        <v>0.12</v>
      </c>
      <c r="I153" s="46">
        <f t="shared" si="37"/>
        <v>2259.3629146350063</v>
      </c>
      <c r="J153" s="46">
        <f t="shared" si="41"/>
        <v>-63089.078764065904</v>
      </c>
      <c r="L153" s="124">
        <f t="shared" si="38"/>
        <v>0.97410176463698184</v>
      </c>
      <c r="M153" s="37">
        <f t="shared" si="39"/>
        <v>12</v>
      </c>
      <c r="N153" s="37">
        <v>138</v>
      </c>
      <c r="O153" s="46">
        <f t="shared" si="32"/>
        <v>0</v>
      </c>
      <c r="P153" s="46">
        <f t="shared" si="33"/>
        <v>0</v>
      </c>
      <c r="Q153" s="46">
        <f t="shared" si="34"/>
        <v>108.52160222695247</v>
      </c>
      <c r="R153" s="115">
        <f t="shared" si="40"/>
        <v>6309.0305320896205</v>
      </c>
      <c r="S153" s="46">
        <f t="shared" si="40"/>
        <v>0.12</v>
      </c>
      <c r="T153" s="46">
        <f t="shared" si="35"/>
        <v>2200.8494021013144</v>
      </c>
      <c r="U153" s="116"/>
      <c r="W153" s="5"/>
      <c r="X153" s="5"/>
      <c r="Y153" s="5"/>
      <c r="Z153" s="5"/>
      <c r="AA153" s="5"/>
      <c r="AB153" s="5"/>
      <c r="AC153" s="5"/>
    </row>
    <row r="154" spans="2:29" x14ac:dyDescent="0.2">
      <c r="B154" s="37">
        <f t="shared" si="36"/>
        <v>12</v>
      </c>
      <c r="C154" s="37">
        <v>139</v>
      </c>
      <c r="D154" s="46"/>
      <c r="E154" s="46"/>
      <c r="F154" s="46">
        <f t="shared" si="30"/>
        <v>111.40684286450828</v>
      </c>
      <c r="G154" s="48">
        <f t="shared" si="42"/>
        <v>6309.0305320896205</v>
      </c>
      <c r="H154" s="46">
        <f t="shared" si="31"/>
        <v>0.12</v>
      </c>
      <c r="I154" s="46">
        <f t="shared" si="37"/>
        <v>0</v>
      </c>
      <c r="J154" s="46">
        <f t="shared" si="41"/>
        <v>-63533.027240342402</v>
      </c>
      <c r="L154" s="124">
        <f t="shared" si="38"/>
        <v>0.96900316622301863</v>
      </c>
      <c r="M154" s="37">
        <f t="shared" si="39"/>
        <v>12</v>
      </c>
      <c r="N154" s="37">
        <v>139</v>
      </c>
      <c r="O154" s="46">
        <f t="shared" si="32"/>
        <v>0</v>
      </c>
      <c r="P154" s="46">
        <f t="shared" si="33"/>
        <v>0</v>
      </c>
      <c r="Q154" s="46">
        <f t="shared" si="34"/>
        <v>107.95358347461884</v>
      </c>
      <c r="R154" s="115">
        <f t="shared" si="40"/>
        <v>6309.0305320896205</v>
      </c>
      <c r="S154" s="46">
        <f t="shared" si="40"/>
        <v>0.12</v>
      </c>
      <c r="T154" s="46">
        <f t="shared" si="35"/>
        <v>0</v>
      </c>
      <c r="U154" s="116"/>
      <c r="W154" s="5"/>
      <c r="X154" s="5"/>
      <c r="Y154" s="5"/>
      <c r="Z154" s="5"/>
      <c r="AA154" s="5"/>
      <c r="AB154" s="5"/>
      <c r="AC154" s="5"/>
    </row>
    <row r="155" spans="2:29" x14ac:dyDescent="0.2">
      <c r="B155" s="37">
        <f t="shared" si="36"/>
        <v>12</v>
      </c>
      <c r="C155" s="37">
        <v>140</v>
      </c>
      <c r="D155" s="46"/>
      <c r="E155" s="46"/>
      <c r="F155" s="46">
        <f t="shared" si="30"/>
        <v>111.40684286450828</v>
      </c>
      <c r="G155" s="48">
        <f t="shared" si="42"/>
        <v>6309.0305320896205</v>
      </c>
      <c r="H155" s="46">
        <f t="shared" si="31"/>
        <v>0.12</v>
      </c>
      <c r="I155" s="46">
        <f t="shared" si="37"/>
        <v>0</v>
      </c>
      <c r="J155" s="46">
        <f t="shared" si="41"/>
        <v>-63979.31163777574</v>
      </c>
      <c r="L155" s="124">
        <f t="shared" si="38"/>
        <v>0.96393125465711471</v>
      </c>
      <c r="M155" s="37">
        <f t="shared" si="39"/>
        <v>12</v>
      </c>
      <c r="N155" s="37">
        <v>140</v>
      </c>
      <c r="O155" s="46">
        <f t="shared" si="32"/>
        <v>0</v>
      </c>
      <c r="P155" s="46">
        <f t="shared" si="33"/>
        <v>0</v>
      </c>
      <c r="Q155" s="46">
        <f t="shared" si="34"/>
        <v>107.38853781977349</v>
      </c>
      <c r="R155" s="115">
        <f t="shared" si="40"/>
        <v>6309.0305320896205</v>
      </c>
      <c r="S155" s="46">
        <f t="shared" si="40"/>
        <v>0.12</v>
      </c>
      <c r="T155" s="46">
        <f t="shared" si="35"/>
        <v>0</v>
      </c>
      <c r="U155" s="116"/>
      <c r="W155" s="5"/>
      <c r="X155" s="5"/>
      <c r="Y155" s="5"/>
      <c r="Z155" s="5"/>
      <c r="AA155" s="5"/>
      <c r="AB155" s="5"/>
      <c r="AC155" s="5"/>
    </row>
    <row r="156" spans="2:29" x14ac:dyDescent="0.2">
      <c r="B156" s="37">
        <f t="shared" si="36"/>
        <v>12</v>
      </c>
      <c r="C156" s="37">
        <v>141</v>
      </c>
      <c r="D156" s="46"/>
      <c r="E156" s="46"/>
      <c r="F156" s="46">
        <f t="shared" si="30"/>
        <v>111.40684286450828</v>
      </c>
      <c r="G156" s="48">
        <f t="shared" si="42"/>
        <v>6309.0305320896205</v>
      </c>
      <c r="H156" s="46">
        <f t="shared" si="31"/>
        <v>0.12</v>
      </c>
      <c r="I156" s="46">
        <f t="shared" si="37"/>
        <v>2259.3629146350063</v>
      </c>
      <c r="J156" s="46">
        <f t="shared" si="41"/>
        <v>-62156.693255716629</v>
      </c>
      <c r="L156" s="124">
        <f t="shared" si="38"/>
        <v>0.95888589025620363</v>
      </c>
      <c r="M156" s="37">
        <f t="shared" si="39"/>
        <v>12</v>
      </c>
      <c r="N156" s="37">
        <v>141</v>
      </c>
      <c r="O156" s="46">
        <f t="shared" si="32"/>
        <v>0</v>
      </c>
      <c r="P156" s="46">
        <f t="shared" si="33"/>
        <v>0</v>
      </c>
      <c r="Q156" s="46">
        <f t="shared" si="34"/>
        <v>106.826449700767</v>
      </c>
      <c r="R156" s="115">
        <f t="shared" si="40"/>
        <v>6309.0305320896205</v>
      </c>
      <c r="S156" s="46">
        <f t="shared" si="40"/>
        <v>0.12</v>
      </c>
      <c r="T156" s="46">
        <f t="shared" si="35"/>
        <v>2166.471219811639</v>
      </c>
      <c r="U156" s="116"/>
      <c r="W156" s="5"/>
      <c r="X156" s="5"/>
      <c r="Y156" s="5"/>
      <c r="Z156" s="5"/>
      <c r="AA156" s="5"/>
      <c r="AB156" s="5"/>
      <c r="AC156" s="5"/>
    </row>
    <row r="157" spans="2:29" x14ac:dyDescent="0.2">
      <c r="B157" s="37">
        <f t="shared" si="36"/>
        <v>12</v>
      </c>
      <c r="C157" s="37">
        <v>142</v>
      </c>
      <c r="D157" s="46"/>
      <c r="E157" s="46"/>
      <c r="F157" s="46">
        <f t="shared" ref="F157:F220" si="43">$F$13/12*(1+$F$14)^(INT((C157-1)/12)-1)*(1-$D$9/12)</f>
        <v>111.40684286450828</v>
      </c>
      <c r="G157" s="48">
        <f t="shared" si="42"/>
        <v>6309.0305320896205</v>
      </c>
      <c r="H157" s="46">
        <f t="shared" si="31"/>
        <v>0.12</v>
      </c>
      <c r="I157" s="46">
        <f t="shared" si="37"/>
        <v>0</v>
      </c>
      <c r="J157" s="46">
        <f t="shared" si="41"/>
        <v>-62595.735804500029</v>
      </c>
      <c r="L157" s="124">
        <f t="shared" si="38"/>
        <v>0.95386693406834155</v>
      </c>
      <c r="M157" s="37">
        <f t="shared" si="39"/>
        <v>12</v>
      </c>
      <c r="N157" s="37">
        <v>142</v>
      </c>
      <c r="O157" s="46">
        <f t="shared" si="32"/>
        <v>0</v>
      </c>
      <c r="P157" s="46">
        <f t="shared" si="33"/>
        <v>0</v>
      </c>
      <c r="Q157" s="46">
        <f t="shared" si="34"/>
        <v>106.26730363740201</v>
      </c>
      <c r="R157" s="115">
        <f t="shared" si="40"/>
        <v>6309.0305320896205</v>
      </c>
      <c r="S157" s="46">
        <f t="shared" si="40"/>
        <v>0.12</v>
      </c>
      <c r="T157" s="46">
        <f t="shared" si="35"/>
        <v>0</v>
      </c>
      <c r="U157" s="116"/>
      <c r="W157" s="5"/>
      <c r="X157" s="5"/>
      <c r="Y157" s="5"/>
      <c r="Z157" s="5"/>
      <c r="AA157" s="5"/>
      <c r="AB157" s="5"/>
      <c r="AC157" s="5"/>
    </row>
    <row r="158" spans="2:29" x14ac:dyDescent="0.2">
      <c r="B158" s="37">
        <f t="shared" si="36"/>
        <v>12</v>
      </c>
      <c r="C158" s="37">
        <v>143</v>
      </c>
      <c r="D158" s="46"/>
      <c r="E158" s="46"/>
      <c r="F158" s="46">
        <f t="shared" si="43"/>
        <v>111.40684286450828</v>
      </c>
      <c r="G158" s="48">
        <f t="shared" si="42"/>
        <v>6309.0305320896205</v>
      </c>
      <c r="H158" s="46">
        <f t="shared" si="31"/>
        <v>0.12</v>
      </c>
      <c r="I158" s="46">
        <f t="shared" si="37"/>
        <v>0</v>
      </c>
      <c r="J158" s="46">
        <f t="shared" si="41"/>
        <v>-63037.088460949657</v>
      </c>
      <c r="L158" s="124">
        <f t="shared" si="38"/>
        <v>0.94887424786888186</v>
      </c>
      <c r="M158" s="37">
        <f t="shared" si="39"/>
        <v>12</v>
      </c>
      <c r="N158" s="37">
        <v>143</v>
      </c>
      <c r="O158" s="46">
        <f t="shared" si="32"/>
        <v>0</v>
      </c>
      <c r="P158" s="46">
        <f t="shared" si="33"/>
        <v>0</v>
      </c>
      <c r="Q158" s="46">
        <f t="shared" si="34"/>
        <v>105.711084230507</v>
      </c>
      <c r="R158" s="115">
        <f t="shared" si="40"/>
        <v>6309.0305320896205</v>
      </c>
      <c r="S158" s="46">
        <f t="shared" si="40"/>
        <v>0.12</v>
      </c>
      <c r="T158" s="46">
        <f t="shared" si="35"/>
        <v>0</v>
      </c>
      <c r="U158" s="116"/>
      <c r="W158" s="5"/>
      <c r="X158" s="5"/>
      <c r="Y158" s="5"/>
      <c r="Z158" s="5"/>
      <c r="AA158" s="5"/>
      <c r="AB158" s="5"/>
      <c r="AC158" s="5"/>
    </row>
    <row r="159" spans="2:29" x14ac:dyDescent="0.2">
      <c r="B159" s="37">
        <f t="shared" si="36"/>
        <v>12</v>
      </c>
      <c r="C159" s="37">
        <v>144</v>
      </c>
      <c r="D159" s="46"/>
      <c r="E159" s="46"/>
      <c r="F159" s="46">
        <f t="shared" si="43"/>
        <v>111.40684286450828</v>
      </c>
      <c r="G159" s="48">
        <f t="shared" si="42"/>
        <v>6309.0305320896205</v>
      </c>
      <c r="H159" s="46">
        <f t="shared" si="31"/>
        <v>0.12</v>
      </c>
      <c r="I159" s="46">
        <f t="shared" si="37"/>
        <v>2259.3629146350063</v>
      </c>
      <c r="J159" s="46">
        <f t="shared" si="41"/>
        <v>-61209.512388593532</v>
      </c>
      <c r="L159" s="124">
        <f t="shared" si="38"/>
        <v>0.9439076941566652</v>
      </c>
      <c r="M159" s="37">
        <f t="shared" si="39"/>
        <v>12</v>
      </c>
      <c r="N159" s="37">
        <v>144</v>
      </c>
      <c r="O159" s="46">
        <f t="shared" si="32"/>
        <v>0</v>
      </c>
      <c r="P159" s="46">
        <f t="shared" si="33"/>
        <v>0</v>
      </c>
      <c r="Q159" s="46">
        <f t="shared" si="34"/>
        <v>105.15777616151193</v>
      </c>
      <c r="R159" s="115">
        <f t="shared" si="40"/>
        <v>6309.0305320896205</v>
      </c>
      <c r="S159" s="46">
        <f t="shared" si="40"/>
        <v>0.12</v>
      </c>
      <c r="T159" s="46">
        <f t="shared" si="35"/>
        <v>2132.630039016211</v>
      </c>
      <c r="U159" s="116"/>
      <c r="W159" s="5"/>
      <c r="X159" s="5"/>
      <c r="Y159" s="5"/>
      <c r="Z159" s="5"/>
      <c r="AA159" s="5"/>
      <c r="AB159" s="5"/>
      <c r="AC159" s="5"/>
    </row>
    <row r="160" spans="2:29" x14ac:dyDescent="0.2">
      <c r="B160" s="37">
        <f t="shared" si="36"/>
        <v>13</v>
      </c>
      <c r="C160" s="37">
        <v>145</v>
      </c>
      <c r="D160" s="46"/>
      <c r="E160" s="46"/>
      <c r="F160" s="46">
        <f t="shared" si="43"/>
        <v>114.74904815044354</v>
      </c>
      <c r="G160" s="48">
        <f t="shared" si="42"/>
        <v>6277.485379429173</v>
      </c>
      <c r="H160" s="46">
        <f t="shared" si="31"/>
        <v>0.12</v>
      </c>
      <c r="I160" s="46">
        <f t="shared" si="37"/>
        <v>0</v>
      </c>
      <c r="J160" s="46">
        <f t="shared" si="41"/>
        <v>-61646.930952177609</v>
      </c>
      <c r="L160" s="124">
        <f t="shared" si="38"/>
        <v>1</v>
      </c>
      <c r="M160" s="37">
        <f t="shared" si="39"/>
        <v>13</v>
      </c>
      <c r="N160" s="37">
        <v>145</v>
      </c>
      <c r="O160" s="46">
        <f t="shared" si="32"/>
        <v>0</v>
      </c>
      <c r="P160" s="46">
        <f t="shared" si="33"/>
        <v>0</v>
      </c>
      <c r="Q160" s="46">
        <f t="shared" si="34"/>
        <v>114.74904815044354</v>
      </c>
      <c r="R160" s="115">
        <f t="shared" si="40"/>
        <v>6277.485379429173</v>
      </c>
      <c r="S160" s="46">
        <f t="shared" si="40"/>
        <v>0.12</v>
      </c>
      <c r="T160" s="46">
        <f t="shared" si="35"/>
        <v>0</v>
      </c>
      <c r="U160" s="116"/>
      <c r="W160" s="5"/>
      <c r="X160" s="5"/>
      <c r="Y160" s="5"/>
      <c r="Z160" s="5"/>
      <c r="AA160" s="5"/>
      <c r="AB160" s="5"/>
      <c r="AC160" s="5"/>
    </row>
    <row r="161" spans="2:29" x14ac:dyDescent="0.2">
      <c r="B161" s="37">
        <f t="shared" si="36"/>
        <v>13</v>
      </c>
      <c r="C161" s="37">
        <v>146</v>
      </c>
      <c r="D161" s="46"/>
      <c r="E161" s="46"/>
      <c r="F161" s="46">
        <f t="shared" si="43"/>
        <v>114.74904815044354</v>
      </c>
      <c r="G161" s="48">
        <f t="shared" si="42"/>
        <v>6277.485379429173</v>
      </c>
      <c r="H161" s="46">
        <f t="shared" si="31"/>
        <v>0.12</v>
      </c>
      <c r="I161" s="46">
        <f t="shared" si="37"/>
        <v>0</v>
      </c>
      <c r="J161" s="46">
        <f t="shared" si="41"/>
        <v>-62086.651078514282</v>
      </c>
      <c r="L161" s="124">
        <f t="shared" si="38"/>
        <v>0.99476584624003517</v>
      </c>
      <c r="M161" s="37">
        <f t="shared" si="39"/>
        <v>13</v>
      </c>
      <c r="N161" s="37">
        <v>146</v>
      </c>
      <c r="O161" s="46">
        <f t="shared" si="32"/>
        <v>0</v>
      </c>
      <c r="P161" s="46">
        <f t="shared" si="33"/>
        <v>0</v>
      </c>
      <c r="Q161" s="46">
        <f t="shared" si="34"/>
        <v>114.14843398861451</v>
      </c>
      <c r="R161" s="115">
        <f t="shared" si="40"/>
        <v>6277.485379429173</v>
      </c>
      <c r="S161" s="46">
        <f t="shared" si="40"/>
        <v>0.12</v>
      </c>
      <c r="T161" s="46">
        <f t="shared" si="35"/>
        <v>0</v>
      </c>
      <c r="U161" s="116"/>
      <c r="W161" s="5"/>
      <c r="X161" s="5"/>
      <c r="Y161" s="5"/>
      <c r="Z161" s="5"/>
      <c r="AA161" s="5"/>
      <c r="AB161" s="5"/>
      <c r="AC161" s="5"/>
    </row>
    <row r="162" spans="2:29" x14ac:dyDescent="0.2">
      <c r="B162" s="37">
        <f t="shared" si="36"/>
        <v>13</v>
      </c>
      <c r="C162" s="37">
        <v>147</v>
      </c>
      <c r="D162" s="46"/>
      <c r="E162" s="46"/>
      <c r="F162" s="46">
        <f t="shared" si="43"/>
        <v>114.74904815044354</v>
      </c>
      <c r="G162" s="48">
        <f t="shared" si="42"/>
        <v>6277.485379429173</v>
      </c>
      <c r="H162" s="46">
        <f t="shared" si="31"/>
        <v>0.12</v>
      </c>
      <c r="I162" s="46">
        <f t="shared" si="37"/>
        <v>2248.0661000618315</v>
      </c>
      <c r="J162" s="46">
        <f t="shared" si="41"/>
        <v>-60268.790141128608</v>
      </c>
      <c r="L162" s="124">
        <f t="shared" si="38"/>
        <v>0.98955908884565336</v>
      </c>
      <c r="M162" s="37">
        <f t="shared" si="39"/>
        <v>13</v>
      </c>
      <c r="N162" s="37">
        <v>147</v>
      </c>
      <c r="O162" s="46">
        <f t="shared" si="32"/>
        <v>0</v>
      </c>
      <c r="P162" s="46">
        <f t="shared" si="33"/>
        <v>0</v>
      </c>
      <c r="Q162" s="46">
        <f t="shared" si="34"/>
        <v>113.55096353365892</v>
      </c>
      <c r="R162" s="115">
        <f t="shared" si="40"/>
        <v>6277.485379429173</v>
      </c>
      <c r="S162" s="46">
        <f t="shared" si="40"/>
        <v>0.12</v>
      </c>
      <c r="T162" s="46">
        <f t="shared" si="35"/>
        <v>2224.5942416419875</v>
      </c>
      <c r="U162" s="116"/>
      <c r="W162" s="5"/>
      <c r="X162" s="5"/>
      <c r="Y162" s="5"/>
      <c r="Z162" s="5"/>
      <c r="AA162" s="5"/>
      <c r="AB162" s="5"/>
      <c r="AC162" s="5"/>
    </row>
    <row r="163" spans="2:29" x14ac:dyDescent="0.2">
      <c r="B163" s="37">
        <f t="shared" si="36"/>
        <v>13</v>
      </c>
      <c r="C163" s="37">
        <v>148</v>
      </c>
      <c r="D163" s="46"/>
      <c r="E163" s="46"/>
      <c r="F163" s="46">
        <f t="shared" si="43"/>
        <v>114.74904815044354</v>
      </c>
      <c r="G163" s="48">
        <f t="shared" si="42"/>
        <v>6277.485379429173</v>
      </c>
      <c r="H163" s="46">
        <f t="shared" si="31"/>
        <v>0.12</v>
      </c>
      <c r="I163" s="46">
        <f t="shared" si="37"/>
        <v>0</v>
      </c>
      <c r="J163" s="46">
        <f t="shared" si="41"/>
        <v>-60701.258911847093</v>
      </c>
      <c r="L163" s="124">
        <f t="shared" si="38"/>
        <v>0.98437958442006435</v>
      </c>
      <c r="M163" s="37">
        <f t="shared" si="39"/>
        <v>13</v>
      </c>
      <c r="N163" s="37">
        <v>148</v>
      </c>
      <c r="O163" s="46">
        <f t="shared" si="32"/>
        <v>0</v>
      </c>
      <c r="P163" s="46">
        <f t="shared" si="33"/>
        <v>0</v>
      </c>
      <c r="Q163" s="46">
        <f t="shared" si="34"/>
        <v>112.95662033093157</v>
      </c>
      <c r="R163" s="115">
        <f t="shared" si="40"/>
        <v>6277.485379429173</v>
      </c>
      <c r="S163" s="46">
        <f t="shared" si="40"/>
        <v>0.12</v>
      </c>
      <c r="T163" s="46">
        <f t="shared" si="35"/>
        <v>0</v>
      </c>
      <c r="U163" s="116"/>
      <c r="W163" s="5"/>
      <c r="X163" s="5"/>
      <c r="Y163" s="5"/>
      <c r="Z163" s="5"/>
      <c r="AA163" s="5"/>
      <c r="AB163" s="5"/>
      <c r="AC163" s="5"/>
    </row>
    <row r="164" spans="2:29" x14ac:dyDescent="0.2">
      <c r="B164" s="37">
        <f t="shared" si="36"/>
        <v>13</v>
      </c>
      <c r="C164" s="37">
        <v>149</v>
      </c>
      <c r="D164" s="46"/>
      <c r="E164" s="46"/>
      <c r="F164" s="46">
        <f t="shared" si="43"/>
        <v>114.74904815044354</v>
      </c>
      <c r="G164" s="48">
        <f t="shared" si="42"/>
        <v>6277.485379429173</v>
      </c>
      <c r="H164" s="46">
        <f t="shared" si="31"/>
        <v>0.12</v>
      </c>
      <c r="I164" s="46">
        <f t="shared" si="37"/>
        <v>0</v>
      </c>
      <c r="J164" s="46">
        <f t="shared" si="41"/>
        <v>-61136.003201021384</v>
      </c>
      <c r="L164" s="124">
        <f t="shared" si="38"/>
        <v>0.97922719031703953</v>
      </c>
      <c r="M164" s="37">
        <f t="shared" si="39"/>
        <v>13</v>
      </c>
      <c r="N164" s="37">
        <v>149</v>
      </c>
      <c r="O164" s="46">
        <f t="shared" si="32"/>
        <v>0</v>
      </c>
      <c r="P164" s="46">
        <f t="shared" si="33"/>
        <v>0</v>
      </c>
      <c r="Q164" s="46">
        <f t="shared" si="34"/>
        <v>112.36538801191351</v>
      </c>
      <c r="R164" s="115">
        <f t="shared" si="40"/>
        <v>6277.485379429173</v>
      </c>
      <c r="S164" s="46">
        <f t="shared" si="40"/>
        <v>0.12</v>
      </c>
      <c r="T164" s="46">
        <f t="shared" si="35"/>
        <v>0</v>
      </c>
      <c r="U164" s="116"/>
      <c r="W164" s="5"/>
      <c r="X164" s="5"/>
      <c r="Y164" s="5"/>
      <c r="Z164" s="5"/>
      <c r="AA164" s="5"/>
      <c r="AB164" s="5"/>
      <c r="AC164" s="5"/>
    </row>
    <row r="165" spans="2:29" x14ac:dyDescent="0.2">
      <c r="B165" s="37">
        <f t="shared" si="36"/>
        <v>13</v>
      </c>
      <c r="C165" s="37">
        <v>150</v>
      </c>
      <c r="D165" s="46"/>
      <c r="E165" s="46"/>
      <c r="F165" s="46">
        <f t="shared" si="43"/>
        <v>114.74904815044354</v>
      </c>
      <c r="G165" s="48">
        <f t="shared" si="42"/>
        <v>6277.485379429173</v>
      </c>
      <c r="H165" s="46">
        <f t="shared" si="31"/>
        <v>0.12</v>
      </c>
      <c r="I165" s="46">
        <f t="shared" si="37"/>
        <v>2248.0661000618315</v>
      </c>
      <c r="J165" s="46">
        <f t="shared" si="41"/>
        <v>-59313.14024513941</v>
      </c>
      <c r="L165" s="124">
        <f t="shared" si="38"/>
        <v>0.97410176463698184</v>
      </c>
      <c r="M165" s="37">
        <f t="shared" si="39"/>
        <v>13</v>
      </c>
      <c r="N165" s="37">
        <v>150</v>
      </c>
      <c r="O165" s="46">
        <f t="shared" si="32"/>
        <v>0</v>
      </c>
      <c r="P165" s="46">
        <f t="shared" si="33"/>
        <v>0</v>
      </c>
      <c r="Q165" s="46">
        <f t="shared" si="34"/>
        <v>111.77725029376106</v>
      </c>
      <c r="R165" s="115">
        <f t="shared" si="40"/>
        <v>6277.485379429173</v>
      </c>
      <c r="S165" s="46">
        <f t="shared" si="40"/>
        <v>0.12</v>
      </c>
      <c r="T165" s="46">
        <f t="shared" si="35"/>
        <v>2189.845155090808</v>
      </c>
      <c r="U165" s="116"/>
      <c r="W165" s="5"/>
      <c r="X165" s="5"/>
      <c r="Y165" s="5"/>
      <c r="Z165" s="5"/>
      <c r="AA165" s="5"/>
      <c r="AB165" s="5"/>
      <c r="AC165" s="5"/>
    </row>
    <row r="166" spans="2:29" x14ac:dyDescent="0.2">
      <c r="B166" s="37">
        <f t="shared" si="36"/>
        <v>13</v>
      </c>
      <c r="C166" s="37">
        <v>151</v>
      </c>
      <c r="D166" s="46"/>
      <c r="E166" s="46"/>
      <c r="F166" s="46">
        <f t="shared" si="43"/>
        <v>114.74904815044354</v>
      </c>
      <c r="G166" s="48">
        <f t="shared" si="42"/>
        <v>6277.485379429173</v>
      </c>
      <c r="H166" s="46">
        <f t="shared" si="31"/>
        <v>0.12</v>
      </c>
      <c r="I166" s="46">
        <f t="shared" si="37"/>
        <v>0</v>
      </c>
      <c r="J166" s="46">
        <f t="shared" si="41"/>
        <v>-59740.5806782695</v>
      </c>
      <c r="L166" s="124">
        <f t="shared" si="38"/>
        <v>0.96900316622301863</v>
      </c>
      <c r="M166" s="37">
        <f t="shared" si="39"/>
        <v>13</v>
      </c>
      <c r="N166" s="37">
        <v>151</v>
      </c>
      <c r="O166" s="46">
        <f t="shared" si="32"/>
        <v>0</v>
      </c>
      <c r="P166" s="46">
        <f t="shared" si="33"/>
        <v>0</v>
      </c>
      <c r="Q166" s="46">
        <f t="shared" si="34"/>
        <v>111.19219097885741</v>
      </c>
      <c r="R166" s="115">
        <f t="shared" si="40"/>
        <v>6277.485379429173</v>
      </c>
      <c r="S166" s="46">
        <f t="shared" si="40"/>
        <v>0.12</v>
      </c>
      <c r="T166" s="46">
        <f t="shared" si="35"/>
        <v>0</v>
      </c>
      <c r="U166" s="116"/>
      <c r="W166" s="5"/>
      <c r="X166" s="5"/>
      <c r="Y166" s="5"/>
      <c r="Z166" s="5"/>
      <c r="AA166" s="5"/>
      <c r="AB166" s="5"/>
      <c r="AC166" s="5"/>
    </row>
    <row r="167" spans="2:29" x14ac:dyDescent="0.2">
      <c r="B167" s="37">
        <f t="shared" si="36"/>
        <v>13</v>
      </c>
      <c r="C167" s="37">
        <v>152</v>
      </c>
      <c r="D167" s="46"/>
      <c r="E167" s="46"/>
      <c r="F167" s="46">
        <f t="shared" si="43"/>
        <v>114.74904815044354</v>
      </c>
      <c r="G167" s="48">
        <f t="shared" si="42"/>
        <v>6277.485379429173</v>
      </c>
      <c r="H167" s="46">
        <f t="shared" si="31"/>
        <v>0.12</v>
      </c>
      <c r="I167" s="46">
        <f t="shared" si="37"/>
        <v>0</v>
      </c>
      <c r="J167" s="46">
        <f t="shared" si="41"/>
        <v>-60170.270172280281</v>
      </c>
      <c r="L167" s="124">
        <f t="shared" si="38"/>
        <v>0.96393125465711471</v>
      </c>
      <c r="M167" s="37">
        <f t="shared" si="39"/>
        <v>13</v>
      </c>
      <c r="N167" s="37">
        <v>152</v>
      </c>
      <c r="O167" s="46">
        <f t="shared" si="32"/>
        <v>0</v>
      </c>
      <c r="P167" s="46">
        <f t="shared" si="33"/>
        <v>0</v>
      </c>
      <c r="Q167" s="46">
        <f t="shared" si="34"/>
        <v>110.61019395436671</v>
      </c>
      <c r="R167" s="115">
        <f t="shared" si="40"/>
        <v>6277.485379429173</v>
      </c>
      <c r="S167" s="46">
        <f t="shared" si="40"/>
        <v>0.12</v>
      </c>
      <c r="T167" s="46">
        <f t="shared" si="35"/>
        <v>0</v>
      </c>
      <c r="U167" s="116"/>
      <c r="W167" s="5"/>
      <c r="X167" s="5"/>
      <c r="Y167" s="5"/>
      <c r="Z167" s="5"/>
      <c r="AA167" s="5"/>
      <c r="AB167" s="5"/>
      <c r="AC167" s="5"/>
    </row>
    <row r="168" spans="2:29" x14ac:dyDescent="0.2">
      <c r="B168" s="37">
        <f t="shared" si="36"/>
        <v>13</v>
      </c>
      <c r="C168" s="37">
        <v>153</v>
      </c>
      <c r="D168" s="46"/>
      <c r="E168" s="46"/>
      <c r="F168" s="46">
        <f t="shared" si="43"/>
        <v>114.74904815044354</v>
      </c>
      <c r="G168" s="48">
        <f t="shared" si="42"/>
        <v>6277.485379429173</v>
      </c>
      <c r="H168" s="46">
        <f t="shared" si="31"/>
        <v>0.12</v>
      </c>
      <c r="I168" s="46">
        <f t="shared" si="37"/>
        <v>2248.0661000618315</v>
      </c>
      <c r="J168" s="46">
        <f t="shared" si="41"/>
        <v>-58342.325824448017</v>
      </c>
      <c r="L168" s="124">
        <f t="shared" si="38"/>
        <v>0.95888589025620363</v>
      </c>
      <c r="M168" s="37">
        <f t="shared" si="39"/>
        <v>13</v>
      </c>
      <c r="N168" s="37">
        <v>153</v>
      </c>
      <c r="O168" s="46">
        <f t="shared" si="32"/>
        <v>0</v>
      </c>
      <c r="P168" s="46">
        <f t="shared" si="33"/>
        <v>0</v>
      </c>
      <c r="Q168" s="46">
        <f t="shared" si="34"/>
        <v>110.03124319179004</v>
      </c>
      <c r="R168" s="115">
        <f t="shared" si="40"/>
        <v>6277.485379429173</v>
      </c>
      <c r="S168" s="46">
        <f t="shared" si="40"/>
        <v>0.12</v>
      </c>
      <c r="T168" s="46">
        <f t="shared" si="35"/>
        <v>2155.638863712581</v>
      </c>
      <c r="U168" s="116"/>
      <c r="W168" s="5"/>
      <c r="X168" s="5"/>
      <c r="Y168" s="5"/>
      <c r="Z168" s="5"/>
      <c r="AA168" s="5"/>
      <c r="AB168" s="5"/>
      <c r="AC168" s="5"/>
    </row>
    <row r="169" spans="2:29" x14ac:dyDescent="0.2">
      <c r="B169" s="37">
        <f t="shared" si="36"/>
        <v>13</v>
      </c>
      <c r="C169" s="37">
        <v>154</v>
      </c>
      <c r="D169" s="46"/>
      <c r="E169" s="46"/>
      <c r="F169" s="46">
        <f t="shared" si="43"/>
        <v>114.74904815044354</v>
      </c>
      <c r="G169" s="48">
        <f t="shared" si="42"/>
        <v>6277.485379429173</v>
      </c>
      <c r="H169" s="46">
        <f t="shared" si="31"/>
        <v>0.12</v>
      </c>
      <c r="I169" s="46">
        <f t="shared" si="37"/>
        <v>0</v>
      </c>
      <c r="J169" s="46">
        <f t="shared" si="41"/>
        <v>-58764.658128896874</v>
      </c>
      <c r="L169" s="124">
        <f t="shared" si="38"/>
        <v>0.95386693406834155</v>
      </c>
      <c r="M169" s="37">
        <f t="shared" si="39"/>
        <v>13</v>
      </c>
      <c r="N169" s="37">
        <v>154</v>
      </c>
      <c r="O169" s="46">
        <f t="shared" si="32"/>
        <v>0</v>
      </c>
      <c r="P169" s="46">
        <f t="shared" si="33"/>
        <v>0</v>
      </c>
      <c r="Q169" s="46">
        <f t="shared" si="34"/>
        <v>109.45532274652408</v>
      </c>
      <c r="R169" s="115">
        <f t="shared" si="40"/>
        <v>6277.485379429173</v>
      </c>
      <c r="S169" s="46">
        <f t="shared" si="40"/>
        <v>0.12</v>
      </c>
      <c r="T169" s="46">
        <f t="shared" si="35"/>
        <v>0</v>
      </c>
      <c r="U169" s="116"/>
      <c r="W169" s="5"/>
      <c r="X169" s="5"/>
      <c r="Y169" s="5"/>
      <c r="Z169" s="5"/>
      <c r="AA169" s="5"/>
      <c r="AB169" s="5"/>
      <c r="AC169" s="5"/>
    </row>
    <row r="170" spans="2:29" x14ac:dyDescent="0.2">
      <c r="B170" s="37">
        <f t="shared" si="36"/>
        <v>13</v>
      </c>
      <c r="C170" s="37">
        <v>155</v>
      </c>
      <c r="D170" s="46"/>
      <c r="E170" s="46"/>
      <c r="F170" s="46">
        <f t="shared" si="43"/>
        <v>114.74904815044354</v>
      </c>
      <c r="G170" s="48">
        <f t="shared" si="42"/>
        <v>6277.485379429173</v>
      </c>
      <c r="H170" s="46">
        <f t="shared" si="31"/>
        <v>0.12</v>
      </c>
      <c r="I170" s="46">
        <f t="shared" si="37"/>
        <v>0</v>
      </c>
      <c r="J170" s="46">
        <f t="shared" si="41"/>
        <v>-59189.212616814977</v>
      </c>
      <c r="L170" s="124">
        <f t="shared" si="38"/>
        <v>0.94887424786888186</v>
      </c>
      <c r="M170" s="37">
        <f t="shared" si="39"/>
        <v>13</v>
      </c>
      <c r="N170" s="37">
        <v>155</v>
      </c>
      <c r="O170" s="46">
        <f t="shared" si="32"/>
        <v>0</v>
      </c>
      <c r="P170" s="46">
        <f t="shared" si="33"/>
        <v>0</v>
      </c>
      <c r="Q170" s="46">
        <f t="shared" si="34"/>
        <v>108.88241675742222</v>
      </c>
      <c r="R170" s="115">
        <f t="shared" si="40"/>
        <v>6277.485379429173</v>
      </c>
      <c r="S170" s="46">
        <f t="shared" si="40"/>
        <v>0.12</v>
      </c>
      <c r="T170" s="46">
        <f t="shared" si="35"/>
        <v>0</v>
      </c>
      <c r="U170" s="116"/>
      <c r="W170" s="5"/>
      <c r="X170" s="5"/>
      <c r="Y170" s="5"/>
      <c r="Z170" s="5"/>
      <c r="AA170" s="5"/>
      <c r="AB170" s="5"/>
      <c r="AC170" s="5"/>
    </row>
    <row r="171" spans="2:29" x14ac:dyDescent="0.2">
      <c r="B171" s="37">
        <f t="shared" si="36"/>
        <v>13</v>
      </c>
      <c r="C171" s="37">
        <v>156</v>
      </c>
      <c r="D171" s="46"/>
      <c r="E171" s="46"/>
      <c r="F171" s="46">
        <f t="shared" si="43"/>
        <v>114.74904815044354</v>
      </c>
      <c r="G171" s="48">
        <f t="shared" si="42"/>
        <v>6277.485379429173</v>
      </c>
      <c r="H171" s="46">
        <f t="shared" si="31"/>
        <v>0.12</v>
      </c>
      <c r="I171" s="46">
        <f t="shared" si="37"/>
        <v>2248.0661000618315</v>
      </c>
      <c r="J171" s="46">
        <f t="shared" si="41"/>
        <v>-57356.106244057861</v>
      </c>
      <c r="L171" s="124">
        <f t="shared" si="38"/>
        <v>0.9439076941566652</v>
      </c>
      <c r="M171" s="37">
        <f t="shared" si="39"/>
        <v>13</v>
      </c>
      <c r="N171" s="37">
        <v>156</v>
      </c>
      <c r="O171" s="46">
        <f t="shared" si="32"/>
        <v>0</v>
      </c>
      <c r="P171" s="46">
        <f t="shared" si="33"/>
        <v>0</v>
      </c>
      <c r="Q171" s="46">
        <f t="shared" si="34"/>
        <v>108.31250944635731</v>
      </c>
      <c r="R171" s="115">
        <f t="shared" si="40"/>
        <v>6277.485379429173</v>
      </c>
      <c r="S171" s="46">
        <f t="shared" si="40"/>
        <v>0.12</v>
      </c>
      <c r="T171" s="46">
        <f t="shared" si="35"/>
        <v>2121.9668888211304</v>
      </c>
      <c r="U171" s="116"/>
      <c r="W171" s="5"/>
      <c r="X171" s="5"/>
      <c r="Y171" s="5"/>
      <c r="Z171" s="5"/>
      <c r="AA171" s="5"/>
      <c r="AB171" s="5"/>
      <c r="AC171" s="5"/>
    </row>
    <row r="172" spans="2:29" x14ac:dyDescent="0.2">
      <c r="B172" s="37">
        <f t="shared" si="36"/>
        <v>14</v>
      </c>
      <c r="C172" s="37">
        <v>157</v>
      </c>
      <c r="D172" s="46"/>
      <c r="E172" s="46"/>
      <c r="F172" s="46">
        <f t="shared" si="43"/>
        <v>118.19151959495683</v>
      </c>
      <c r="G172" s="48">
        <f t="shared" si="42"/>
        <v>6246.0979525320281</v>
      </c>
      <c r="H172" s="46">
        <f t="shared" si="31"/>
        <v>0.12</v>
      </c>
      <c r="I172" s="46">
        <f t="shared" si="37"/>
        <v>0</v>
      </c>
      <c r="J172" s="46">
        <f t="shared" si="41"/>
        <v>-57776.709947261668</v>
      </c>
      <c r="L172" s="124">
        <f t="shared" si="38"/>
        <v>1</v>
      </c>
      <c r="M172" s="37">
        <f t="shared" si="39"/>
        <v>14</v>
      </c>
      <c r="N172" s="37">
        <v>157</v>
      </c>
      <c r="O172" s="46">
        <f t="shared" si="32"/>
        <v>0</v>
      </c>
      <c r="P172" s="46">
        <f t="shared" si="33"/>
        <v>0</v>
      </c>
      <c r="Q172" s="46">
        <f t="shared" si="34"/>
        <v>118.19151959495683</v>
      </c>
      <c r="R172" s="115">
        <f t="shared" si="40"/>
        <v>6246.0979525320281</v>
      </c>
      <c r="S172" s="46">
        <f t="shared" si="40"/>
        <v>0.12</v>
      </c>
      <c r="T172" s="46">
        <f t="shared" si="35"/>
        <v>0</v>
      </c>
      <c r="U172" s="116"/>
      <c r="W172" s="5"/>
      <c r="X172" s="5"/>
      <c r="Y172" s="5"/>
      <c r="Z172" s="5"/>
      <c r="AA172" s="5"/>
      <c r="AB172" s="5"/>
      <c r="AC172" s="5"/>
    </row>
    <row r="173" spans="2:29" x14ac:dyDescent="0.2">
      <c r="B173" s="37">
        <f t="shared" si="36"/>
        <v>14</v>
      </c>
      <c r="C173" s="37">
        <v>158</v>
      </c>
      <c r="D173" s="46"/>
      <c r="E173" s="46"/>
      <c r="F173" s="46">
        <f t="shared" si="43"/>
        <v>118.19151959495683</v>
      </c>
      <c r="G173" s="48">
        <f t="shared" si="42"/>
        <v>6246.0979525320281</v>
      </c>
      <c r="H173" s="46">
        <f t="shared" si="31"/>
        <v>0.12</v>
      </c>
      <c r="I173" s="46">
        <f t="shared" si="37"/>
        <v>0</v>
      </c>
      <c r="J173" s="46">
        <f t="shared" si="41"/>
        <v>-58199.526738563451</v>
      </c>
      <c r="L173" s="124">
        <f t="shared" si="38"/>
        <v>0.99476584624003517</v>
      </c>
      <c r="M173" s="37">
        <f t="shared" si="39"/>
        <v>14</v>
      </c>
      <c r="N173" s="37">
        <v>158</v>
      </c>
      <c r="O173" s="46">
        <f t="shared" si="32"/>
        <v>0</v>
      </c>
      <c r="P173" s="46">
        <f t="shared" si="33"/>
        <v>0</v>
      </c>
      <c r="Q173" s="46">
        <f t="shared" si="34"/>
        <v>117.57288700827293</v>
      </c>
      <c r="R173" s="115">
        <f t="shared" si="40"/>
        <v>6246.0979525320281</v>
      </c>
      <c r="S173" s="46">
        <f t="shared" si="40"/>
        <v>0.12</v>
      </c>
      <c r="T173" s="46">
        <f t="shared" si="35"/>
        <v>0</v>
      </c>
      <c r="U173" s="116"/>
      <c r="W173" s="5"/>
      <c r="X173" s="5"/>
      <c r="Y173" s="5"/>
      <c r="Z173" s="5"/>
      <c r="AA173" s="5"/>
      <c r="AB173" s="5"/>
      <c r="AC173" s="5"/>
    </row>
    <row r="174" spans="2:29" x14ac:dyDescent="0.2">
      <c r="B174" s="37">
        <f t="shared" si="36"/>
        <v>14</v>
      </c>
      <c r="C174" s="37">
        <v>159</v>
      </c>
      <c r="D174" s="46"/>
      <c r="E174" s="46"/>
      <c r="F174" s="46">
        <f t="shared" si="43"/>
        <v>118.19151959495683</v>
      </c>
      <c r="G174" s="48">
        <f t="shared" si="42"/>
        <v>6246.0979525320281</v>
      </c>
      <c r="H174" s="46">
        <f t="shared" si="31"/>
        <v>0.12</v>
      </c>
      <c r="I174" s="46">
        <f t="shared" si="37"/>
        <v>2236.8257695615225</v>
      </c>
      <c r="J174" s="46">
        <f t="shared" si="41"/>
        <v>-56375.972999644648</v>
      </c>
      <c r="L174" s="124">
        <f t="shared" si="38"/>
        <v>0.98955908884565336</v>
      </c>
      <c r="M174" s="37">
        <f t="shared" si="39"/>
        <v>14</v>
      </c>
      <c r="N174" s="37">
        <v>159</v>
      </c>
      <c r="O174" s="46">
        <f t="shared" si="32"/>
        <v>0</v>
      </c>
      <c r="P174" s="46">
        <f t="shared" si="33"/>
        <v>0</v>
      </c>
      <c r="Q174" s="46">
        <f t="shared" si="34"/>
        <v>116.95749243966867</v>
      </c>
      <c r="R174" s="115">
        <f t="shared" si="40"/>
        <v>6246.0979525320281</v>
      </c>
      <c r="S174" s="46">
        <f t="shared" si="40"/>
        <v>0.12</v>
      </c>
      <c r="T174" s="46">
        <f t="shared" si="35"/>
        <v>2213.4712704337776</v>
      </c>
      <c r="U174" s="116"/>
      <c r="W174" s="5"/>
      <c r="X174" s="5"/>
      <c r="Y174" s="5"/>
      <c r="Z174" s="5"/>
      <c r="AA174" s="5"/>
      <c r="AB174" s="5"/>
      <c r="AC174" s="5"/>
    </row>
    <row r="175" spans="2:29" x14ac:dyDescent="0.2">
      <c r="B175" s="37">
        <f t="shared" si="36"/>
        <v>14</v>
      </c>
      <c r="C175" s="37">
        <v>160</v>
      </c>
      <c r="D175" s="46"/>
      <c r="E175" s="46"/>
      <c r="F175" s="46">
        <f t="shared" si="43"/>
        <v>118.19151959495683</v>
      </c>
      <c r="G175" s="48">
        <f t="shared" si="42"/>
        <v>6246.0979525320281</v>
      </c>
      <c r="H175" s="46">
        <f t="shared" si="31"/>
        <v>0.12</v>
      </c>
      <c r="I175" s="46">
        <f t="shared" si="37"/>
        <v>0</v>
      </c>
      <c r="J175" s="46">
        <f t="shared" si="41"/>
        <v>-56791.41954136578</v>
      </c>
      <c r="L175" s="124">
        <f t="shared" si="38"/>
        <v>0.98437958442006435</v>
      </c>
      <c r="M175" s="37">
        <f t="shared" si="39"/>
        <v>14</v>
      </c>
      <c r="N175" s="37">
        <v>160</v>
      </c>
      <c r="O175" s="46">
        <f t="shared" si="32"/>
        <v>0</v>
      </c>
      <c r="P175" s="46">
        <f t="shared" si="33"/>
        <v>0</v>
      </c>
      <c r="Q175" s="46">
        <f t="shared" si="34"/>
        <v>116.3453189408595</v>
      </c>
      <c r="R175" s="115">
        <f t="shared" si="40"/>
        <v>6246.0979525320281</v>
      </c>
      <c r="S175" s="46">
        <f t="shared" si="40"/>
        <v>0.12</v>
      </c>
      <c r="T175" s="46">
        <f t="shared" si="35"/>
        <v>0</v>
      </c>
      <c r="U175" s="116"/>
      <c r="W175" s="5"/>
      <c r="X175" s="5"/>
      <c r="Y175" s="5"/>
      <c r="Z175" s="5"/>
      <c r="AA175" s="5"/>
      <c r="AB175" s="5"/>
      <c r="AC175" s="5"/>
    </row>
    <row r="176" spans="2:29" x14ac:dyDescent="0.2">
      <c r="B176" s="37">
        <f t="shared" si="36"/>
        <v>14</v>
      </c>
      <c r="C176" s="37">
        <v>161</v>
      </c>
      <c r="D176" s="46"/>
      <c r="E176" s="46"/>
      <c r="F176" s="46">
        <f t="shared" si="43"/>
        <v>118.19151959495683</v>
      </c>
      <c r="G176" s="48">
        <f t="shared" si="42"/>
        <v>6246.0979525320281</v>
      </c>
      <c r="H176" s="46">
        <f t="shared" si="31"/>
        <v>0.12</v>
      </c>
      <c r="I176" s="46">
        <f t="shared" si="37"/>
        <v>0</v>
      </c>
      <c r="J176" s="46">
        <f t="shared" si="41"/>
        <v>-57209.052035777822</v>
      </c>
      <c r="L176" s="124">
        <f t="shared" si="38"/>
        <v>0.97922719031703953</v>
      </c>
      <c r="M176" s="37">
        <f t="shared" si="39"/>
        <v>14</v>
      </c>
      <c r="N176" s="37">
        <v>161</v>
      </c>
      <c r="O176" s="46">
        <f t="shared" si="32"/>
        <v>0</v>
      </c>
      <c r="P176" s="46">
        <f t="shared" si="33"/>
        <v>0</v>
      </c>
      <c r="Q176" s="46">
        <f t="shared" si="34"/>
        <v>115.7363496522709</v>
      </c>
      <c r="R176" s="115">
        <f t="shared" si="40"/>
        <v>6246.0979525320281</v>
      </c>
      <c r="S176" s="46">
        <f t="shared" si="40"/>
        <v>0.12</v>
      </c>
      <c r="T176" s="46">
        <f t="shared" si="35"/>
        <v>0</v>
      </c>
      <c r="U176" s="116"/>
      <c r="W176" s="5"/>
      <c r="X176" s="5"/>
      <c r="Y176" s="5"/>
      <c r="Z176" s="5"/>
      <c r="AA176" s="5"/>
      <c r="AB176" s="5"/>
      <c r="AC176" s="5"/>
    </row>
    <row r="177" spans="2:29" x14ac:dyDescent="0.2">
      <c r="B177" s="37">
        <f t="shared" si="36"/>
        <v>14</v>
      </c>
      <c r="C177" s="37">
        <v>162</v>
      </c>
      <c r="D177" s="46"/>
      <c r="E177" s="46"/>
      <c r="F177" s="46">
        <f t="shared" si="43"/>
        <v>118.19151959495683</v>
      </c>
      <c r="G177" s="48">
        <f t="shared" si="42"/>
        <v>6246.0979525320281</v>
      </c>
      <c r="H177" s="46">
        <f t="shared" si="31"/>
        <v>0.12</v>
      </c>
      <c r="I177" s="46">
        <f t="shared" si="37"/>
        <v>2236.8257695615225</v>
      </c>
      <c r="J177" s="46">
        <f t="shared" si="41"/>
        <v>-55380.28672178401</v>
      </c>
      <c r="L177" s="124">
        <f t="shared" si="38"/>
        <v>0.97410176463698184</v>
      </c>
      <c r="M177" s="37">
        <f t="shared" si="39"/>
        <v>14</v>
      </c>
      <c r="N177" s="37">
        <v>162</v>
      </c>
      <c r="O177" s="46">
        <f t="shared" si="32"/>
        <v>0</v>
      </c>
      <c r="P177" s="46">
        <f t="shared" si="33"/>
        <v>0</v>
      </c>
      <c r="Q177" s="46">
        <f t="shared" si="34"/>
        <v>115.13056780257386</v>
      </c>
      <c r="R177" s="115">
        <f t="shared" si="40"/>
        <v>6246.0979525320281</v>
      </c>
      <c r="S177" s="46">
        <f t="shared" si="40"/>
        <v>0.12</v>
      </c>
      <c r="T177" s="46">
        <f t="shared" si="35"/>
        <v>2178.8959293153539</v>
      </c>
      <c r="U177" s="116"/>
      <c r="W177" s="5"/>
      <c r="X177" s="5"/>
      <c r="Y177" s="5"/>
      <c r="Z177" s="5"/>
      <c r="AA177" s="5"/>
      <c r="AB177" s="5"/>
      <c r="AC177" s="5"/>
    </row>
    <row r="178" spans="2:29" x14ac:dyDescent="0.2">
      <c r="B178" s="37">
        <f t="shared" si="36"/>
        <v>14</v>
      </c>
      <c r="C178" s="37">
        <v>163</v>
      </c>
      <c r="D178" s="46"/>
      <c r="E178" s="46"/>
      <c r="F178" s="46">
        <f t="shared" si="43"/>
        <v>118.19151959495683</v>
      </c>
      <c r="G178" s="48">
        <f t="shared" si="42"/>
        <v>6246.0979525320281</v>
      </c>
      <c r="H178" s="46">
        <f t="shared" si="31"/>
        <v>0.12</v>
      </c>
      <c r="I178" s="46">
        <f t="shared" si="37"/>
        <v>0</v>
      </c>
      <c r="J178" s="46">
        <f t="shared" si="41"/>
        <v>-55790.494266715388</v>
      </c>
      <c r="L178" s="124">
        <f t="shared" si="38"/>
        <v>0.96900316622301863</v>
      </c>
      <c r="M178" s="37">
        <f t="shared" si="39"/>
        <v>14</v>
      </c>
      <c r="N178" s="37">
        <v>163</v>
      </c>
      <c r="O178" s="46">
        <f t="shared" si="32"/>
        <v>0</v>
      </c>
      <c r="P178" s="46">
        <f t="shared" si="33"/>
        <v>0</v>
      </c>
      <c r="Q178" s="46">
        <f t="shared" si="34"/>
        <v>114.52795670822312</v>
      </c>
      <c r="R178" s="115">
        <f t="shared" si="40"/>
        <v>6246.0979525320281</v>
      </c>
      <c r="S178" s="46">
        <f t="shared" si="40"/>
        <v>0.12</v>
      </c>
      <c r="T178" s="46">
        <f t="shared" si="35"/>
        <v>0</v>
      </c>
      <c r="U178" s="116"/>
      <c r="W178" s="5"/>
      <c r="X178" s="5"/>
      <c r="Y178" s="5"/>
      <c r="Z178" s="5"/>
      <c r="AA178" s="5"/>
      <c r="AB178" s="5"/>
      <c r="AC178" s="5"/>
    </row>
    <row r="179" spans="2:29" x14ac:dyDescent="0.2">
      <c r="B179" s="37">
        <f t="shared" si="36"/>
        <v>14</v>
      </c>
      <c r="C179" s="37">
        <v>164</v>
      </c>
      <c r="D179" s="46"/>
      <c r="E179" s="46"/>
      <c r="F179" s="46">
        <f t="shared" si="43"/>
        <v>118.19151959495683</v>
      </c>
      <c r="G179" s="48">
        <f t="shared" si="42"/>
        <v>6246.0979525320281</v>
      </c>
      <c r="H179" s="46">
        <f t="shared" si="31"/>
        <v>0.12</v>
      </c>
      <c r="I179" s="46">
        <f t="shared" si="37"/>
        <v>0</v>
      </c>
      <c r="J179" s="46">
        <f t="shared" si="41"/>
        <v>-56202.860198338254</v>
      </c>
      <c r="L179" s="124">
        <f t="shared" si="38"/>
        <v>0.96393125465711471</v>
      </c>
      <c r="M179" s="37">
        <f t="shared" si="39"/>
        <v>14</v>
      </c>
      <c r="N179" s="37">
        <v>164</v>
      </c>
      <c r="O179" s="46">
        <f t="shared" si="32"/>
        <v>0</v>
      </c>
      <c r="P179" s="46">
        <f t="shared" si="33"/>
        <v>0</v>
      </c>
      <c r="Q179" s="46">
        <f t="shared" si="34"/>
        <v>113.9284997729977</v>
      </c>
      <c r="R179" s="115">
        <f t="shared" si="40"/>
        <v>6246.0979525320281</v>
      </c>
      <c r="S179" s="46">
        <f t="shared" si="40"/>
        <v>0.12</v>
      </c>
      <c r="T179" s="46">
        <f t="shared" si="35"/>
        <v>0</v>
      </c>
      <c r="U179" s="116"/>
      <c r="W179" s="5"/>
      <c r="X179" s="5"/>
      <c r="Y179" s="5"/>
      <c r="Z179" s="5"/>
      <c r="AA179" s="5"/>
      <c r="AB179" s="5"/>
      <c r="AC179" s="5"/>
    </row>
    <row r="180" spans="2:29" x14ac:dyDescent="0.2">
      <c r="B180" s="37">
        <f t="shared" si="36"/>
        <v>14</v>
      </c>
      <c r="C180" s="37">
        <v>165</v>
      </c>
      <c r="D180" s="46"/>
      <c r="E180" s="46"/>
      <c r="F180" s="46">
        <f t="shared" si="43"/>
        <v>118.19151959495683</v>
      </c>
      <c r="G180" s="48">
        <f t="shared" si="42"/>
        <v>6246.0979525320281</v>
      </c>
      <c r="H180" s="46">
        <f t="shared" si="31"/>
        <v>0.12</v>
      </c>
      <c r="I180" s="46">
        <f t="shared" si="37"/>
        <v>2236.8257695615225</v>
      </c>
      <c r="J180" s="46">
        <f t="shared" si="41"/>
        <v>-54368.800610511971</v>
      </c>
      <c r="L180" s="124">
        <f t="shared" si="38"/>
        <v>0.95888589025620363</v>
      </c>
      <c r="M180" s="37">
        <f t="shared" si="39"/>
        <v>14</v>
      </c>
      <c r="N180" s="37">
        <v>165</v>
      </c>
      <c r="O180" s="46">
        <f t="shared" si="32"/>
        <v>0</v>
      </c>
      <c r="P180" s="46">
        <f t="shared" si="33"/>
        <v>0</v>
      </c>
      <c r="Q180" s="46">
        <f t="shared" si="34"/>
        <v>113.33218048754371</v>
      </c>
      <c r="R180" s="115">
        <f t="shared" si="40"/>
        <v>6246.0979525320281</v>
      </c>
      <c r="S180" s="46">
        <f t="shared" si="40"/>
        <v>0.12</v>
      </c>
      <c r="T180" s="46">
        <f t="shared" si="35"/>
        <v>2144.8606693940183</v>
      </c>
      <c r="U180" s="116"/>
      <c r="W180" s="5"/>
      <c r="X180" s="5"/>
      <c r="Y180" s="5"/>
      <c r="Z180" s="5"/>
      <c r="AA180" s="5"/>
      <c r="AB180" s="5"/>
      <c r="AC180" s="5"/>
    </row>
    <row r="181" spans="2:29" x14ac:dyDescent="0.2">
      <c r="B181" s="37">
        <f t="shared" si="36"/>
        <v>14</v>
      </c>
      <c r="C181" s="37">
        <v>166</v>
      </c>
      <c r="D181" s="46"/>
      <c r="E181" s="46"/>
      <c r="F181" s="46">
        <f t="shared" si="43"/>
        <v>118.19151959495683</v>
      </c>
      <c r="G181" s="48">
        <f t="shared" si="42"/>
        <v>6246.0979525320281</v>
      </c>
      <c r="H181" s="46">
        <f t="shared" si="31"/>
        <v>0.12</v>
      </c>
      <c r="I181" s="46">
        <f t="shared" si="37"/>
        <v>0</v>
      </c>
      <c r="J181" s="46">
        <f t="shared" si="41"/>
        <v>-54773.686024760558</v>
      </c>
      <c r="L181" s="124">
        <f t="shared" si="38"/>
        <v>0.95386693406834155</v>
      </c>
      <c r="M181" s="37">
        <f t="shared" si="39"/>
        <v>14</v>
      </c>
      <c r="N181" s="37">
        <v>166</v>
      </c>
      <c r="O181" s="46">
        <f t="shared" si="32"/>
        <v>0</v>
      </c>
      <c r="P181" s="46">
        <f t="shared" si="33"/>
        <v>0</v>
      </c>
      <c r="Q181" s="46">
        <f t="shared" si="34"/>
        <v>112.73898242891978</v>
      </c>
      <c r="R181" s="115">
        <f t="shared" si="40"/>
        <v>6246.0979525320281</v>
      </c>
      <c r="S181" s="46">
        <f t="shared" si="40"/>
        <v>0.12</v>
      </c>
      <c r="T181" s="46">
        <f t="shared" si="35"/>
        <v>0</v>
      </c>
      <c r="U181" s="116"/>
      <c r="W181" s="5"/>
      <c r="X181" s="5"/>
      <c r="Y181" s="5"/>
      <c r="Z181" s="5"/>
      <c r="AA181" s="5"/>
      <c r="AB181" s="5"/>
      <c r="AC181" s="5"/>
    </row>
    <row r="182" spans="2:29" x14ac:dyDescent="0.2">
      <c r="B182" s="37">
        <f t="shared" si="36"/>
        <v>14</v>
      </c>
      <c r="C182" s="37">
        <v>167</v>
      </c>
      <c r="D182" s="46"/>
      <c r="E182" s="46"/>
      <c r="F182" s="46">
        <f t="shared" si="43"/>
        <v>118.19151959495683</v>
      </c>
      <c r="G182" s="48">
        <f t="shared" si="42"/>
        <v>6246.0979525320281</v>
      </c>
      <c r="H182" s="46">
        <f t="shared" si="31"/>
        <v>0.12</v>
      </c>
      <c r="I182" s="46">
        <f t="shared" si="37"/>
        <v>0</v>
      </c>
      <c r="J182" s="46">
        <f t="shared" si="41"/>
        <v>-55180.701822276074</v>
      </c>
      <c r="L182" s="124">
        <f t="shared" si="38"/>
        <v>0.94887424786888186</v>
      </c>
      <c r="M182" s="37">
        <f t="shared" si="39"/>
        <v>14</v>
      </c>
      <c r="N182" s="37">
        <v>167</v>
      </c>
      <c r="O182" s="46">
        <f t="shared" si="32"/>
        <v>0</v>
      </c>
      <c r="P182" s="46">
        <f t="shared" si="33"/>
        <v>0</v>
      </c>
      <c r="Q182" s="46">
        <f t="shared" si="34"/>
        <v>112.14888926014487</v>
      </c>
      <c r="R182" s="115">
        <f t="shared" si="40"/>
        <v>6246.0979525320281</v>
      </c>
      <c r="S182" s="46">
        <f t="shared" si="40"/>
        <v>0.12</v>
      </c>
      <c r="T182" s="46">
        <f t="shared" si="35"/>
        <v>0</v>
      </c>
      <c r="U182" s="116"/>
      <c r="W182" s="5"/>
      <c r="X182" s="5"/>
      <c r="Y182" s="5"/>
      <c r="Z182" s="5"/>
      <c r="AA182" s="5"/>
      <c r="AB182" s="5"/>
      <c r="AC182" s="5"/>
    </row>
    <row r="183" spans="2:29" x14ac:dyDescent="0.2">
      <c r="B183" s="37">
        <f t="shared" si="36"/>
        <v>14</v>
      </c>
      <c r="C183" s="37">
        <v>168</v>
      </c>
      <c r="D183" s="46"/>
      <c r="E183" s="46"/>
      <c r="F183" s="46">
        <f t="shared" si="43"/>
        <v>118.19151959495683</v>
      </c>
      <c r="G183" s="48">
        <f t="shared" si="42"/>
        <v>6246.0979525320281</v>
      </c>
      <c r="H183" s="46">
        <f t="shared" si="31"/>
        <v>0.12</v>
      </c>
      <c r="I183" s="46">
        <f t="shared" si="37"/>
        <v>2236.8257695615225</v>
      </c>
      <c r="J183" s="46">
        <f t="shared" si="41"/>
        <v>-53341.263949572436</v>
      </c>
      <c r="L183" s="124">
        <f t="shared" si="38"/>
        <v>0.9439076941566652</v>
      </c>
      <c r="M183" s="37">
        <f t="shared" si="39"/>
        <v>14</v>
      </c>
      <c r="N183" s="37">
        <v>168</v>
      </c>
      <c r="O183" s="46">
        <f t="shared" si="32"/>
        <v>0</v>
      </c>
      <c r="P183" s="46">
        <f t="shared" si="33"/>
        <v>0</v>
      </c>
      <c r="Q183" s="46">
        <f t="shared" si="34"/>
        <v>111.56188472974802</v>
      </c>
      <c r="R183" s="115">
        <f t="shared" si="40"/>
        <v>6246.0979525320281</v>
      </c>
      <c r="S183" s="46">
        <f t="shared" si="40"/>
        <v>0.12</v>
      </c>
      <c r="T183" s="46">
        <f t="shared" si="35"/>
        <v>2111.3570543770247</v>
      </c>
      <c r="U183" s="116"/>
      <c r="W183" s="5"/>
      <c r="X183" s="5"/>
      <c r="Y183" s="5"/>
      <c r="Z183" s="5"/>
      <c r="AA183" s="5"/>
      <c r="AB183" s="5"/>
      <c r="AC183" s="5"/>
    </row>
    <row r="184" spans="2:29" x14ac:dyDescent="0.2">
      <c r="B184" s="37">
        <f t="shared" si="36"/>
        <v>15</v>
      </c>
      <c r="C184" s="37">
        <v>169</v>
      </c>
      <c r="D184" s="46"/>
      <c r="E184" s="46"/>
      <c r="F184" s="46">
        <f t="shared" si="43"/>
        <v>121.73726518280552</v>
      </c>
      <c r="G184" s="48">
        <f t="shared" si="42"/>
        <v>6214.8674627693681</v>
      </c>
      <c r="H184" s="46">
        <f t="shared" si="31"/>
        <v>0.12</v>
      </c>
      <c r="I184" s="46">
        <f t="shared" si="37"/>
        <v>0</v>
      </c>
      <c r="J184" s="46">
        <f t="shared" si="41"/>
        <v>-53744.307182270022</v>
      </c>
      <c r="L184" s="124">
        <f t="shared" si="38"/>
        <v>1</v>
      </c>
      <c r="M184" s="37">
        <f t="shared" si="39"/>
        <v>15</v>
      </c>
      <c r="N184" s="37">
        <v>169</v>
      </c>
      <c r="O184" s="46">
        <f t="shared" si="32"/>
        <v>0</v>
      </c>
      <c r="P184" s="46">
        <f t="shared" si="33"/>
        <v>0</v>
      </c>
      <c r="Q184" s="46">
        <f t="shared" si="34"/>
        <v>121.73726518280552</v>
      </c>
      <c r="R184" s="115">
        <f t="shared" si="40"/>
        <v>6214.8674627693681</v>
      </c>
      <c r="S184" s="46">
        <f t="shared" si="40"/>
        <v>0.12</v>
      </c>
      <c r="T184" s="46">
        <f t="shared" si="35"/>
        <v>0</v>
      </c>
      <c r="U184" s="116"/>
      <c r="W184" s="5"/>
      <c r="X184" s="5"/>
      <c r="Y184" s="5"/>
      <c r="Z184" s="5"/>
      <c r="AA184" s="5"/>
      <c r="AB184" s="5"/>
      <c r="AC184" s="5"/>
    </row>
    <row r="185" spans="2:29" x14ac:dyDescent="0.2">
      <c r="B185" s="37">
        <f t="shared" si="36"/>
        <v>15</v>
      </c>
      <c r="C185" s="37">
        <v>170</v>
      </c>
      <c r="D185" s="46"/>
      <c r="E185" s="46"/>
      <c r="F185" s="46">
        <f t="shared" si="43"/>
        <v>121.73726518280552</v>
      </c>
      <c r="G185" s="48">
        <f t="shared" si="42"/>
        <v>6214.8674627693681</v>
      </c>
      <c r="H185" s="46">
        <f t="shared" si="31"/>
        <v>0.12</v>
      </c>
      <c r="I185" s="46">
        <f t="shared" si="37"/>
        <v>0</v>
      </c>
      <c r="J185" s="46">
        <f t="shared" si="41"/>
        <v>-54149.471105238415</v>
      </c>
      <c r="L185" s="124">
        <f t="shared" si="38"/>
        <v>0.99476584624003517</v>
      </c>
      <c r="M185" s="37">
        <f t="shared" si="39"/>
        <v>15</v>
      </c>
      <c r="N185" s="37">
        <v>170</v>
      </c>
      <c r="O185" s="46">
        <f t="shared" si="32"/>
        <v>0</v>
      </c>
      <c r="P185" s="46">
        <f t="shared" si="33"/>
        <v>0</v>
      </c>
      <c r="Q185" s="46">
        <f t="shared" si="34"/>
        <v>121.10007361852109</v>
      </c>
      <c r="R185" s="115">
        <f t="shared" si="40"/>
        <v>6214.8674627693681</v>
      </c>
      <c r="S185" s="46">
        <f t="shared" si="40"/>
        <v>0.12</v>
      </c>
      <c r="T185" s="46">
        <f t="shared" si="35"/>
        <v>0</v>
      </c>
      <c r="U185" s="116"/>
      <c r="W185" s="5"/>
      <c r="X185" s="5"/>
      <c r="Y185" s="5"/>
      <c r="Z185" s="5"/>
      <c r="AA185" s="5"/>
      <c r="AB185" s="5"/>
      <c r="AC185" s="5"/>
    </row>
    <row r="186" spans="2:29" x14ac:dyDescent="0.2">
      <c r="B186" s="37">
        <f t="shared" si="36"/>
        <v>15</v>
      </c>
      <c r="C186" s="37">
        <v>171</v>
      </c>
      <c r="D186" s="46"/>
      <c r="E186" s="46"/>
      <c r="F186" s="46">
        <f t="shared" si="43"/>
        <v>121.73726518280552</v>
      </c>
      <c r="G186" s="48">
        <f t="shared" si="42"/>
        <v>6214.8674627693681</v>
      </c>
      <c r="H186" s="46">
        <f t="shared" si="31"/>
        <v>0.12</v>
      </c>
      <c r="I186" s="46">
        <f t="shared" si="37"/>
        <v>2225.6416407137153</v>
      </c>
      <c r="J186" s="46">
        <f t="shared" si="41"/>
        <v>-52319.414590304506</v>
      </c>
      <c r="L186" s="124">
        <f t="shared" si="38"/>
        <v>0.98955908884565336</v>
      </c>
      <c r="M186" s="37">
        <f t="shared" si="39"/>
        <v>15</v>
      </c>
      <c r="N186" s="37">
        <v>171</v>
      </c>
      <c r="O186" s="46">
        <f t="shared" si="32"/>
        <v>0</v>
      </c>
      <c r="P186" s="46">
        <f t="shared" si="33"/>
        <v>0</v>
      </c>
      <c r="Q186" s="46">
        <f t="shared" si="34"/>
        <v>120.46621721285871</v>
      </c>
      <c r="R186" s="115">
        <f t="shared" si="40"/>
        <v>6214.8674627693681</v>
      </c>
      <c r="S186" s="46">
        <f t="shared" si="40"/>
        <v>0.12</v>
      </c>
      <c r="T186" s="46">
        <f t="shared" si="35"/>
        <v>2202.4039140816089</v>
      </c>
      <c r="U186" s="116"/>
      <c r="W186" s="5"/>
      <c r="X186" s="5"/>
      <c r="Y186" s="5"/>
      <c r="Z186" s="5"/>
      <c r="AA186" s="5"/>
      <c r="AB186" s="5"/>
      <c r="AC186" s="5"/>
    </row>
    <row r="187" spans="2:29" x14ac:dyDescent="0.2">
      <c r="B187" s="37">
        <f t="shared" si="36"/>
        <v>15</v>
      </c>
      <c r="C187" s="37">
        <v>172</v>
      </c>
      <c r="D187" s="46"/>
      <c r="E187" s="46"/>
      <c r="F187" s="46">
        <f t="shared" si="43"/>
        <v>121.73726518280552</v>
      </c>
      <c r="G187" s="48">
        <f t="shared" si="42"/>
        <v>6214.8674627693681</v>
      </c>
      <c r="H187" s="46">
        <f t="shared" si="31"/>
        <v>0.12</v>
      </c>
      <c r="I187" s="46">
        <f t="shared" si="37"/>
        <v>0</v>
      </c>
      <c r="J187" s="46">
        <f t="shared" si="41"/>
        <v>-52717.081164076633</v>
      </c>
      <c r="L187" s="124">
        <f t="shared" si="38"/>
        <v>0.98437958442006435</v>
      </c>
      <c r="M187" s="37">
        <f t="shared" si="39"/>
        <v>15</v>
      </c>
      <c r="N187" s="37">
        <v>172</v>
      </c>
      <c r="O187" s="46">
        <f t="shared" si="32"/>
        <v>0</v>
      </c>
      <c r="P187" s="46">
        <f t="shared" si="33"/>
        <v>0</v>
      </c>
      <c r="Q187" s="46">
        <f t="shared" si="34"/>
        <v>119.83567850908526</v>
      </c>
      <c r="R187" s="115">
        <f t="shared" si="40"/>
        <v>6214.8674627693681</v>
      </c>
      <c r="S187" s="46">
        <f t="shared" si="40"/>
        <v>0.12</v>
      </c>
      <c r="T187" s="46">
        <f t="shared" si="35"/>
        <v>0</v>
      </c>
      <c r="U187" s="116"/>
      <c r="W187" s="5"/>
      <c r="X187" s="5"/>
      <c r="Y187" s="5"/>
      <c r="Z187" s="5"/>
      <c r="AA187" s="5"/>
      <c r="AB187" s="5"/>
      <c r="AC187" s="5"/>
    </row>
    <row r="188" spans="2:29" x14ac:dyDescent="0.2">
      <c r="B188" s="37">
        <f t="shared" si="36"/>
        <v>15</v>
      </c>
      <c r="C188" s="37">
        <v>173</v>
      </c>
      <c r="D188" s="46"/>
      <c r="E188" s="46"/>
      <c r="F188" s="46">
        <f t="shared" si="43"/>
        <v>121.73726518280552</v>
      </c>
      <c r="G188" s="48">
        <f t="shared" si="42"/>
        <v>6214.8674627693681</v>
      </c>
      <c r="H188" s="46">
        <f t="shared" si="31"/>
        <v>0.12</v>
      </c>
      <c r="I188" s="46">
        <f t="shared" si="37"/>
        <v>0</v>
      </c>
      <c r="J188" s="46">
        <f t="shared" si="41"/>
        <v>-53116.840137784071</v>
      </c>
      <c r="L188" s="124">
        <f t="shared" si="38"/>
        <v>0.97922719031703953</v>
      </c>
      <c r="M188" s="37">
        <f t="shared" si="39"/>
        <v>15</v>
      </c>
      <c r="N188" s="37">
        <v>173</v>
      </c>
      <c r="O188" s="46">
        <f t="shared" si="32"/>
        <v>0</v>
      </c>
      <c r="P188" s="46">
        <f t="shared" si="33"/>
        <v>0</v>
      </c>
      <c r="Q188" s="46">
        <f t="shared" si="34"/>
        <v>119.20844014183901</v>
      </c>
      <c r="R188" s="115">
        <f t="shared" si="40"/>
        <v>6214.8674627693681</v>
      </c>
      <c r="S188" s="46">
        <f t="shared" si="40"/>
        <v>0.12</v>
      </c>
      <c r="T188" s="46">
        <f t="shared" si="35"/>
        <v>0</v>
      </c>
      <c r="U188" s="116"/>
      <c r="W188" s="5"/>
      <c r="X188" s="5"/>
      <c r="Y188" s="5"/>
      <c r="Z188" s="5"/>
      <c r="AA188" s="5"/>
      <c r="AB188" s="5"/>
      <c r="AC188" s="5"/>
    </row>
    <row r="189" spans="2:29" x14ac:dyDescent="0.2">
      <c r="B189" s="37">
        <f t="shared" si="36"/>
        <v>15</v>
      </c>
      <c r="C189" s="37">
        <v>174</v>
      </c>
      <c r="D189" s="46"/>
      <c r="E189" s="46"/>
      <c r="F189" s="46">
        <f t="shared" si="43"/>
        <v>121.73726518280552</v>
      </c>
      <c r="G189" s="48">
        <f t="shared" si="42"/>
        <v>6214.8674627693681</v>
      </c>
      <c r="H189" s="46">
        <f t="shared" si="31"/>
        <v>0.12</v>
      </c>
      <c r="I189" s="46">
        <f t="shared" si="37"/>
        <v>2225.6416407137153</v>
      </c>
      <c r="J189" s="46">
        <f t="shared" si="41"/>
        <v>-51281.350234398611</v>
      </c>
      <c r="L189" s="124">
        <f t="shared" si="38"/>
        <v>0.97410176463698184</v>
      </c>
      <c r="M189" s="37">
        <f t="shared" si="39"/>
        <v>15</v>
      </c>
      <c r="N189" s="37">
        <v>174</v>
      </c>
      <c r="O189" s="46">
        <f t="shared" si="32"/>
        <v>0</v>
      </c>
      <c r="P189" s="46">
        <f t="shared" si="33"/>
        <v>0</v>
      </c>
      <c r="Q189" s="46">
        <f t="shared" si="34"/>
        <v>118.58448483665106</v>
      </c>
      <c r="R189" s="115">
        <f t="shared" si="40"/>
        <v>6214.8674627693681</v>
      </c>
      <c r="S189" s="46">
        <f t="shared" si="40"/>
        <v>0.12</v>
      </c>
      <c r="T189" s="46">
        <f t="shared" si="35"/>
        <v>2168.0014496687777</v>
      </c>
      <c r="U189" s="116"/>
      <c r="W189" s="5"/>
      <c r="X189" s="5"/>
      <c r="Y189" s="5"/>
      <c r="Z189" s="5"/>
      <c r="AA189" s="5"/>
      <c r="AB189" s="5"/>
      <c r="AC189" s="5"/>
    </row>
    <row r="190" spans="2:29" x14ac:dyDescent="0.2">
      <c r="B190" s="37">
        <f t="shared" si="36"/>
        <v>15</v>
      </c>
      <c r="C190" s="37">
        <v>175</v>
      </c>
      <c r="D190" s="46"/>
      <c r="E190" s="46"/>
      <c r="F190" s="46">
        <f t="shared" si="43"/>
        <v>121.73726518280552</v>
      </c>
      <c r="G190" s="48">
        <f t="shared" si="42"/>
        <v>6214.8674627693681</v>
      </c>
      <c r="H190" s="46">
        <f t="shared" si="31"/>
        <v>0.12</v>
      </c>
      <c r="I190" s="46">
        <f t="shared" si="37"/>
        <v>0</v>
      </c>
      <c r="J190" s="46">
        <f t="shared" si="41"/>
        <v>-51673.554830890265</v>
      </c>
      <c r="L190" s="124">
        <f t="shared" si="38"/>
        <v>0.96900316622301863</v>
      </c>
      <c r="M190" s="37">
        <f t="shared" si="39"/>
        <v>15</v>
      </c>
      <c r="N190" s="37">
        <v>175</v>
      </c>
      <c r="O190" s="46">
        <f t="shared" si="32"/>
        <v>0</v>
      </c>
      <c r="P190" s="46">
        <f t="shared" si="33"/>
        <v>0</v>
      </c>
      <c r="Q190" s="46">
        <f t="shared" si="34"/>
        <v>117.9637954094698</v>
      </c>
      <c r="R190" s="115">
        <f t="shared" si="40"/>
        <v>6214.8674627693681</v>
      </c>
      <c r="S190" s="46">
        <f t="shared" si="40"/>
        <v>0.12</v>
      </c>
      <c r="T190" s="46">
        <f t="shared" si="35"/>
        <v>0</v>
      </c>
      <c r="U190" s="116"/>
      <c r="W190" s="5"/>
      <c r="X190" s="5"/>
      <c r="Y190" s="5"/>
      <c r="Z190" s="5"/>
      <c r="AA190" s="5"/>
      <c r="AB190" s="5"/>
      <c r="AC190" s="5"/>
    </row>
    <row r="191" spans="2:29" x14ac:dyDescent="0.2">
      <c r="B191" s="37">
        <f t="shared" si="36"/>
        <v>15</v>
      </c>
      <c r="C191" s="37">
        <v>176</v>
      </c>
      <c r="D191" s="46"/>
      <c r="E191" s="46"/>
      <c r="F191" s="46">
        <f t="shared" si="43"/>
        <v>121.73726518280552</v>
      </c>
      <c r="G191" s="48">
        <f t="shared" si="42"/>
        <v>6214.8674627693681</v>
      </c>
      <c r="H191" s="46">
        <f t="shared" si="31"/>
        <v>0.12</v>
      </c>
      <c r="I191" s="46">
        <f t="shared" si="37"/>
        <v>0</v>
      </c>
      <c r="J191" s="46">
        <f t="shared" si="41"/>
        <v>-52067.823088062636</v>
      </c>
      <c r="L191" s="124">
        <f t="shared" si="38"/>
        <v>0.96393125465711471</v>
      </c>
      <c r="M191" s="37">
        <f t="shared" si="39"/>
        <v>15</v>
      </c>
      <c r="N191" s="37">
        <v>176</v>
      </c>
      <c r="O191" s="46">
        <f t="shared" si="32"/>
        <v>0</v>
      </c>
      <c r="P191" s="46">
        <f t="shared" si="33"/>
        <v>0</v>
      </c>
      <c r="Q191" s="46">
        <f t="shared" si="34"/>
        <v>117.3463547661876</v>
      </c>
      <c r="R191" s="115">
        <f t="shared" si="40"/>
        <v>6214.8674627693681</v>
      </c>
      <c r="S191" s="46">
        <f t="shared" si="40"/>
        <v>0.12</v>
      </c>
      <c r="T191" s="46">
        <f t="shared" si="35"/>
        <v>0</v>
      </c>
      <c r="U191" s="116"/>
      <c r="W191" s="5"/>
      <c r="X191" s="5"/>
      <c r="Y191" s="5"/>
      <c r="Z191" s="5"/>
      <c r="AA191" s="5"/>
      <c r="AB191" s="5"/>
      <c r="AC191" s="5"/>
    </row>
    <row r="192" spans="2:29" x14ac:dyDescent="0.2">
      <c r="B192" s="37">
        <f t="shared" si="36"/>
        <v>15</v>
      </c>
      <c r="C192" s="37">
        <v>177</v>
      </c>
      <c r="D192" s="46"/>
      <c r="E192" s="46"/>
      <c r="F192" s="46">
        <f t="shared" si="43"/>
        <v>121.73726518280552</v>
      </c>
      <c r="G192" s="48">
        <f t="shared" si="42"/>
        <v>6214.8674627693681</v>
      </c>
      <c r="H192" s="46">
        <f t="shared" si="31"/>
        <v>0.12</v>
      </c>
      <c r="I192" s="46">
        <f t="shared" si="37"/>
        <v>2225.6416407137153</v>
      </c>
      <c r="J192" s="46">
        <f t="shared" si="41"/>
        <v>-50226.813577670342</v>
      </c>
      <c r="L192" s="124">
        <f t="shared" si="38"/>
        <v>0.95888589025620363</v>
      </c>
      <c r="M192" s="37">
        <f t="shared" si="39"/>
        <v>15</v>
      </c>
      <c r="N192" s="37">
        <v>177</v>
      </c>
      <c r="O192" s="46">
        <f t="shared" si="32"/>
        <v>0</v>
      </c>
      <c r="P192" s="46">
        <f t="shared" si="33"/>
        <v>0</v>
      </c>
      <c r="Q192" s="46">
        <f t="shared" si="34"/>
        <v>116.73214590217</v>
      </c>
      <c r="R192" s="115">
        <f t="shared" si="40"/>
        <v>6214.8674627693681</v>
      </c>
      <c r="S192" s="46">
        <f t="shared" si="40"/>
        <v>0.12</v>
      </c>
      <c r="T192" s="46">
        <f t="shared" si="35"/>
        <v>2134.1363660470488</v>
      </c>
      <c r="U192" s="116"/>
      <c r="W192" s="5"/>
      <c r="X192" s="5"/>
      <c r="Y192" s="5"/>
      <c r="Z192" s="5"/>
      <c r="AA192" s="5"/>
      <c r="AB192" s="5"/>
      <c r="AC192" s="5"/>
    </row>
    <row r="193" spans="2:29" x14ac:dyDescent="0.2">
      <c r="B193" s="37">
        <f t="shared" si="36"/>
        <v>15</v>
      </c>
      <c r="C193" s="37">
        <v>178</v>
      </c>
      <c r="D193" s="46"/>
      <c r="E193" s="46"/>
      <c r="F193" s="46">
        <f t="shared" si="43"/>
        <v>121.73726518280552</v>
      </c>
      <c r="G193" s="48">
        <f t="shared" si="42"/>
        <v>6214.8674627693681</v>
      </c>
      <c r="H193" s="46">
        <f t="shared" si="31"/>
        <v>0.12</v>
      </c>
      <c r="I193" s="46">
        <f t="shared" si="37"/>
        <v>0</v>
      </c>
      <c r="J193" s="46">
        <f t="shared" si="41"/>
        <v>-50613.469524670567</v>
      </c>
      <c r="L193" s="124">
        <f t="shared" si="38"/>
        <v>0.95386693406834155</v>
      </c>
      <c r="M193" s="37">
        <f t="shared" si="39"/>
        <v>15</v>
      </c>
      <c r="N193" s="37">
        <v>178</v>
      </c>
      <c r="O193" s="46">
        <f t="shared" si="32"/>
        <v>0</v>
      </c>
      <c r="P193" s="46">
        <f t="shared" si="33"/>
        <v>0</v>
      </c>
      <c r="Q193" s="46">
        <f t="shared" si="34"/>
        <v>116.12115190178736</v>
      </c>
      <c r="R193" s="115">
        <f t="shared" si="40"/>
        <v>6214.8674627693681</v>
      </c>
      <c r="S193" s="46">
        <f t="shared" si="40"/>
        <v>0.12</v>
      </c>
      <c r="T193" s="46">
        <f t="shared" si="35"/>
        <v>0</v>
      </c>
      <c r="U193" s="116"/>
      <c r="W193" s="5"/>
      <c r="X193" s="5"/>
      <c r="Y193" s="5"/>
      <c r="Z193" s="5"/>
      <c r="AA193" s="5"/>
      <c r="AB193" s="5"/>
      <c r="AC193" s="5"/>
    </row>
    <row r="194" spans="2:29" x14ac:dyDescent="0.2">
      <c r="B194" s="37">
        <f t="shared" si="36"/>
        <v>15</v>
      </c>
      <c r="C194" s="37">
        <v>179</v>
      </c>
      <c r="D194" s="46"/>
      <c r="E194" s="46"/>
      <c r="F194" s="46">
        <f t="shared" si="43"/>
        <v>121.73726518280552</v>
      </c>
      <c r="G194" s="48">
        <f t="shared" si="42"/>
        <v>6214.8674627693681</v>
      </c>
      <c r="H194" s="46">
        <f t="shared" si="31"/>
        <v>0.12</v>
      </c>
      <c r="I194" s="46">
        <f t="shared" si="37"/>
        <v>0</v>
      </c>
      <c r="J194" s="46">
        <f t="shared" si="41"/>
        <v>-51002.159937054232</v>
      </c>
      <c r="L194" s="124">
        <f t="shared" si="38"/>
        <v>0.94887424786888186</v>
      </c>
      <c r="M194" s="37">
        <f t="shared" si="39"/>
        <v>15</v>
      </c>
      <c r="N194" s="37">
        <v>179</v>
      </c>
      <c r="O194" s="46">
        <f t="shared" si="32"/>
        <v>0</v>
      </c>
      <c r="P194" s="46">
        <f t="shared" si="33"/>
        <v>0</v>
      </c>
      <c r="Q194" s="46">
        <f t="shared" si="34"/>
        <v>115.5133559379492</v>
      </c>
      <c r="R194" s="115">
        <f t="shared" si="40"/>
        <v>6214.8674627693681</v>
      </c>
      <c r="S194" s="46">
        <f t="shared" si="40"/>
        <v>0.12</v>
      </c>
      <c r="T194" s="46">
        <f t="shared" si="35"/>
        <v>0</v>
      </c>
      <c r="U194" s="116"/>
      <c r="W194" s="5"/>
      <c r="X194" s="5"/>
      <c r="Y194" s="5"/>
      <c r="Z194" s="5"/>
      <c r="AA194" s="5"/>
      <c r="AB194" s="5"/>
      <c r="AC194" s="5"/>
    </row>
    <row r="195" spans="2:29" x14ac:dyDescent="0.2">
      <c r="B195" s="37">
        <f t="shared" si="36"/>
        <v>15</v>
      </c>
      <c r="C195" s="37">
        <v>180</v>
      </c>
      <c r="D195" s="46"/>
      <c r="E195" s="46"/>
      <c r="F195" s="46">
        <f t="shared" si="43"/>
        <v>121.73726518280552</v>
      </c>
      <c r="G195" s="48">
        <f t="shared" si="42"/>
        <v>6214.8674627693681</v>
      </c>
      <c r="H195" s="46">
        <f t="shared" si="31"/>
        <v>0.12</v>
      </c>
      <c r="I195" s="46">
        <f t="shared" si="37"/>
        <v>2225.6416407137153</v>
      </c>
      <c r="J195" s="46">
        <f t="shared" si="41"/>
        <v>-49155.543232959229</v>
      </c>
      <c r="L195" s="124">
        <f t="shared" si="38"/>
        <v>0.9439076941566652</v>
      </c>
      <c r="M195" s="37">
        <f t="shared" si="39"/>
        <v>15</v>
      </c>
      <c r="N195" s="37">
        <v>180</v>
      </c>
      <c r="O195" s="46">
        <f t="shared" si="32"/>
        <v>0</v>
      </c>
      <c r="P195" s="46">
        <f t="shared" si="33"/>
        <v>0</v>
      </c>
      <c r="Q195" s="46">
        <f t="shared" si="34"/>
        <v>114.90874127164044</v>
      </c>
      <c r="R195" s="115">
        <f t="shared" si="40"/>
        <v>6214.8674627693681</v>
      </c>
      <c r="S195" s="46">
        <f t="shared" si="40"/>
        <v>0.12</v>
      </c>
      <c r="T195" s="46">
        <f t="shared" si="35"/>
        <v>2100.8002691051402</v>
      </c>
      <c r="U195" s="116"/>
      <c r="W195" s="5"/>
      <c r="X195" s="5"/>
      <c r="Y195" s="5"/>
      <c r="Z195" s="5"/>
      <c r="AA195" s="5"/>
      <c r="AB195" s="5"/>
      <c r="AC195" s="5"/>
    </row>
    <row r="196" spans="2:29" x14ac:dyDescent="0.2">
      <c r="B196" s="37">
        <f t="shared" si="36"/>
        <v>16</v>
      </c>
      <c r="C196" s="37">
        <v>181</v>
      </c>
      <c r="D196" s="46"/>
      <c r="E196" s="46"/>
      <c r="F196" s="46">
        <f t="shared" si="43"/>
        <v>125.3893831382897</v>
      </c>
      <c r="G196" s="48">
        <f t="shared" si="42"/>
        <v>6183.7931254555206</v>
      </c>
      <c r="H196" s="46">
        <f t="shared" si="31"/>
        <v>0.12</v>
      </c>
      <c r="I196" s="46">
        <f t="shared" si="37"/>
        <v>0</v>
      </c>
      <c r="J196" s="46">
        <f t="shared" si="41"/>
        <v>-49540.233817201355</v>
      </c>
      <c r="L196" s="124">
        <f t="shared" si="38"/>
        <v>1</v>
      </c>
      <c r="M196" s="37">
        <f t="shared" si="39"/>
        <v>16</v>
      </c>
      <c r="N196" s="37">
        <v>181</v>
      </c>
      <c r="O196" s="46">
        <f t="shared" si="32"/>
        <v>0</v>
      </c>
      <c r="P196" s="46">
        <f t="shared" si="33"/>
        <v>0</v>
      </c>
      <c r="Q196" s="46">
        <f t="shared" si="34"/>
        <v>125.3893831382897</v>
      </c>
      <c r="R196" s="115">
        <f t="shared" si="40"/>
        <v>6183.7931254555206</v>
      </c>
      <c r="S196" s="46">
        <f t="shared" si="40"/>
        <v>0.12</v>
      </c>
      <c r="T196" s="46">
        <f t="shared" si="35"/>
        <v>0</v>
      </c>
      <c r="U196" s="116"/>
      <c r="W196" s="5"/>
      <c r="X196" s="5"/>
      <c r="Y196" s="5"/>
      <c r="Z196" s="5"/>
      <c r="AA196" s="5"/>
      <c r="AB196" s="5"/>
      <c r="AC196" s="5"/>
    </row>
    <row r="197" spans="2:29" x14ac:dyDescent="0.2">
      <c r="B197" s="37">
        <f t="shared" si="36"/>
        <v>16</v>
      </c>
      <c r="C197" s="37">
        <v>182</v>
      </c>
      <c r="D197" s="46"/>
      <c r="E197" s="46"/>
      <c r="F197" s="46">
        <f t="shared" si="43"/>
        <v>125.3893831382897</v>
      </c>
      <c r="G197" s="48">
        <f t="shared" si="42"/>
        <v>6183.7931254555206</v>
      </c>
      <c r="H197" s="46">
        <f t="shared" si="31"/>
        <v>0.12</v>
      </c>
      <c r="I197" s="46">
        <f t="shared" si="37"/>
        <v>0</v>
      </c>
      <c r="J197" s="46">
        <f t="shared" si="41"/>
        <v>-49926.948525688946</v>
      </c>
      <c r="L197" s="124">
        <f t="shared" si="38"/>
        <v>0.99476584624003517</v>
      </c>
      <c r="M197" s="37">
        <f t="shared" si="39"/>
        <v>16</v>
      </c>
      <c r="N197" s="37">
        <v>182</v>
      </c>
      <c r="O197" s="46">
        <f t="shared" si="32"/>
        <v>0</v>
      </c>
      <c r="P197" s="46">
        <f t="shared" si="33"/>
        <v>0</v>
      </c>
      <c r="Q197" s="46">
        <f t="shared" si="34"/>
        <v>124.73307582707675</v>
      </c>
      <c r="R197" s="115">
        <f t="shared" si="40"/>
        <v>6183.7931254555206</v>
      </c>
      <c r="S197" s="46">
        <f t="shared" si="40"/>
        <v>0.12</v>
      </c>
      <c r="T197" s="46">
        <f t="shared" si="35"/>
        <v>0</v>
      </c>
      <c r="U197" s="116"/>
      <c r="W197" s="5"/>
      <c r="X197" s="5"/>
      <c r="Y197" s="5"/>
      <c r="Z197" s="5"/>
      <c r="AA197" s="5"/>
      <c r="AB197" s="5"/>
      <c r="AC197" s="5"/>
    </row>
    <row r="198" spans="2:29" x14ac:dyDescent="0.2">
      <c r="B198" s="37">
        <f t="shared" si="36"/>
        <v>16</v>
      </c>
      <c r="C198" s="37">
        <v>183</v>
      </c>
      <c r="D198" s="46"/>
      <c r="E198" s="46"/>
      <c r="F198" s="46">
        <f t="shared" si="43"/>
        <v>125.3893831382897</v>
      </c>
      <c r="G198" s="48">
        <f t="shared" si="42"/>
        <v>6183.7931254555206</v>
      </c>
      <c r="H198" s="46">
        <f t="shared" si="31"/>
        <v>0.12</v>
      </c>
      <c r="I198" s="46">
        <f t="shared" si="37"/>
        <v>2214.5134325101462</v>
      </c>
      <c r="J198" s="46">
        <f t="shared" si="41"/>
        <v>-48089.532483580973</v>
      </c>
      <c r="L198" s="124">
        <f t="shared" si="38"/>
        <v>0.98955908884565336</v>
      </c>
      <c r="M198" s="37">
        <f t="shared" si="39"/>
        <v>16</v>
      </c>
      <c r="N198" s="37">
        <v>183</v>
      </c>
      <c r="O198" s="46">
        <f t="shared" si="32"/>
        <v>0</v>
      </c>
      <c r="P198" s="46">
        <f t="shared" si="33"/>
        <v>0</v>
      </c>
      <c r="Q198" s="46">
        <f t="shared" si="34"/>
        <v>124.08020372924449</v>
      </c>
      <c r="R198" s="115">
        <f t="shared" si="40"/>
        <v>6183.7931254555206</v>
      </c>
      <c r="S198" s="46">
        <f t="shared" si="40"/>
        <v>0.12</v>
      </c>
      <c r="T198" s="46">
        <f t="shared" si="35"/>
        <v>2191.3918945112005</v>
      </c>
      <c r="U198" s="116"/>
      <c r="W198" s="5"/>
      <c r="X198" s="5"/>
      <c r="Y198" s="5"/>
      <c r="Z198" s="5"/>
      <c r="AA198" s="5"/>
      <c r="AB198" s="5"/>
      <c r="AC198" s="5"/>
    </row>
    <row r="199" spans="2:29" x14ac:dyDescent="0.2">
      <c r="B199" s="37">
        <f t="shared" si="36"/>
        <v>16</v>
      </c>
      <c r="C199" s="37">
        <v>184</v>
      </c>
      <c r="D199" s="46"/>
      <c r="E199" s="46"/>
      <c r="F199" s="46">
        <f t="shared" si="43"/>
        <v>125.3893831382897</v>
      </c>
      <c r="G199" s="48">
        <f t="shared" si="42"/>
        <v>6183.7931254555206</v>
      </c>
      <c r="H199" s="46">
        <f t="shared" si="31"/>
        <v>0.12</v>
      </c>
      <c r="I199" s="46">
        <f t="shared" si="37"/>
        <v>0</v>
      </c>
      <c r="J199" s="46">
        <f t="shared" si="41"/>
        <v>-48468.614045164039</v>
      </c>
      <c r="L199" s="124">
        <f t="shared" si="38"/>
        <v>0.98437958442006435</v>
      </c>
      <c r="M199" s="37">
        <f t="shared" si="39"/>
        <v>16</v>
      </c>
      <c r="N199" s="37">
        <v>184</v>
      </c>
      <c r="O199" s="46">
        <f t="shared" si="32"/>
        <v>0</v>
      </c>
      <c r="P199" s="46">
        <f t="shared" si="33"/>
        <v>0</v>
      </c>
      <c r="Q199" s="46">
        <f t="shared" si="34"/>
        <v>123.43074886435784</v>
      </c>
      <c r="R199" s="115">
        <f t="shared" si="40"/>
        <v>6183.7931254555206</v>
      </c>
      <c r="S199" s="46">
        <f t="shared" si="40"/>
        <v>0.12</v>
      </c>
      <c r="T199" s="46">
        <f t="shared" si="35"/>
        <v>0</v>
      </c>
      <c r="U199" s="116"/>
      <c r="W199" s="5"/>
      <c r="X199" s="5"/>
      <c r="Y199" s="5"/>
      <c r="Z199" s="5"/>
      <c r="AA199" s="5"/>
      <c r="AB199" s="5"/>
      <c r="AC199" s="5"/>
    </row>
    <row r="200" spans="2:29" x14ac:dyDescent="0.2">
      <c r="B200" s="37">
        <f t="shared" si="36"/>
        <v>16</v>
      </c>
      <c r="C200" s="37">
        <v>185</v>
      </c>
      <c r="D200" s="46"/>
      <c r="E200" s="46"/>
      <c r="F200" s="46">
        <f t="shared" si="43"/>
        <v>125.3893831382897</v>
      </c>
      <c r="G200" s="48">
        <f t="shared" si="42"/>
        <v>6183.7931254555206</v>
      </c>
      <c r="H200" s="46">
        <f t="shared" si="31"/>
        <v>0.12</v>
      </c>
      <c r="I200" s="46">
        <f t="shared" si="37"/>
        <v>0</v>
      </c>
      <c r="J200" s="46">
        <f t="shared" si="41"/>
        <v>-48849.690218030148</v>
      </c>
      <c r="L200" s="124">
        <f t="shared" si="38"/>
        <v>0.97922719031703953</v>
      </c>
      <c r="M200" s="37">
        <f t="shared" si="39"/>
        <v>16</v>
      </c>
      <c r="N200" s="37">
        <v>185</v>
      </c>
      <c r="O200" s="46">
        <f t="shared" si="32"/>
        <v>0</v>
      </c>
      <c r="P200" s="46">
        <f t="shared" si="33"/>
        <v>0</v>
      </c>
      <c r="Q200" s="46">
        <f t="shared" si="34"/>
        <v>122.7846933460942</v>
      </c>
      <c r="R200" s="115">
        <f t="shared" si="40"/>
        <v>6183.7931254555206</v>
      </c>
      <c r="S200" s="46">
        <f t="shared" si="40"/>
        <v>0.12</v>
      </c>
      <c r="T200" s="46">
        <f t="shared" si="35"/>
        <v>0</v>
      </c>
      <c r="U200" s="116"/>
      <c r="W200" s="5"/>
      <c r="X200" s="5"/>
      <c r="Y200" s="5"/>
      <c r="Z200" s="5"/>
      <c r="AA200" s="5"/>
      <c r="AB200" s="5"/>
      <c r="AC200" s="5"/>
    </row>
    <row r="201" spans="2:29" x14ac:dyDescent="0.2">
      <c r="B201" s="37">
        <f t="shared" si="36"/>
        <v>16</v>
      </c>
      <c r="C201" s="37">
        <v>186</v>
      </c>
      <c r="D201" s="46"/>
      <c r="E201" s="46"/>
      <c r="F201" s="46">
        <f t="shared" si="43"/>
        <v>125.3893831382897</v>
      </c>
      <c r="G201" s="48">
        <f t="shared" si="42"/>
        <v>6183.7931254555206</v>
      </c>
      <c r="H201" s="46">
        <f t="shared" si="31"/>
        <v>0.12</v>
      </c>
      <c r="I201" s="46">
        <f t="shared" si="37"/>
        <v>2214.5134325101462</v>
      </c>
      <c r="J201" s="46">
        <f t="shared" si="41"/>
        <v>-47006.605972050078</v>
      </c>
      <c r="L201" s="124">
        <f t="shared" si="38"/>
        <v>0.97410176463698184</v>
      </c>
      <c r="M201" s="37">
        <f t="shared" si="39"/>
        <v>16</v>
      </c>
      <c r="N201" s="37">
        <v>186</v>
      </c>
      <c r="O201" s="46">
        <f t="shared" si="32"/>
        <v>0</v>
      </c>
      <c r="P201" s="46">
        <f t="shared" si="33"/>
        <v>0</v>
      </c>
      <c r="Q201" s="46">
        <f t="shared" si="34"/>
        <v>122.14201938175061</v>
      </c>
      <c r="R201" s="115">
        <f t="shared" si="40"/>
        <v>6183.7931254555206</v>
      </c>
      <c r="S201" s="46">
        <f t="shared" si="40"/>
        <v>0.12</v>
      </c>
      <c r="T201" s="46">
        <f t="shared" si="35"/>
        <v>2157.1614424204331</v>
      </c>
      <c r="U201" s="116"/>
      <c r="W201" s="5"/>
      <c r="X201" s="5"/>
      <c r="Y201" s="5"/>
      <c r="Z201" s="5"/>
      <c r="AA201" s="5"/>
      <c r="AB201" s="5"/>
      <c r="AC201" s="5"/>
    </row>
    <row r="202" spans="2:29" x14ac:dyDescent="0.2">
      <c r="B202" s="37">
        <f t="shared" si="36"/>
        <v>16</v>
      </c>
      <c r="C202" s="37">
        <v>187</v>
      </c>
      <c r="D202" s="46"/>
      <c r="E202" s="46"/>
      <c r="F202" s="46">
        <f t="shared" si="43"/>
        <v>125.3893831382897</v>
      </c>
      <c r="G202" s="48">
        <f t="shared" si="42"/>
        <v>6183.7931254555206</v>
      </c>
      <c r="H202" s="46">
        <f t="shared" si="31"/>
        <v>0.12</v>
      </c>
      <c r="I202" s="46">
        <f t="shared" si="37"/>
        <v>0</v>
      </c>
      <c r="J202" s="46">
        <f t="shared" si="41"/>
        <v>-47379.989505405174</v>
      </c>
      <c r="L202" s="124">
        <f t="shared" si="38"/>
        <v>0.96900316622301863</v>
      </c>
      <c r="M202" s="37">
        <f t="shared" si="39"/>
        <v>16</v>
      </c>
      <c r="N202" s="37">
        <v>187</v>
      </c>
      <c r="O202" s="46">
        <f t="shared" si="32"/>
        <v>0</v>
      </c>
      <c r="P202" s="46">
        <f t="shared" si="33"/>
        <v>0</v>
      </c>
      <c r="Q202" s="46">
        <f t="shared" si="34"/>
        <v>121.5027092717539</v>
      </c>
      <c r="R202" s="115">
        <f t="shared" si="40"/>
        <v>6183.7931254555206</v>
      </c>
      <c r="S202" s="46">
        <f t="shared" si="40"/>
        <v>0.12</v>
      </c>
      <c r="T202" s="46">
        <f t="shared" si="35"/>
        <v>0</v>
      </c>
      <c r="U202" s="116"/>
      <c r="W202" s="5"/>
      <c r="X202" s="5"/>
      <c r="Y202" s="5"/>
      <c r="Z202" s="5"/>
      <c r="AA202" s="5"/>
      <c r="AB202" s="5"/>
      <c r="AC202" s="5"/>
    </row>
    <row r="203" spans="2:29" x14ac:dyDescent="0.2">
      <c r="B203" s="37">
        <f t="shared" si="36"/>
        <v>16</v>
      </c>
      <c r="C203" s="37">
        <v>188</v>
      </c>
      <c r="D203" s="46"/>
      <c r="E203" s="46"/>
      <c r="F203" s="46">
        <f t="shared" si="43"/>
        <v>125.3893831382897</v>
      </c>
      <c r="G203" s="48">
        <f t="shared" si="42"/>
        <v>6183.7931254555206</v>
      </c>
      <c r="H203" s="46">
        <f t="shared" si="31"/>
        <v>0.12</v>
      </c>
      <c r="I203" s="46">
        <f t="shared" si="37"/>
        <v>0</v>
      </c>
      <c r="J203" s="46">
        <f t="shared" si="41"/>
        <v>-47755.337668760796</v>
      </c>
      <c r="L203" s="124">
        <f t="shared" si="38"/>
        <v>0.96393125465711471</v>
      </c>
      <c r="M203" s="37">
        <f t="shared" si="39"/>
        <v>16</v>
      </c>
      <c r="N203" s="37">
        <v>188</v>
      </c>
      <c r="O203" s="46">
        <f t="shared" si="32"/>
        <v>0</v>
      </c>
      <c r="P203" s="46">
        <f t="shared" si="33"/>
        <v>0</v>
      </c>
      <c r="Q203" s="46">
        <f t="shared" si="34"/>
        <v>120.86674540917326</v>
      </c>
      <c r="R203" s="115">
        <f t="shared" si="40"/>
        <v>6183.7931254555206</v>
      </c>
      <c r="S203" s="46">
        <f t="shared" si="40"/>
        <v>0.12</v>
      </c>
      <c r="T203" s="46">
        <f t="shared" si="35"/>
        <v>0</v>
      </c>
      <c r="U203" s="116"/>
      <c r="W203" s="5"/>
      <c r="X203" s="5"/>
      <c r="Y203" s="5"/>
      <c r="Z203" s="5"/>
      <c r="AA203" s="5"/>
      <c r="AB203" s="5"/>
      <c r="AC203" s="5"/>
    </row>
    <row r="204" spans="2:29" x14ac:dyDescent="0.2">
      <c r="B204" s="37">
        <f t="shared" si="36"/>
        <v>16</v>
      </c>
      <c r="C204" s="37">
        <v>189</v>
      </c>
      <c r="D204" s="46"/>
      <c r="E204" s="46"/>
      <c r="F204" s="46">
        <f t="shared" si="43"/>
        <v>125.3893831382897</v>
      </c>
      <c r="G204" s="48">
        <f t="shared" si="42"/>
        <v>6183.7931254555206</v>
      </c>
      <c r="H204" s="46">
        <f t="shared" si="31"/>
        <v>0.12</v>
      </c>
      <c r="I204" s="46">
        <f t="shared" si="37"/>
        <v>2214.5134325101462</v>
      </c>
      <c r="J204" s="46">
        <f t="shared" si="41"/>
        <v>-45906.495274235385</v>
      </c>
      <c r="L204" s="124">
        <f t="shared" si="38"/>
        <v>0.95888589025620363</v>
      </c>
      <c r="M204" s="37">
        <f t="shared" si="39"/>
        <v>16</v>
      </c>
      <c r="N204" s="37">
        <v>189</v>
      </c>
      <c r="O204" s="46">
        <f t="shared" si="32"/>
        <v>0</v>
      </c>
      <c r="P204" s="46">
        <f t="shared" si="33"/>
        <v>0</v>
      </c>
      <c r="Q204" s="46">
        <f t="shared" si="34"/>
        <v>120.23411027923513</v>
      </c>
      <c r="R204" s="115">
        <f t="shared" si="40"/>
        <v>6183.7931254555206</v>
      </c>
      <c r="S204" s="46">
        <f t="shared" si="40"/>
        <v>0.12</v>
      </c>
      <c r="T204" s="46">
        <f t="shared" si="35"/>
        <v>2123.4656842168129</v>
      </c>
      <c r="U204" s="116"/>
      <c r="W204" s="5"/>
      <c r="X204" s="5"/>
      <c r="Y204" s="5"/>
      <c r="Z204" s="5"/>
      <c r="AA204" s="5"/>
      <c r="AB204" s="5"/>
      <c r="AC204" s="5"/>
    </row>
    <row r="205" spans="2:29" x14ac:dyDescent="0.2">
      <c r="B205" s="37">
        <f t="shared" si="36"/>
        <v>16</v>
      </c>
      <c r="C205" s="37">
        <v>190</v>
      </c>
      <c r="D205" s="46"/>
      <c r="E205" s="46"/>
      <c r="F205" s="46">
        <f t="shared" si="43"/>
        <v>125.3893831382897</v>
      </c>
      <c r="G205" s="48">
        <f t="shared" si="42"/>
        <v>6183.7931254555206</v>
      </c>
      <c r="H205" s="46">
        <f t="shared" si="31"/>
        <v>0.12</v>
      </c>
      <c r="I205" s="46">
        <f t="shared" si="37"/>
        <v>0</v>
      </c>
      <c r="J205" s="46">
        <f t="shared" si="41"/>
        <v>-46274.090361427894</v>
      </c>
      <c r="L205" s="124">
        <f t="shared" si="38"/>
        <v>0.95386693406834155</v>
      </c>
      <c r="M205" s="37">
        <f t="shared" si="39"/>
        <v>16</v>
      </c>
      <c r="N205" s="37">
        <v>190</v>
      </c>
      <c r="O205" s="46">
        <f t="shared" si="32"/>
        <v>0</v>
      </c>
      <c r="P205" s="46">
        <f t="shared" si="33"/>
        <v>0</v>
      </c>
      <c r="Q205" s="46">
        <f t="shared" si="34"/>
        <v>119.60478645884101</v>
      </c>
      <c r="R205" s="115">
        <f t="shared" si="40"/>
        <v>6183.7931254555206</v>
      </c>
      <c r="S205" s="46">
        <f t="shared" si="40"/>
        <v>0.12</v>
      </c>
      <c r="T205" s="46">
        <f t="shared" si="35"/>
        <v>0</v>
      </c>
      <c r="U205" s="116"/>
      <c r="W205" s="5"/>
      <c r="X205" s="5"/>
      <c r="Y205" s="5"/>
      <c r="Z205" s="5"/>
      <c r="AA205" s="5"/>
      <c r="AB205" s="5"/>
      <c r="AC205" s="5"/>
    </row>
    <row r="206" spans="2:29" x14ac:dyDescent="0.2">
      <c r="B206" s="37">
        <f t="shared" si="36"/>
        <v>16</v>
      </c>
      <c r="C206" s="37">
        <v>191</v>
      </c>
      <c r="D206" s="46"/>
      <c r="E206" s="46"/>
      <c r="F206" s="46">
        <f t="shared" si="43"/>
        <v>125.3893831382897</v>
      </c>
      <c r="G206" s="48">
        <f t="shared" si="42"/>
        <v>6183.7931254555206</v>
      </c>
      <c r="H206" s="46">
        <f t="shared" si="31"/>
        <v>0.12</v>
      </c>
      <c r="I206" s="46">
        <f t="shared" si="37"/>
        <v>0</v>
      </c>
      <c r="J206" s="46">
        <f t="shared" si="41"/>
        <v>-46643.619621586877</v>
      </c>
      <c r="L206" s="124">
        <f t="shared" si="38"/>
        <v>0.94887424786888186</v>
      </c>
      <c r="M206" s="37">
        <f t="shared" si="39"/>
        <v>16</v>
      </c>
      <c r="N206" s="37">
        <v>191</v>
      </c>
      <c r="O206" s="46">
        <f t="shared" si="32"/>
        <v>0</v>
      </c>
      <c r="P206" s="46">
        <f t="shared" si="33"/>
        <v>0</v>
      </c>
      <c r="Q206" s="46">
        <f t="shared" si="34"/>
        <v>118.97875661608769</v>
      </c>
      <c r="R206" s="115">
        <f t="shared" si="40"/>
        <v>6183.7931254555206</v>
      </c>
      <c r="S206" s="46">
        <f t="shared" si="40"/>
        <v>0.12</v>
      </c>
      <c r="T206" s="46">
        <f t="shared" si="35"/>
        <v>0</v>
      </c>
      <c r="U206" s="116"/>
      <c r="W206" s="5"/>
      <c r="X206" s="5"/>
      <c r="Y206" s="5"/>
      <c r="Z206" s="5"/>
      <c r="AA206" s="5"/>
      <c r="AB206" s="5"/>
      <c r="AC206" s="5"/>
    </row>
    <row r="207" spans="2:29" x14ac:dyDescent="0.2">
      <c r="B207" s="37">
        <f t="shared" si="36"/>
        <v>16</v>
      </c>
      <c r="C207" s="37">
        <v>192</v>
      </c>
      <c r="D207" s="46"/>
      <c r="E207" s="46"/>
      <c r="F207" s="46">
        <f t="shared" si="43"/>
        <v>125.3893831382897</v>
      </c>
      <c r="G207" s="48">
        <f t="shared" si="42"/>
        <v>6183.7931254555206</v>
      </c>
      <c r="H207" s="46">
        <f t="shared" si="31"/>
        <v>0.12</v>
      </c>
      <c r="I207" s="46">
        <f t="shared" si="37"/>
        <v>2214.5134325101462</v>
      </c>
      <c r="J207" s="46">
        <f t="shared" si="41"/>
        <v>-44788.927706575181</v>
      </c>
      <c r="L207" s="124">
        <f t="shared" si="38"/>
        <v>0.9439076941566652</v>
      </c>
      <c r="M207" s="37">
        <f t="shared" si="39"/>
        <v>16</v>
      </c>
      <c r="N207" s="37">
        <v>192</v>
      </c>
      <c r="O207" s="46">
        <f t="shared" si="32"/>
        <v>0</v>
      </c>
      <c r="P207" s="46">
        <f t="shared" si="33"/>
        <v>0</v>
      </c>
      <c r="Q207" s="46">
        <f t="shared" si="34"/>
        <v>118.35600350978967</v>
      </c>
      <c r="R207" s="115">
        <f t="shared" si="40"/>
        <v>6183.7931254555206</v>
      </c>
      <c r="S207" s="46">
        <f t="shared" si="40"/>
        <v>0.12</v>
      </c>
      <c r="T207" s="46">
        <f t="shared" si="35"/>
        <v>2090.2962677596138</v>
      </c>
      <c r="U207" s="116"/>
      <c r="W207" s="5"/>
      <c r="X207" s="5"/>
      <c r="Y207" s="5"/>
      <c r="Z207" s="5"/>
      <c r="AA207" s="5"/>
      <c r="AB207" s="5"/>
      <c r="AC207" s="5"/>
    </row>
    <row r="208" spans="2:29" x14ac:dyDescent="0.2">
      <c r="B208" s="37">
        <f t="shared" si="36"/>
        <v>17</v>
      </c>
      <c r="C208" s="37">
        <v>193</v>
      </c>
      <c r="D208" s="46"/>
      <c r="E208" s="46"/>
      <c r="F208" s="46">
        <f t="shared" si="43"/>
        <v>129.15106463243839</v>
      </c>
      <c r="G208" s="48">
        <f t="shared" si="42"/>
        <v>6152.8741598282431</v>
      </c>
      <c r="H208" s="46">
        <f t="shared" ref="H208:H271" si="44">$H$14</f>
        <v>0.12</v>
      </c>
      <c r="I208" s="46">
        <f t="shared" si="37"/>
        <v>0</v>
      </c>
      <c r="J208" s="46">
        <f t="shared" si="41"/>
        <v>-45154.423969205076</v>
      </c>
      <c r="L208" s="124">
        <f t="shared" si="38"/>
        <v>1</v>
      </c>
      <c r="M208" s="37">
        <f t="shared" si="39"/>
        <v>17</v>
      </c>
      <c r="N208" s="37">
        <v>193</v>
      </c>
      <c r="O208" s="46">
        <f t="shared" ref="O208:O271" si="45">D208*$L208</f>
        <v>0</v>
      </c>
      <c r="P208" s="46">
        <f t="shared" ref="P208:P271" si="46">E208*$L208</f>
        <v>0</v>
      </c>
      <c r="Q208" s="46">
        <f t="shared" ref="Q208:Q271" si="47">F208*$L208</f>
        <v>129.15106463243839</v>
      </c>
      <c r="R208" s="115">
        <f t="shared" si="40"/>
        <v>6152.8741598282431</v>
      </c>
      <c r="S208" s="46">
        <f t="shared" si="40"/>
        <v>0.12</v>
      </c>
      <c r="T208" s="46">
        <f t="shared" ref="T208:T271" si="48">I208*$L208</f>
        <v>0</v>
      </c>
      <c r="U208" s="116"/>
      <c r="W208" s="5"/>
      <c r="X208" s="5"/>
      <c r="Y208" s="5"/>
      <c r="Z208" s="5"/>
      <c r="AA208" s="5"/>
      <c r="AB208" s="5"/>
      <c r="AC208" s="5"/>
    </row>
    <row r="209" spans="2:29" x14ac:dyDescent="0.2">
      <c r="B209" s="37">
        <f t="shared" ref="B209:B272" si="49">INT((C209-1)/12)+1</f>
        <v>17</v>
      </c>
      <c r="C209" s="37">
        <v>194</v>
      </c>
      <c r="D209" s="46"/>
      <c r="E209" s="46"/>
      <c r="F209" s="46">
        <f t="shared" si="43"/>
        <v>129.15106463243839</v>
      </c>
      <c r="G209" s="48">
        <f t="shared" si="42"/>
        <v>6152.8741598282431</v>
      </c>
      <c r="H209" s="46">
        <f t="shared" si="44"/>
        <v>0.12</v>
      </c>
      <c r="I209" s="46">
        <f t="shared" ref="I209:I272" si="50">IF(INT(C209/3)=C209/3,SUMPRODUCT(G207:G209,H207:H209),0)*(1-$D$9/12)</f>
        <v>0</v>
      </c>
      <c r="J209" s="46">
        <f t="shared" si="41"/>
        <v>-45521.843361428262</v>
      </c>
      <c r="L209" s="124">
        <f t="shared" ref="L209:L272" si="51">(1-$D$9/12)^(12*(($C209-1)/12-$B209+1))</f>
        <v>0.99476584624003528</v>
      </c>
      <c r="M209" s="37">
        <f t="shared" ref="M209:M272" si="52">INT((N209-1)/12)+1</f>
        <v>17</v>
      </c>
      <c r="N209" s="37">
        <v>194</v>
      </c>
      <c r="O209" s="46">
        <f t="shared" si="45"/>
        <v>0</v>
      </c>
      <c r="P209" s="46">
        <f t="shared" si="46"/>
        <v>0</v>
      </c>
      <c r="Q209" s="46">
        <f t="shared" si="47"/>
        <v>128.47506810188906</v>
      </c>
      <c r="R209" s="115">
        <f t="shared" ref="R209:S272" si="53">G209</f>
        <v>6152.8741598282431</v>
      </c>
      <c r="S209" s="46">
        <f t="shared" si="53"/>
        <v>0.12</v>
      </c>
      <c r="T209" s="46">
        <f t="shared" si="48"/>
        <v>0</v>
      </c>
      <c r="U209" s="116"/>
      <c r="W209" s="5"/>
      <c r="X209" s="5"/>
      <c r="Y209" s="5"/>
      <c r="Z209" s="5"/>
      <c r="AA209" s="5"/>
      <c r="AB209" s="5"/>
      <c r="AC209" s="5"/>
    </row>
    <row r="210" spans="2:29" x14ac:dyDescent="0.2">
      <c r="B210" s="37">
        <f t="shared" si="49"/>
        <v>17</v>
      </c>
      <c r="C210" s="37">
        <v>195</v>
      </c>
      <c r="D210" s="46"/>
      <c r="E210" s="46"/>
      <c r="F210" s="46">
        <f t="shared" si="43"/>
        <v>129.15106463243839</v>
      </c>
      <c r="G210" s="48">
        <f t="shared" si="42"/>
        <v>6152.8741598282431</v>
      </c>
      <c r="H210" s="46">
        <f t="shared" si="44"/>
        <v>0.12</v>
      </c>
      <c r="I210" s="46">
        <f t="shared" si="50"/>
        <v>2203.4408653475953</v>
      </c>
      <c r="J210" s="46">
        <f t="shared" ref="J210:J273" si="54">(J209-D210-E210-F210+I210)*(1+$D$10/12)</f>
        <v>-43676.161304626541</v>
      </c>
      <c r="L210" s="124">
        <f t="shared" si="51"/>
        <v>0.98955908884565325</v>
      </c>
      <c r="M210" s="37">
        <f t="shared" si="52"/>
        <v>17</v>
      </c>
      <c r="N210" s="37">
        <v>195</v>
      </c>
      <c r="O210" s="46">
        <f t="shared" si="45"/>
        <v>0</v>
      </c>
      <c r="P210" s="46">
        <f t="shared" si="46"/>
        <v>0</v>
      </c>
      <c r="Q210" s="46">
        <f t="shared" si="47"/>
        <v>127.80260984112181</v>
      </c>
      <c r="R210" s="115">
        <f t="shared" si="53"/>
        <v>6152.8741598282431</v>
      </c>
      <c r="S210" s="46">
        <f t="shared" si="53"/>
        <v>0.12</v>
      </c>
      <c r="T210" s="46">
        <f t="shared" si="48"/>
        <v>2180.4349350386442</v>
      </c>
      <c r="U210" s="116"/>
      <c r="W210" s="5"/>
      <c r="X210" s="5"/>
      <c r="Y210" s="5"/>
      <c r="Z210" s="5"/>
      <c r="AA210" s="5"/>
      <c r="AB210" s="5"/>
      <c r="AC210" s="5"/>
    </row>
    <row r="211" spans="2:29" x14ac:dyDescent="0.2">
      <c r="B211" s="37">
        <f t="shared" si="49"/>
        <v>17</v>
      </c>
      <c r="C211" s="37">
        <v>196</v>
      </c>
      <c r="D211" s="46"/>
      <c r="E211" s="46"/>
      <c r="F211" s="46">
        <f t="shared" si="43"/>
        <v>129.15106463243839</v>
      </c>
      <c r="G211" s="48">
        <f t="shared" si="42"/>
        <v>6152.8741598282431</v>
      </c>
      <c r="H211" s="46">
        <f t="shared" si="44"/>
        <v>0.12</v>
      </c>
      <c r="I211" s="46">
        <f t="shared" si="50"/>
        <v>0</v>
      </c>
      <c r="J211" s="46">
        <f t="shared" si="54"/>
        <v>-44035.802530647838</v>
      </c>
      <c r="L211" s="124">
        <f t="shared" si="51"/>
        <v>0.98437958442006435</v>
      </c>
      <c r="M211" s="37">
        <f t="shared" si="52"/>
        <v>17</v>
      </c>
      <c r="N211" s="37">
        <v>196</v>
      </c>
      <c r="O211" s="46">
        <f t="shared" si="45"/>
        <v>0</v>
      </c>
      <c r="P211" s="46">
        <f t="shared" si="46"/>
        <v>0</v>
      </c>
      <c r="Q211" s="46">
        <f t="shared" si="47"/>
        <v>127.13367133028858</v>
      </c>
      <c r="R211" s="115">
        <f t="shared" si="53"/>
        <v>6152.8741598282431</v>
      </c>
      <c r="S211" s="46">
        <f t="shared" si="53"/>
        <v>0.12</v>
      </c>
      <c r="T211" s="46">
        <f t="shared" si="48"/>
        <v>0</v>
      </c>
      <c r="U211" s="116"/>
      <c r="W211" s="5"/>
      <c r="X211" s="5"/>
      <c r="Y211" s="5"/>
      <c r="Z211" s="5"/>
      <c r="AA211" s="5"/>
      <c r="AB211" s="5"/>
      <c r="AC211" s="5"/>
    </row>
    <row r="212" spans="2:29" x14ac:dyDescent="0.2">
      <c r="B212" s="37">
        <f t="shared" si="49"/>
        <v>17</v>
      </c>
      <c r="C212" s="37">
        <v>197</v>
      </c>
      <c r="D212" s="46"/>
      <c r="E212" s="46"/>
      <c r="F212" s="46">
        <f t="shared" si="43"/>
        <v>129.15106463243839</v>
      </c>
      <c r="G212" s="48">
        <f t="shared" si="42"/>
        <v>6152.8741598282431</v>
      </c>
      <c r="H212" s="46">
        <f t="shared" si="44"/>
        <v>0.12</v>
      </c>
      <c r="I212" s="46">
        <f t="shared" si="50"/>
        <v>0</v>
      </c>
      <c r="J212" s="46">
        <f t="shared" si="54"/>
        <v>-44397.33607884981</v>
      </c>
      <c r="L212" s="124">
        <f t="shared" si="51"/>
        <v>0.97922719031703964</v>
      </c>
      <c r="M212" s="37">
        <f t="shared" si="52"/>
        <v>17</v>
      </c>
      <c r="N212" s="37">
        <v>197</v>
      </c>
      <c r="O212" s="46">
        <f t="shared" si="45"/>
        <v>0</v>
      </c>
      <c r="P212" s="46">
        <f t="shared" si="46"/>
        <v>0</v>
      </c>
      <c r="Q212" s="46">
        <f t="shared" si="47"/>
        <v>126.46823414647703</v>
      </c>
      <c r="R212" s="115">
        <f t="shared" si="53"/>
        <v>6152.8741598282431</v>
      </c>
      <c r="S212" s="46">
        <f t="shared" si="53"/>
        <v>0.12</v>
      </c>
      <c r="T212" s="46">
        <f t="shared" si="48"/>
        <v>0</v>
      </c>
      <c r="U212" s="116"/>
      <c r="W212" s="5"/>
      <c r="X212" s="5"/>
      <c r="Y212" s="5"/>
      <c r="Z212" s="5"/>
      <c r="AA212" s="5"/>
      <c r="AB212" s="5"/>
      <c r="AC212" s="5"/>
    </row>
    <row r="213" spans="2:29" x14ac:dyDescent="0.2">
      <c r="B213" s="37">
        <f t="shared" si="49"/>
        <v>17</v>
      </c>
      <c r="C213" s="37">
        <v>198</v>
      </c>
      <c r="D213" s="46"/>
      <c r="E213" s="46"/>
      <c r="F213" s="46">
        <f t="shared" si="43"/>
        <v>129.15106463243839</v>
      </c>
      <c r="G213" s="48">
        <f t="shared" si="42"/>
        <v>6152.8741598282431</v>
      </c>
      <c r="H213" s="46">
        <f t="shared" si="44"/>
        <v>0.12</v>
      </c>
      <c r="I213" s="46">
        <f t="shared" si="50"/>
        <v>2203.4408653475953</v>
      </c>
      <c r="J213" s="46">
        <f t="shared" si="54"/>
        <v>-42545.737208515071</v>
      </c>
      <c r="L213" s="124">
        <f t="shared" si="51"/>
        <v>0.97410176463698173</v>
      </c>
      <c r="M213" s="37">
        <f t="shared" si="52"/>
        <v>17</v>
      </c>
      <c r="N213" s="37">
        <v>198</v>
      </c>
      <c r="O213" s="46">
        <f t="shared" si="45"/>
        <v>0</v>
      </c>
      <c r="P213" s="46">
        <f t="shared" si="46"/>
        <v>0</v>
      </c>
      <c r="Q213" s="46">
        <f t="shared" si="47"/>
        <v>125.80627996320311</v>
      </c>
      <c r="R213" s="115">
        <f t="shared" si="53"/>
        <v>6152.8741598282431</v>
      </c>
      <c r="S213" s="46">
        <f t="shared" si="53"/>
        <v>0.12</v>
      </c>
      <c r="T213" s="46">
        <f t="shared" si="48"/>
        <v>2146.3756352083306</v>
      </c>
      <c r="U213" s="116"/>
      <c r="W213" s="5"/>
      <c r="X213" s="5"/>
      <c r="Y213" s="5"/>
      <c r="Z213" s="5"/>
      <c r="AA213" s="5"/>
      <c r="AB213" s="5"/>
      <c r="AC213" s="5"/>
    </row>
    <row r="214" spans="2:29" x14ac:dyDescent="0.2">
      <c r="B214" s="37">
        <f t="shared" si="49"/>
        <v>17</v>
      </c>
      <c r="C214" s="37">
        <v>199</v>
      </c>
      <c r="D214" s="46"/>
      <c r="E214" s="46"/>
      <c r="F214" s="46">
        <f t="shared" si="43"/>
        <v>129.15106463243839</v>
      </c>
      <c r="G214" s="48">
        <f t="shared" si="42"/>
        <v>6152.8741598282431</v>
      </c>
      <c r="H214" s="46">
        <f t="shared" si="44"/>
        <v>0.12</v>
      </c>
      <c r="I214" s="46">
        <f t="shared" si="50"/>
        <v>0</v>
      </c>
      <c r="J214" s="46">
        <f t="shared" si="54"/>
        <v>-42899.430488539445</v>
      </c>
      <c r="L214" s="124">
        <f t="shared" si="51"/>
        <v>0.96900316622301863</v>
      </c>
      <c r="M214" s="37">
        <f t="shared" si="52"/>
        <v>17</v>
      </c>
      <c r="N214" s="37">
        <v>199</v>
      </c>
      <c r="O214" s="46">
        <f t="shared" si="45"/>
        <v>0</v>
      </c>
      <c r="P214" s="46">
        <f t="shared" si="46"/>
        <v>0</v>
      </c>
      <c r="Q214" s="46">
        <f t="shared" si="47"/>
        <v>125.14779054990652</v>
      </c>
      <c r="R214" s="115">
        <f t="shared" si="53"/>
        <v>6152.8741598282431</v>
      </c>
      <c r="S214" s="46">
        <f t="shared" si="53"/>
        <v>0.12</v>
      </c>
      <c r="T214" s="46">
        <f t="shared" si="48"/>
        <v>0</v>
      </c>
      <c r="U214" s="116"/>
      <c r="W214" s="5"/>
      <c r="X214" s="5"/>
      <c r="Y214" s="5"/>
      <c r="Z214" s="5"/>
      <c r="AA214" s="5"/>
      <c r="AB214" s="5"/>
      <c r="AC214" s="5"/>
    </row>
    <row r="215" spans="2:29" x14ac:dyDescent="0.2">
      <c r="B215" s="37">
        <f t="shared" si="49"/>
        <v>17</v>
      </c>
      <c r="C215" s="37">
        <v>200</v>
      </c>
      <c r="D215" s="46"/>
      <c r="E215" s="46"/>
      <c r="F215" s="46">
        <f t="shared" si="43"/>
        <v>129.15106463243839</v>
      </c>
      <c r="G215" s="48">
        <f t="shared" ref="G215:G278" si="55">$G$13/12*(1-$G$14)^(INT((C215-1)/12))</f>
        <v>6152.8741598282431</v>
      </c>
      <c r="H215" s="46">
        <f t="shared" si="44"/>
        <v>0.12</v>
      </c>
      <c r="I215" s="46">
        <f t="shared" si="50"/>
        <v>0</v>
      </c>
      <c r="J215" s="46">
        <f t="shared" si="54"/>
        <v>-43254.984794471085</v>
      </c>
      <c r="L215" s="124">
        <f t="shared" si="51"/>
        <v>0.96393125465711482</v>
      </c>
      <c r="M215" s="37">
        <f t="shared" si="52"/>
        <v>17</v>
      </c>
      <c r="N215" s="37">
        <v>200</v>
      </c>
      <c r="O215" s="46">
        <f t="shared" si="45"/>
        <v>0</v>
      </c>
      <c r="P215" s="46">
        <f t="shared" si="46"/>
        <v>0</v>
      </c>
      <c r="Q215" s="46">
        <f t="shared" si="47"/>
        <v>124.49274777144846</v>
      </c>
      <c r="R215" s="115">
        <f t="shared" si="53"/>
        <v>6152.8741598282431</v>
      </c>
      <c r="S215" s="46">
        <f t="shared" si="53"/>
        <v>0.12</v>
      </c>
      <c r="T215" s="46">
        <f t="shared" si="48"/>
        <v>0</v>
      </c>
      <c r="U215" s="116"/>
      <c r="W215" s="5"/>
      <c r="X215" s="5"/>
      <c r="Y215" s="5"/>
      <c r="Z215" s="5"/>
      <c r="AA215" s="5"/>
      <c r="AB215" s="5"/>
      <c r="AC215" s="5"/>
    </row>
    <row r="216" spans="2:29" x14ac:dyDescent="0.2">
      <c r="B216" s="37">
        <f t="shared" si="49"/>
        <v>17</v>
      </c>
      <c r="C216" s="37">
        <v>201</v>
      </c>
      <c r="D216" s="46"/>
      <c r="E216" s="46"/>
      <c r="F216" s="46">
        <f t="shared" si="43"/>
        <v>129.15106463243839</v>
      </c>
      <c r="G216" s="48">
        <f t="shared" si="55"/>
        <v>6152.8741598282431</v>
      </c>
      <c r="H216" s="46">
        <f t="shared" si="44"/>
        <v>0.12</v>
      </c>
      <c r="I216" s="46">
        <f t="shared" si="50"/>
        <v>2203.4408653475953</v>
      </c>
      <c r="J216" s="46">
        <f t="shared" si="54"/>
        <v>-41397.375220921182</v>
      </c>
      <c r="L216" s="124">
        <f t="shared" si="51"/>
        <v>0.95888589025620352</v>
      </c>
      <c r="M216" s="37">
        <f t="shared" si="52"/>
        <v>17</v>
      </c>
      <c r="N216" s="37">
        <v>201</v>
      </c>
      <c r="O216" s="46">
        <f t="shared" si="45"/>
        <v>0</v>
      </c>
      <c r="P216" s="46">
        <f t="shared" si="46"/>
        <v>0</v>
      </c>
      <c r="Q216" s="46">
        <f t="shared" si="47"/>
        <v>123.84113358761216</v>
      </c>
      <c r="R216" s="115">
        <f t="shared" si="53"/>
        <v>6152.8741598282431</v>
      </c>
      <c r="S216" s="46">
        <f t="shared" si="53"/>
        <v>0.12</v>
      </c>
      <c r="T216" s="46">
        <f t="shared" si="48"/>
        <v>2112.8483557957284</v>
      </c>
      <c r="U216" s="116"/>
      <c r="W216" s="5"/>
      <c r="X216" s="5"/>
      <c r="Y216" s="5"/>
      <c r="Z216" s="5"/>
      <c r="AA216" s="5"/>
      <c r="AB216" s="5"/>
      <c r="AC216" s="5"/>
    </row>
    <row r="217" spans="2:29" x14ac:dyDescent="0.2">
      <c r="B217" s="37">
        <f t="shared" si="49"/>
        <v>17</v>
      </c>
      <c r="C217" s="37">
        <v>202</v>
      </c>
      <c r="D217" s="46"/>
      <c r="E217" s="46"/>
      <c r="F217" s="46">
        <f t="shared" si="43"/>
        <v>129.15106463243839</v>
      </c>
      <c r="G217" s="48">
        <f t="shared" si="55"/>
        <v>6152.8741598282431</v>
      </c>
      <c r="H217" s="46">
        <f t="shared" si="44"/>
        <v>0.12</v>
      </c>
      <c r="I217" s="46">
        <f t="shared" si="50"/>
        <v>0</v>
      </c>
      <c r="J217" s="46">
        <f t="shared" si="54"/>
        <v>-41745.026171247686</v>
      </c>
      <c r="L217" s="124">
        <f t="shared" si="51"/>
        <v>0.95386693406834155</v>
      </c>
      <c r="M217" s="37">
        <f t="shared" si="52"/>
        <v>17</v>
      </c>
      <c r="N217" s="37">
        <v>202</v>
      </c>
      <c r="O217" s="46">
        <f t="shared" si="45"/>
        <v>0</v>
      </c>
      <c r="P217" s="46">
        <f t="shared" si="46"/>
        <v>0</v>
      </c>
      <c r="Q217" s="46">
        <f t="shared" si="47"/>
        <v>123.19293005260623</v>
      </c>
      <c r="R217" s="115">
        <f t="shared" si="53"/>
        <v>6152.8741598282431</v>
      </c>
      <c r="S217" s="46">
        <f t="shared" si="53"/>
        <v>0.12</v>
      </c>
      <c r="T217" s="46">
        <f t="shared" si="48"/>
        <v>0</v>
      </c>
      <c r="U217" s="116"/>
      <c r="W217" s="5"/>
      <c r="X217" s="5"/>
      <c r="Y217" s="5"/>
      <c r="Z217" s="5"/>
      <c r="AA217" s="5"/>
      <c r="AB217" s="5"/>
      <c r="AC217" s="5"/>
    </row>
    <row r="218" spans="2:29" x14ac:dyDescent="0.2">
      <c r="B218" s="37">
        <f t="shared" si="49"/>
        <v>17</v>
      </c>
      <c r="C218" s="37">
        <v>203</v>
      </c>
      <c r="D218" s="46"/>
      <c r="E218" s="46"/>
      <c r="F218" s="46">
        <f t="shared" si="43"/>
        <v>129.15106463243839</v>
      </c>
      <c r="G218" s="48">
        <f t="shared" si="55"/>
        <v>6152.8741598282431</v>
      </c>
      <c r="H218" s="46">
        <f t="shared" si="44"/>
        <v>0.12</v>
      </c>
      <c r="I218" s="46">
        <f t="shared" si="50"/>
        <v>0</v>
      </c>
      <c r="J218" s="46">
        <f t="shared" si="54"/>
        <v>-42094.506354589867</v>
      </c>
      <c r="L218" s="124">
        <f t="shared" si="51"/>
        <v>0.94887424786888197</v>
      </c>
      <c r="M218" s="37">
        <f t="shared" si="52"/>
        <v>17</v>
      </c>
      <c r="N218" s="37">
        <v>203</v>
      </c>
      <c r="O218" s="46">
        <f t="shared" si="45"/>
        <v>0</v>
      </c>
      <c r="P218" s="46">
        <f t="shared" si="46"/>
        <v>0</v>
      </c>
      <c r="Q218" s="46">
        <f t="shared" si="47"/>
        <v>122.54811931457034</v>
      </c>
      <c r="R218" s="115">
        <f t="shared" si="53"/>
        <v>6152.8741598282431</v>
      </c>
      <c r="S218" s="46">
        <f t="shared" si="53"/>
        <v>0.12</v>
      </c>
      <c r="T218" s="46">
        <f t="shared" si="48"/>
        <v>0</v>
      </c>
      <c r="U218" s="116"/>
      <c r="W218" s="5"/>
      <c r="X218" s="5"/>
      <c r="Y218" s="5"/>
      <c r="Z218" s="5"/>
      <c r="AA218" s="5"/>
      <c r="AB218" s="5"/>
      <c r="AC218" s="5"/>
    </row>
    <row r="219" spans="2:29" x14ac:dyDescent="0.2">
      <c r="B219" s="37">
        <f t="shared" si="49"/>
        <v>17</v>
      </c>
      <c r="C219" s="37">
        <v>204</v>
      </c>
      <c r="D219" s="46"/>
      <c r="E219" s="46"/>
      <c r="F219" s="46">
        <f t="shared" si="43"/>
        <v>129.15106463243839</v>
      </c>
      <c r="G219" s="48">
        <f t="shared" si="55"/>
        <v>6152.8741598282431</v>
      </c>
      <c r="H219" s="46">
        <f t="shared" si="44"/>
        <v>0.12</v>
      </c>
      <c r="I219" s="46">
        <f t="shared" si="50"/>
        <v>2203.4408653475953</v>
      </c>
      <c r="J219" s="46">
        <f t="shared" si="54"/>
        <v>-40230.790698274439</v>
      </c>
      <c r="L219" s="124">
        <f t="shared" si="51"/>
        <v>0.94390769415666509</v>
      </c>
      <c r="M219" s="37">
        <f t="shared" si="52"/>
        <v>17</v>
      </c>
      <c r="N219" s="37">
        <v>204</v>
      </c>
      <c r="O219" s="46">
        <f t="shared" si="45"/>
        <v>0</v>
      </c>
      <c r="P219" s="46">
        <f t="shared" si="46"/>
        <v>0</v>
      </c>
      <c r="Q219" s="46">
        <f t="shared" si="47"/>
        <v>121.90668361508334</v>
      </c>
      <c r="R219" s="115">
        <f t="shared" si="53"/>
        <v>6152.8741598282431</v>
      </c>
      <c r="S219" s="46">
        <f t="shared" si="53"/>
        <v>0.12</v>
      </c>
      <c r="T219" s="46">
        <f t="shared" si="48"/>
        <v>2079.8447864208156</v>
      </c>
      <c r="U219" s="116"/>
      <c r="W219" s="5"/>
      <c r="X219" s="5"/>
      <c r="Y219" s="5"/>
      <c r="Z219" s="5"/>
      <c r="AA219" s="5"/>
      <c r="AB219" s="5"/>
      <c r="AC219" s="5"/>
    </row>
    <row r="220" spans="2:29" x14ac:dyDescent="0.2">
      <c r="B220" s="37">
        <f t="shared" si="49"/>
        <v>18</v>
      </c>
      <c r="C220" s="37">
        <v>205</v>
      </c>
      <c r="D220" s="46"/>
      <c r="E220" s="46"/>
      <c r="F220" s="46">
        <f t="shared" si="43"/>
        <v>133.02559657141151</v>
      </c>
      <c r="G220" s="48">
        <f t="shared" si="55"/>
        <v>6122.1097890291012</v>
      </c>
      <c r="H220" s="46">
        <f t="shared" si="44"/>
        <v>0.12</v>
      </c>
      <c r="I220" s="46">
        <f t="shared" si="50"/>
        <v>0</v>
      </c>
      <c r="J220" s="46">
        <f t="shared" si="54"/>
        <v>-40576.19835603617</v>
      </c>
      <c r="L220" s="124">
        <f t="shared" si="51"/>
        <v>1</v>
      </c>
      <c r="M220" s="37">
        <f t="shared" si="52"/>
        <v>18</v>
      </c>
      <c r="N220" s="37">
        <v>205</v>
      </c>
      <c r="O220" s="46">
        <f t="shared" si="45"/>
        <v>0</v>
      </c>
      <c r="P220" s="46">
        <f t="shared" si="46"/>
        <v>0</v>
      </c>
      <c r="Q220" s="46">
        <f t="shared" si="47"/>
        <v>133.02559657141151</v>
      </c>
      <c r="R220" s="115">
        <f t="shared" si="53"/>
        <v>6122.1097890291012</v>
      </c>
      <c r="S220" s="46">
        <f t="shared" si="53"/>
        <v>0.12</v>
      </c>
      <c r="T220" s="46">
        <f t="shared" si="48"/>
        <v>0</v>
      </c>
      <c r="U220" s="116"/>
      <c r="W220" s="5"/>
      <c r="X220" s="5"/>
      <c r="Y220" s="5"/>
      <c r="Z220" s="5"/>
      <c r="AA220" s="5"/>
      <c r="AB220" s="5"/>
      <c r="AC220" s="5"/>
    </row>
    <row r="221" spans="2:29" x14ac:dyDescent="0.2">
      <c r="B221" s="37">
        <f t="shared" si="49"/>
        <v>18</v>
      </c>
      <c r="C221" s="37">
        <v>206</v>
      </c>
      <c r="D221" s="46"/>
      <c r="E221" s="46"/>
      <c r="F221" s="46">
        <f t="shared" ref="F221:F284" si="56">$F$13/12*(1+$F$14)^(INT((C221-1)/12)-1)*(1-$D$9/12)</f>
        <v>133.02559657141151</v>
      </c>
      <c r="G221" s="48">
        <f t="shared" si="55"/>
        <v>6122.1097890291012</v>
      </c>
      <c r="H221" s="46">
        <f t="shared" si="44"/>
        <v>0.12</v>
      </c>
      <c r="I221" s="46">
        <f t="shared" si="50"/>
        <v>0</v>
      </c>
      <c r="J221" s="46">
        <f t="shared" si="54"/>
        <v>-40923.423443293927</v>
      </c>
      <c r="L221" s="124">
        <f t="shared" si="51"/>
        <v>0.99476584624003528</v>
      </c>
      <c r="M221" s="37">
        <f t="shared" si="52"/>
        <v>18</v>
      </c>
      <c r="N221" s="37">
        <v>206</v>
      </c>
      <c r="O221" s="46">
        <f t="shared" si="45"/>
        <v>0</v>
      </c>
      <c r="P221" s="46">
        <f t="shared" si="46"/>
        <v>0</v>
      </c>
      <c r="Q221" s="46">
        <f t="shared" si="47"/>
        <v>132.32932014494571</v>
      </c>
      <c r="R221" s="115">
        <f t="shared" si="53"/>
        <v>6122.1097890291012</v>
      </c>
      <c r="S221" s="46">
        <f t="shared" si="53"/>
        <v>0.12</v>
      </c>
      <c r="T221" s="46">
        <f t="shared" si="48"/>
        <v>0</v>
      </c>
      <c r="U221" s="116"/>
      <c r="W221" s="5"/>
      <c r="X221" s="5"/>
      <c r="Y221" s="5"/>
      <c r="Z221" s="5"/>
      <c r="AA221" s="5"/>
      <c r="AB221" s="5"/>
      <c r="AC221" s="5"/>
    </row>
    <row r="222" spans="2:29" x14ac:dyDescent="0.2">
      <c r="B222" s="37">
        <f t="shared" si="49"/>
        <v>18</v>
      </c>
      <c r="C222" s="37">
        <v>207</v>
      </c>
      <c r="D222" s="46"/>
      <c r="E222" s="46"/>
      <c r="F222" s="46">
        <f t="shared" si="56"/>
        <v>133.02559657141151</v>
      </c>
      <c r="G222" s="48">
        <f t="shared" si="55"/>
        <v>6122.1097890291012</v>
      </c>
      <c r="H222" s="46">
        <f t="shared" si="44"/>
        <v>0.12</v>
      </c>
      <c r="I222" s="46">
        <f t="shared" si="50"/>
        <v>2192.4236610208573</v>
      </c>
      <c r="J222" s="46">
        <f t="shared" si="54"/>
        <v>-39068.515998755611</v>
      </c>
      <c r="L222" s="124">
        <f t="shared" si="51"/>
        <v>0.98955908884565325</v>
      </c>
      <c r="M222" s="37">
        <f t="shared" si="52"/>
        <v>18</v>
      </c>
      <c r="N222" s="37">
        <v>207</v>
      </c>
      <c r="O222" s="46">
        <f t="shared" si="45"/>
        <v>0</v>
      </c>
      <c r="P222" s="46">
        <f t="shared" si="46"/>
        <v>0</v>
      </c>
      <c r="Q222" s="46">
        <f t="shared" si="47"/>
        <v>131.63668813635542</v>
      </c>
      <c r="R222" s="115">
        <f t="shared" si="53"/>
        <v>6122.1097890291012</v>
      </c>
      <c r="S222" s="46">
        <f t="shared" si="53"/>
        <v>0.12</v>
      </c>
      <c r="T222" s="46">
        <f t="shared" si="48"/>
        <v>2169.532760363451</v>
      </c>
      <c r="U222" s="116"/>
      <c r="W222" s="5"/>
      <c r="X222" s="5"/>
      <c r="Y222" s="5"/>
      <c r="Z222" s="5"/>
      <c r="AA222" s="5"/>
      <c r="AB222" s="5"/>
      <c r="AC222" s="5"/>
    </row>
    <row r="223" spans="2:29" x14ac:dyDescent="0.2">
      <c r="B223" s="37">
        <f t="shared" si="49"/>
        <v>18</v>
      </c>
      <c r="C223" s="37">
        <v>208</v>
      </c>
      <c r="D223" s="46"/>
      <c r="E223" s="46"/>
      <c r="F223" s="46">
        <f t="shared" si="56"/>
        <v>133.02559657141151</v>
      </c>
      <c r="G223" s="48">
        <f t="shared" si="55"/>
        <v>6122.1097890291012</v>
      </c>
      <c r="H223" s="46">
        <f t="shared" si="44"/>
        <v>0.12</v>
      </c>
      <c r="I223" s="46">
        <f t="shared" si="50"/>
        <v>0</v>
      </c>
      <c r="J223" s="46">
        <f t="shared" si="54"/>
        <v>-39407.808122382761</v>
      </c>
      <c r="L223" s="124">
        <f t="shared" si="51"/>
        <v>0.98437958442006435</v>
      </c>
      <c r="M223" s="37">
        <f t="shared" si="52"/>
        <v>18</v>
      </c>
      <c r="N223" s="37">
        <v>208</v>
      </c>
      <c r="O223" s="46">
        <f t="shared" si="45"/>
        <v>0</v>
      </c>
      <c r="P223" s="46">
        <f t="shared" si="46"/>
        <v>0</v>
      </c>
      <c r="Q223" s="46">
        <f t="shared" si="47"/>
        <v>130.94768147019721</v>
      </c>
      <c r="R223" s="115">
        <f t="shared" si="53"/>
        <v>6122.1097890291012</v>
      </c>
      <c r="S223" s="46">
        <f t="shared" si="53"/>
        <v>0.12</v>
      </c>
      <c r="T223" s="46">
        <f t="shared" si="48"/>
        <v>0</v>
      </c>
      <c r="U223" s="116"/>
      <c r="W223" s="5"/>
      <c r="X223" s="5"/>
      <c r="Y223" s="5"/>
      <c r="Z223" s="5"/>
      <c r="AA223" s="5"/>
      <c r="AB223" s="5"/>
      <c r="AC223" s="5"/>
    </row>
    <row r="224" spans="2:29" x14ac:dyDescent="0.2">
      <c r="B224" s="37">
        <f t="shared" si="49"/>
        <v>18</v>
      </c>
      <c r="C224" s="37">
        <v>209</v>
      </c>
      <c r="D224" s="46"/>
      <c r="E224" s="46"/>
      <c r="F224" s="46">
        <f t="shared" si="56"/>
        <v>133.02559657141151</v>
      </c>
      <c r="G224" s="48">
        <f t="shared" si="55"/>
        <v>6122.1097890291012</v>
      </c>
      <c r="H224" s="46">
        <f t="shared" si="44"/>
        <v>0.12</v>
      </c>
      <c r="I224" s="46">
        <f t="shared" si="50"/>
        <v>0</v>
      </c>
      <c r="J224" s="46">
        <f t="shared" si="54"/>
        <v>-39748.885497434982</v>
      </c>
      <c r="L224" s="124">
        <f t="shared" si="51"/>
        <v>0.97922719031703964</v>
      </c>
      <c r="M224" s="37">
        <f t="shared" si="52"/>
        <v>18</v>
      </c>
      <c r="N224" s="37">
        <v>209</v>
      </c>
      <c r="O224" s="46">
        <f t="shared" si="45"/>
        <v>0</v>
      </c>
      <c r="P224" s="46">
        <f t="shared" si="46"/>
        <v>0</v>
      </c>
      <c r="Q224" s="46">
        <f t="shared" si="47"/>
        <v>130.26228117087132</v>
      </c>
      <c r="R224" s="115">
        <f t="shared" si="53"/>
        <v>6122.1097890291012</v>
      </c>
      <c r="S224" s="46">
        <f t="shared" si="53"/>
        <v>0.12</v>
      </c>
      <c r="T224" s="46">
        <f t="shared" si="48"/>
        <v>0</v>
      </c>
      <c r="U224" s="116"/>
      <c r="W224" s="5"/>
      <c r="X224" s="5"/>
      <c r="Y224" s="5"/>
      <c r="Z224" s="5"/>
      <c r="AA224" s="5"/>
      <c r="AB224" s="5"/>
      <c r="AC224" s="5"/>
    </row>
    <row r="225" spans="2:29" x14ac:dyDescent="0.2">
      <c r="B225" s="37">
        <f t="shared" si="49"/>
        <v>18</v>
      </c>
      <c r="C225" s="37">
        <v>210</v>
      </c>
      <c r="D225" s="46"/>
      <c r="E225" s="46"/>
      <c r="F225" s="46">
        <f t="shared" si="56"/>
        <v>133.02559657141151</v>
      </c>
      <c r="G225" s="48">
        <f t="shared" si="55"/>
        <v>6122.1097890291012</v>
      </c>
      <c r="H225" s="46">
        <f t="shared" si="44"/>
        <v>0.12</v>
      </c>
      <c r="I225" s="46">
        <f t="shared" si="50"/>
        <v>2192.4236610208573</v>
      </c>
      <c r="J225" s="46">
        <f t="shared" si="54"/>
        <v>-37887.797993309003</v>
      </c>
      <c r="L225" s="124">
        <f t="shared" si="51"/>
        <v>0.97410176463698173</v>
      </c>
      <c r="M225" s="37">
        <f t="shared" si="52"/>
        <v>18</v>
      </c>
      <c r="N225" s="37">
        <v>210</v>
      </c>
      <c r="O225" s="46">
        <f t="shared" si="45"/>
        <v>0</v>
      </c>
      <c r="P225" s="46">
        <f t="shared" si="46"/>
        <v>0</v>
      </c>
      <c r="Q225" s="46">
        <f t="shared" si="47"/>
        <v>129.58046836209917</v>
      </c>
      <c r="R225" s="115">
        <f t="shared" si="53"/>
        <v>6122.1097890291012</v>
      </c>
      <c r="S225" s="46">
        <f t="shared" si="53"/>
        <v>0.12</v>
      </c>
      <c r="T225" s="46">
        <f t="shared" si="48"/>
        <v>2135.6437570322887</v>
      </c>
      <c r="U225" s="116"/>
      <c r="W225" s="5"/>
      <c r="X225" s="5"/>
      <c r="Y225" s="5"/>
      <c r="Z225" s="5"/>
      <c r="AA225" s="5"/>
      <c r="AB225" s="5"/>
      <c r="AC225" s="5"/>
    </row>
    <row r="226" spans="2:29" x14ac:dyDescent="0.2">
      <c r="B226" s="37">
        <f t="shared" si="49"/>
        <v>18</v>
      </c>
      <c r="C226" s="37">
        <v>211</v>
      </c>
      <c r="D226" s="46"/>
      <c r="E226" s="46"/>
      <c r="F226" s="46">
        <f t="shared" si="56"/>
        <v>133.02559657141151</v>
      </c>
      <c r="G226" s="48">
        <f t="shared" si="55"/>
        <v>6122.1097890291012</v>
      </c>
      <c r="H226" s="46">
        <f t="shared" si="44"/>
        <v>0.12</v>
      </c>
      <c r="I226" s="46">
        <f t="shared" si="50"/>
        <v>0</v>
      </c>
      <c r="J226" s="46">
        <f t="shared" si="54"/>
        <v>-38220.877539764326</v>
      </c>
      <c r="L226" s="124">
        <f t="shared" si="51"/>
        <v>0.96900316622301863</v>
      </c>
      <c r="M226" s="37">
        <f t="shared" si="52"/>
        <v>18</v>
      </c>
      <c r="N226" s="37">
        <v>211</v>
      </c>
      <c r="O226" s="46">
        <f t="shared" si="45"/>
        <v>0</v>
      </c>
      <c r="P226" s="46">
        <f t="shared" si="46"/>
        <v>0</v>
      </c>
      <c r="Q226" s="46">
        <f t="shared" si="47"/>
        <v>128.90222426640369</v>
      </c>
      <c r="R226" s="115">
        <f t="shared" si="53"/>
        <v>6122.1097890291012</v>
      </c>
      <c r="S226" s="46">
        <f t="shared" si="53"/>
        <v>0.12</v>
      </c>
      <c r="T226" s="46">
        <f t="shared" si="48"/>
        <v>0</v>
      </c>
      <c r="U226" s="116"/>
      <c r="W226" s="5"/>
      <c r="X226" s="5"/>
      <c r="Y226" s="5"/>
      <c r="Z226" s="5"/>
      <c r="AA226" s="5"/>
      <c r="AB226" s="5"/>
      <c r="AC226" s="5"/>
    </row>
    <row r="227" spans="2:29" x14ac:dyDescent="0.2">
      <c r="B227" s="37">
        <f t="shared" si="49"/>
        <v>18</v>
      </c>
      <c r="C227" s="37">
        <v>212</v>
      </c>
      <c r="D227" s="46"/>
      <c r="E227" s="46"/>
      <c r="F227" s="46">
        <f t="shared" si="56"/>
        <v>133.02559657141151</v>
      </c>
      <c r="G227" s="48">
        <f t="shared" si="55"/>
        <v>6122.1097890291012</v>
      </c>
      <c r="H227" s="46">
        <f t="shared" si="44"/>
        <v>0.12</v>
      </c>
      <c r="I227" s="46">
        <f t="shared" si="50"/>
        <v>0</v>
      </c>
      <c r="J227" s="46">
        <f t="shared" si="54"/>
        <v>-38555.709648962969</v>
      </c>
      <c r="L227" s="124">
        <f t="shared" si="51"/>
        <v>0.96393125465711482</v>
      </c>
      <c r="M227" s="37">
        <f t="shared" si="52"/>
        <v>18</v>
      </c>
      <c r="N227" s="37">
        <v>212</v>
      </c>
      <c r="O227" s="46">
        <f t="shared" si="45"/>
        <v>0</v>
      </c>
      <c r="P227" s="46">
        <f t="shared" si="46"/>
        <v>0</v>
      </c>
      <c r="Q227" s="46">
        <f t="shared" si="47"/>
        <v>128.22753020459189</v>
      </c>
      <c r="R227" s="115">
        <f t="shared" si="53"/>
        <v>6122.1097890291012</v>
      </c>
      <c r="S227" s="46">
        <f t="shared" si="53"/>
        <v>0.12</v>
      </c>
      <c r="T227" s="46">
        <f t="shared" si="48"/>
        <v>0</v>
      </c>
      <c r="U227" s="116"/>
      <c r="W227" s="5"/>
      <c r="X227" s="5"/>
      <c r="Y227" s="5"/>
      <c r="Z227" s="5"/>
      <c r="AA227" s="5"/>
      <c r="AB227" s="5"/>
      <c r="AC227" s="5"/>
    </row>
    <row r="228" spans="2:29" x14ac:dyDescent="0.2">
      <c r="B228" s="37">
        <f t="shared" si="49"/>
        <v>18</v>
      </c>
      <c r="C228" s="37">
        <v>213</v>
      </c>
      <c r="D228" s="46"/>
      <c r="E228" s="46"/>
      <c r="F228" s="46">
        <f t="shared" si="56"/>
        <v>133.02559657141151</v>
      </c>
      <c r="G228" s="48">
        <f t="shared" si="55"/>
        <v>6122.1097890291012</v>
      </c>
      <c r="H228" s="46">
        <f t="shared" si="44"/>
        <v>0.12</v>
      </c>
      <c r="I228" s="46">
        <f t="shared" si="50"/>
        <v>2192.4236610208573</v>
      </c>
      <c r="J228" s="46">
        <f t="shared" si="54"/>
        <v>-36688.344018303804</v>
      </c>
      <c r="L228" s="124">
        <f t="shared" si="51"/>
        <v>0.95888589025620352</v>
      </c>
      <c r="M228" s="37">
        <f t="shared" si="52"/>
        <v>18</v>
      </c>
      <c r="N228" s="37">
        <v>213</v>
      </c>
      <c r="O228" s="46">
        <f t="shared" si="45"/>
        <v>0</v>
      </c>
      <c r="P228" s="46">
        <f t="shared" si="46"/>
        <v>0</v>
      </c>
      <c r="Q228" s="46">
        <f t="shared" si="47"/>
        <v>127.5563675952405</v>
      </c>
      <c r="R228" s="115">
        <f t="shared" si="53"/>
        <v>6122.1097890291012</v>
      </c>
      <c r="S228" s="46">
        <f t="shared" si="53"/>
        <v>0.12</v>
      </c>
      <c r="T228" s="46">
        <f t="shared" si="48"/>
        <v>2102.2841140167498</v>
      </c>
      <c r="U228" s="116"/>
      <c r="W228" s="5"/>
      <c r="X228" s="5"/>
      <c r="Y228" s="5"/>
      <c r="Z228" s="5"/>
      <c r="AA228" s="5"/>
      <c r="AB228" s="5"/>
      <c r="AC228" s="5"/>
    </row>
    <row r="229" spans="2:29" x14ac:dyDescent="0.2">
      <c r="B229" s="37">
        <f t="shared" si="49"/>
        <v>18</v>
      </c>
      <c r="C229" s="37">
        <v>214</v>
      </c>
      <c r="D229" s="46"/>
      <c r="E229" s="46"/>
      <c r="F229" s="46">
        <f t="shared" si="56"/>
        <v>133.02559657141151</v>
      </c>
      <c r="G229" s="48">
        <f t="shared" si="55"/>
        <v>6122.1097890291012</v>
      </c>
      <c r="H229" s="46">
        <f t="shared" si="44"/>
        <v>0.12</v>
      </c>
      <c r="I229" s="46">
        <f t="shared" si="50"/>
        <v>0</v>
      </c>
      <c r="J229" s="46">
        <f t="shared" si="54"/>
        <v>-37015.1124046435</v>
      </c>
      <c r="L229" s="124">
        <f t="shared" si="51"/>
        <v>0.95386693406834155</v>
      </c>
      <c r="M229" s="37">
        <f t="shared" si="52"/>
        <v>18</v>
      </c>
      <c r="N229" s="37">
        <v>214</v>
      </c>
      <c r="O229" s="46">
        <f t="shared" si="45"/>
        <v>0</v>
      </c>
      <c r="P229" s="46">
        <f t="shared" si="46"/>
        <v>0</v>
      </c>
      <c r="Q229" s="46">
        <f t="shared" si="47"/>
        <v>126.88871795418439</v>
      </c>
      <c r="R229" s="115">
        <f t="shared" si="53"/>
        <v>6122.1097890291012</v>
      </c>
      <c r="S229" s="46">
        <f t="shared" si="53"/>
        <v>0.12</v>
      </c>
      <c r="T229" s="46">
        <f t="shared" si="48"/>
        <v>0</v>
      </c>
      <c r="U229" s="116"/>
      <c r="W229" s="5"/>
      <c r="X229" s="5"/>
      <c r="Y229" s="5"/>
      <c r="Z229" s="5"/>
      <c r="AA229" s="5"/>
      <c r="AB229" s="5"/>
      <c r="AC229" s="5"/>
    </row>
    <row r="230" spans="2:29" x14ac:dyDescent="0.2">
      <c r="B230" s="37">
        <f t="shared" si="49"/>
        <v>18</v>
      </c>
      <c r="C230" s="37">
        <v>215</v>
      </c>
      <c r="D230" s="46"/>
      <c r="E230" s="46"/>
      <c r="F230" s="46">
        <f t="shared" si="56"/>
        <v>133.02559657141151</v>
      </c>
      <c r="G230" s="48">
        <f t="shared" si="55"/>
        <v>6122.1097890291012</v>
      </c>
      <c r="H230" s="46">
        <f t="shared" si="44"/>
        <v>0.12</v>
      </c>
      <c r="I230" s="46">
        <f t="shared" si="50"/>
        <v>0</v>
      </c>
      <c r="J230" s="46">
        <f t="shared" si="54"/>
        <v>-37343.600146331453</v>
      </c>
      <c r="L230" s="124">
        <f t="shared" si="51"/>
        <v>0.94887424786888197</v>
      </c>
      <c r="M230" s="37">
        <f t="shared" si="52"/>
        <v>18</v>
      </c>
      <c r="N230" s="37">
        <v>215</v>
      </c>
      <c r="O230" s="46">
        <f t="shared" si="45"/>
        <v>0</v>
      </c>
      <c r="P230" s="46">
        <f t="shared" si="46"/>
        <v>0</v>
      </c>
      <c r="Q230" s="46">
        <f t="shared" si="47"/>
        <v>126.22456289400742</v>
      </c>
      <c r="R230" s="115">
        <f t="shared" si="53"/>
        <v>6122.1097890291012</v>
      </c>
      <c r="S230" s="46">
        <f t="shared" si="53"/>
        <v>0.12</v>
      </c>
      <c r="T230" s="46">
        <f t="shared" si="48"/>
        <v>0</v>
      </c>
      <c r="U230" s="116"/>
      <c r="W230" s="5"/>
      <c r="X230" s="5"/>
      <c r="Y230" s="5"/>
      <c r="Z230" s="5"/>
      <c r="AA230" s="5"/>
      <c r="AB230" s="5"/>
      <c r="AC230" s="5"/>
    </row>
    <row r="231" spans="2:29" x14ac:dyDescent="0.2">
      <c r="B231" s="37">
        <f t="shared" si="49"/>
        <v>18</v>
      </c>
      <c r="C231" s="37">
        <v>216</v>
      </c>
      <c r="D231" s="46"/>
      <c r="E231" s="46"/>
      <c r="F231" s="46">
        <f t="shared" si="56"/>
        <v>133.02559657141151</v>
      </c>
      <c r="G231" s="48">
        <f t="shared" si="55"/>
        <v>6122.1097890291012</v>
      </c>
      <c r="H231" s="46">
        <f t="shared" si="44"/>
        <v>0.12</v>
      </c>
      <c r="I231" s="46">
        <f t="shared" si="50"/>
        <v>2192.4236610208573</v>
      </c>
      <c r="J231" s="46">
        <f t="shared" si="54"/>
        <v>-35469.856766039382</v>
      </c>
      <c r="L231" s="124">
        <f t="shared" si="51"/>
        <v>0.94390769415666509</v>
      </c>
      <c r="M231" s="37">
        <f t="shared" si="52"/>
        <v>18</v>
      </c>
      <c r="N231" s="37">
        <v>216</v>
      </c>
      <c r="O231" s="46">
        <f t="shared" si="45"/>
        <v>0</v>
      </c>
      <c r="P231" s="46">
        <f t="shared" si="46"/>
        <v>0</v>
      </c>
      <c r="Q231" s="46">
        <f t="shared" si="47"/>
        <v>125.56388412353581</v>
      </c>
      <c r="R231" s="115">
        <f t="shared" si="53"/>
        <v>6122.1097890291012</v>
      </c>
      <c r="S231" s="46">
        <f t="shared" si="53"/>
        <v>0.12</v>
      </c>
      <c r="T231" s="46">
        <f t="shared" si="48"/>
        <v>2069.4455624887114</v>
      </c>
      <c r="U231" s="116"/>
      <c r="W231" s="5"/>
      <c r="X231" s="5"/>
      <c r="Y231" s="5"/>
      <c r="Z231" s="5"/>
      <c r="AA231" s="5"/>
      <c r="AB231" s="5"/>
      <c r="AC231" s="5"/>
    </row>
    <row r="232" spans="2:29" x14ac:dyDescent="0.2">
      <c r="B232" s="37">
        <f t="shared" si="49"/>
        <v>19</v>
      </c>
      <c r="C232" s="37">
        <v>217</v>
      </c>
      <c r="D232" s="46"/>
      <c r="E232" s="46"/>
      <c r="F232" s="46">
        <f t="shared" si="56"/>
        <v>137.01636446855386</v>
      </c>
      <c r="G232" s="48">
        <f t="shared" si="55"/>
        <v>6091.4992400839565</v>
      </c>
      <c r="H232" s="46">
        <f t="shared" si="44"/>
        <v>0.12</v>
      </c>
      <c r="I232" s="46">
        <f t="shared" si="50"/>
        <v>0</v>
      </c>
      <c r="J232" s="46">
        <f t="shared" si="54"/>
        <v>-35794.22561107517</v>
      </c>
      <c r="L232" s="124">
        <f t="shared" si="51"/>
        <v>1</v>
      </c>
      <c r="M232" s="37">
        <f t="shared" si="52"/>
        <v>19</v>
      </c>
      <c r="N232" s="37">
        <v>217</v>
      </c>
      <c r="O232" s="46">
        <f t="shared" si="45"/>
        <v>0</v>
      </c>
      <c r="P232" s="46">
        <f t="shared" si="46"/>
        <v>0</v>
      </c>
      <c r="Q232" s="46">
        <f t="shared" si="47"/>
        <v>137.01636446855386</v>
      </c>
      <c r="R232" s="115">
        <f t="shared" si="53"/>
        <v>6091.4992400839565</v>
      </c>
      <c r="S232" s="46">
        <f t="shared" si="53"/>
        <v>0.12</v>
      </c>
      <c r="T232" s="46">
        <f t="shared" si="48"/>
        <v>0</v>
      </c>
      <c r="U232" s="116"/>
      <c r="W232" s="5"/>
      <c r="X232" s="5"/>
      <c r="Y232" s="5"/>
      <c r="Z232" s="5"/>
      <c r="AA232" s="5"/>
      <c r="AB232" s="5"/>
      <c r="AC232" s="5"/>
    </row>
    <row r="233" spans="2:29" x14ac:dyDescent="0.2">
      <c r="B233" s="37">
        <f t="shared" si="49"/>
        <v>19</v>
      </c>
      <c r="C233" s="37">
        <v>218</v>
      </c>
      <c r="D233" s="46"/>
      <c r="E233" s="46"/>
      <c r="F233" s="46">
        <f t="shared" si="56"/>
        <v>137.01636446855386</v>
      </c>
      <c r="G233" s="48">
        <f t="shared" si="55"/>
        <v>6091.4992400839565</v>
      </c>
      <c r="H233" s="46">
        <f t="shared" si="44"/>
        <v>0.12</v>
      </c>
      <c r="I233" s="46">
        <f t="shared" si="50"/>
        <v>0</v>
      </c>
      <c r="J233" s="46">
        <f t="shared" si="54"/>
        <v>-36120.301185806471</v>
      </c>
      <c r="L233" s="124">
        <f t="shared" si="51"/>
        <v>0.99476584624003528</v>
      </c>
      <c r="M233" s="37">
        <f t="shared" si="52"/>
        <v>19</v>
      </c>
      <c r="N233" s="37">
        <v>218</v>
      </c>
      <c r="O233" s="46">
        <f t="shared" si="45"/>
        <v>0</v>
      </c>
      <c r="P233" s="46">
        <f t="shared" si="46"/>
        <v>0</v>
      </c>
      <c r="Q233" s="46">
        <f t="shared" si="47"/>
        <v>136.29919974929408</v>
      </c>
      <c r="R233" s="115">
        <f t="shared" si="53"/>
        <v>6091.4992400839565</v>
      </c>
      <c r="S233" s="46">
        <f t="shared" si="53"/>
        <v>0.12</v>
      </c>
      <c r="T233" s="46">
        <f t="shared" si="48"/>
        <v>0</v>
      </c>
      <c r="U233" s="116"/>
      <c r="W233" s="5"/>
      <c r="X233" s="5"/>
      <c r="Y233" s="5"/>
      <c r="Z233" s="5"/>
      <c r="AA233" s="5"/>
      <c r="AB233" s="5"/>
      <c r="AC233" s="5"/>
    </row>
    <row r="234" spans="2:29" x14ac:dyDescent="0.2">
      <c r="B234" s="37">
        <f t="shared" si="49"/>
        <v>19</v>
      </c>
      <c r="C234" s="37">
        <v>219</v>
      </c>
      <c r="D234" s="46"/>
      <c r="E234" s="46"/>
      <c r="F234" s="46">
        <f t="shared" si="56"/>
        <v>137.01636446855386</v>
      </c>
      <c r="G234" s="48">
        <f t="shared" si="55"/>
        <v>6091.4992400839565</v>
      </c>
      <c r="H234" s="46">
        <f t="shared" si="44"/>
        <v>0.12</v>
      </c>
      <c r="I234" s="46">
        <f t="shared" si="50"/>
        <v>2181.4615427157532</v>
      </c>
      <c r="J234" s="46">
        <f t="shared" si="54"/>
        <v>-34255.152744092935</v>
      </c>
      <c r="L234" s="124">
        <f t="shared" si="51"/>
        <v>0.98955908884565325</v>
      </c>
      <c r="M234" s="37">
        <f t="shared" si="52"/>
        <v>19</v>
      </c>
      <c r="N234" s="37">
        <v>219</v>
      </c>
      <c r="O234" s="46">
        <f t="shared" si="45"/>
        <v>0</v>
      </c>
      <c r="P234" s="46">
        <f t="shared" si="46"/>
        <v>0</v>
      </c>
      <c r="Q234" s="46">
        <f t="shared" si="47"/>
        <v>135.58578878044611</v>
      </c>
      <c r="R234" s="115">
        <f t="shared" si="53"/>
        <v>6091.4992400839565</v>
      </c>
      <c r="S234" s="46">
        <f t="shared" si="53"/>
        <v>0.12</v>
      </c>
      <c r="T234" s="46">
        <f t="shared" si="48"/>
        <v>2158.6850965616341</v>
      </c>
      <c r="U234" s="116"/>
      <c r="W234" s="5"/>
      <c r="X234" s="5"/>
      <c r="Y234" s="5"/>
      <c r="Z234" s="5"/>
      <c r="AA234" s="5"/>
      <c r="AB234" s="5"/>
      <c r="AC234" s="5"/>
    </row>
    <row r="235" spans="2:29" x14ac:dyDescent="0.2">
      <c r="B235" s="37">
        <f t="shared" si="49"/>
        <v>19</v>
      </c>
      <c r="C235" s="37">
        <v>220</v>
      </c>
      <c r="D235" s="46"/>
      <c r="E235" s="46"/>
      <c r="F235" s="46">
        <f t="shared" si="56"/>
        <v>137.01636446855386</v>
      </c>
      <c r="G235" s="48">
        <f t="shared" si="55"/>
        <v>6091.4992400839565</v>
      </c>
      <c r="H235" s="46">
        <f t="shared" si="44"/>
        <v>0.12</v>
      </c>
      <c r="I235" s="46">
        <f t="shared" si="50"/>
        <v>0</v>
      </c>
      <c r="J235" s="46">
        <f t="shared" si="54"/>
        <v>-34573.130187928386</v>
      </c>
      <c r="L235" s="124">
        <f t="shared" si="51"/>
        <v>0.98437958442006435</v>
      </c>
      <c r="M235" s="37">
        <f t="shared" si="52"/>
        <v>19</v>
      </c>
      <c r="N235" s="37">
        <v>220</v>
      </c>
      <c r="O235" s="46">
        <f t="shared" si="45"/>
        <v>0</v>
      </c>
      <c r="P235" s="46">
        <f t="shared" si="46"/>
        <v>0</v>
      </c>
      <c r="Q235" s="46">
        <f t="shared" si="47"/>
        <v>134.87611191430312</v>
      </c>
      <c r="R235" s="115">
        <f t="shared" si="53"/>
        <v>6091.4992400839565</v>
      </c>
      <c r="S235" s="46">
        <f t="shared" si="53"/>
        <v>0.12</v>
      </c>
      <c r="T235" s="46">
        <f t="shared" si="48"/>
        <v>0</v>
      </c>
      <c r="U235" s="116"/>
      <c r="W235" s="5"/>
      <c r="X235" s="5"/>
      <c r="Y235" s="5"/>
      <c r="Z235" s="5"/>
      <c r="AA235" s="5"/>
      <c r="AB235" s="5"/>
      <c r="AC235" s="5"/>
    </row>
    <row r="236" spans="2:29" x14ac:dyDescent="0.2">
      <c r="B236" s="37">
        <f t="shared" si="49"/>
        <v>19</v>
      </c>
      <c r="C236" s="37">
        <v>221</v>
      </c>
      <c r="D236" s="46"/>
      <c r="E236" s="46"/>
      <c r="F236" s="46">
        <f t="shared" si="56"/>
        <v>137.01636446855386</v>
      </c>
      <c r="G236" s="48">
        <f t="shared" si="55"/>
        <v>6091.4992400839565</v>
      </c>
      <c r="H236" s="46">
        <f t="shared" si="44"/>
        <v>0.12</v>
      </c>
      <c r="I236" s="46">
        <f t="shared" si="50"/>
        <v>0</v>
      </c>
      <c r="J236" s="46">
        <f t="shared" si="54"/>
        <v>-34892.780731860235</v>
      </c>
      <c r="L236" s="124">
        <f t="shared" si="51"/>
        <v>0.97922719031703964</v>
      </c>
      <c r="M236" s="37">
        <f t="shared" si="52"/>
        <v>19</v>
      </c>
      <c r="N236" s="37">
        <v>221</v>
      </c>
      <c r="O236" s="46">
        <f t="shared" si="45"/>
        <v>0</v>
      </c>
      <c r="P236" s="46">
        <f t="shared" si="46"/>
        <v>0</v>
      </c>
      <c r="Q236" s="46">
        <f t="shared" si="47"/>
        <v>134.17014960599747</v>
      </c>
      <c r="R236" s="115">
        <f t="shared" si="53"/>
        <v>6091.4992400839565</v>
      </c>
      <c r="S236" s="46">
        <f t="shared" si="53"/>
        <v>0.12</v>
      </c>
      <c r="T236" s="46">
        <f t="shared" si="48"/>
        <v>0</v>
      </c>
      <c r="U236" s="116"/>
      <c r="W236" s="5"/>
      <c r="X236" s="5"/>
      <c r="Y236" s="5"/>
      <c r="Z236" s="5"/>
      <c r="AA236" s="5"/>
      <c r="AB236" s="5"/>
      <c r="AC236" s="5"/>
    </row>
    <row r="237" spans="2:29" x14ac:dyDescent="0.2">
      <c r="B237" s="37">
        <f t="shared" si="49"/>
        <v>19</v>
      </c>
      <c r="C237" s="37">
        <v>222</v>
      </c>
      <c r="D237" s="46"/>
      <c r="E237" s="46"/>
      <c r="F237" s="46">
        <f t="shared" si="56"/>
        <v>137.01636446855386</v>
      </c>
      <c r="G237" s="48">
        <f t="shared" si="55"/>
        <v>6091.4992400839565</v>
      </c>
      <c r="H237" s="46">
        <f t="shared" si="44"/>
        <v>0.12</v>
      </c>
      <c r="I237" s="46">
        <f t="shared" si="50"/>
        <v>2181.4615427157532</v>
      </c>
      <c r="J237" s="46">
        <f t="shared" si="54"/>
        <v>-33021.173452799456</v>
      </c>
      <c r="L237" s="124">
        <f t="shared" si="51"/>
        <v>0.97410176463698173</v>
      </c>
      <c r="M237" s="37">
        <f t="shared" si="52"/>
        <v>19</v>
      </c>
      <c r="N237" s="37">
        <v>222</v>
      </c>
      <c r="O237" s="46">
        <f t="shared" si="45"/>
        <v>0</v>
      </c>
      <c r="P237" s="46">
        <f t="shared" si="46"/>
        <v>0</v>
      </c>
      <c r="Q237" s="46">
        <f t="shared" si="47"/>
        <v>133.46788241296215</v>
      </c>
      <c r="R237" s="115">
        <f t="shared" si="53"/>
        <v>6091.4992400839565</v>
      </c>
      <c r="S237" s="46">
        <f t="shared" si="53"/>
        <v>0.12</v>
      </c>
      <c r="T237" s="46">
        <f t="shared" si="48"/>
        <v>2124.9655382471278</v>
      </c>
      <c r="U237" s="116"/>
      <c r="W237" s="5"/>
      <c r="X237" s="5"/>
      <c r="Y237" s="5"/>
      <c r="Z237" s="5"/>
      <c r="AA237" s="5"/>
      <c r="AB237" s="5"/>
      <c r="AC237" s="5"/>
    </row>
    <row r="238" spans="2:29" x14ac:dyDescent="0.2">
      <c r="B238" s="37">
        <f t="shared" si="49"/>
        <v>19</v>
      </c>
      <c r="C238" s="37">
        <v>223</v>
      </c>
      <c r="D238" s="46"/>
      <c r="E238" s="46"/>
      <c r="F238" s="46">
        <f t="shared" si="56"/>
        <v>137.01636446855386</v>
      </c>
      <c r="G238" s="48">
        <f t="shared" si="55"/>
        <v>6091.4992400839565</v>
      </c>
      <c r="H238" s="46">
        <f t="shared" si="44"/>
        <v>0.12</v>
      </c>
      <c r="I238" s="46">
        <f t="shared" si="50"/>
        <v>0</v>
      </c>
      <c r="J238" s="46">
        <f t="shared" si="54"/>
        <v>-33332.658074860155</v>
      </c>
      <c r="L238" s="124">
        <f t="shared" si="51"/>
        <v>0.96900316622301863</v>
      </c>
      <c r="M238" s="37">
        <f t="shared" si="52"/>
        <v>19</v>
      </c>
      <c r="N238" s="37">
        <v>223</v>
      </c>
      <c r="O238" s="46">
        <f t="shared" si="45"/>
        <v>0</v>
      </c>
      <c r="P238" s="46">
        <f t="shared" si="46"/>
        <v>0</v>
      </c>
      <c r="Q238" s="46">
        <f t="shared" si="47"/>
        <v>132.76929099439579</v>
      </c>
      <c r="R238" s="115">
        <f t="shared" si="53"/>
        <v>6091.4992400839565</v>
      </c>
      <c r="S238" s="46">
        <f t="shared" si="53"/>
        <v>0.12</v>
      </c>
      <c r="T238" s="46">
        <f t="shared" si="48"/>
        <v>0</v>
      </c>
      <c r="U238" s="116"/>
      <c r="W238" s="5"/>
      <c r="X238" s="5"/>
      <c r="Y238" s="5"/>
      <c r="Z238" s="5"/>
      <c r="AA238" s="5"/>
      <c r="AB238" s="5"/>
      <c r="AC238" s="5"/>
    </row>
    <row r="239" spans="2:29" x14ac:dyDescent="0.2">
      <c r="B239" s="37">
        <f t="shared" si="49"/>
        <v>19</v>
      </c>
      <c r="C239" s="37">
        <v>224</v>
      </c>
      <c r="D239" s="46"/>
      <c r="E239" s="46"/>
      <c r="F239" s="46">
        <f t="shared" si="56"/>
        <v>137.01636446855386</v>
      </c>
      <c r="G239" s="48">
        <f t="shared" si="55"/>
        <v>6091.4992400839565</v>
      </c>
      <c r="H239" s="46">
        <f t="shared" si="44"/>
        <v>0.12</v>
      </c>
      <c r="I239" s="46">
        <f t="shared" si="50"/>
        <v>0</v>
      </c>
      <c r="J239" s="46">
        <f t="shared" si="54"/>
        <v>-33645.781633774081</v>
      </c>
      <c r="L239" s="124">
        <f t="shared" si="51"/>
        <v>0.96393125465711482</v>
      </c>
      <c r="M239" s="37">
        <f t="shared" si="52"/>
        <v>19</v>
      </c>
      <c r="N239" s="37">
        <v>224</v>
      </c>
      <c r="O239" s="46">
        <f t="shared" si="45"/>
        <v>0</v>
      </c>
      <c r="P239" s="46">
        <f t="shared" si="46"/>
        <v>0</v>
      </c>
      <c r="Q239" s="46">
        <f t="shared" si="47"/>
        <v>132.07435611072964</v>
      </c>
      <c r="R239" s="115">
        <f t="shared" si="53"/>
        <v>6091.4992400839565</v>
      </c>
      <c r="S239" s="46">
        <f t="shared" si="53"/>
        <v>0.12</v>
      </c>
      <c r="T239" s="46">
        <f t="shared" si="48"/>
        <v>0</v>
      </c>
      <c r="U239" s="116"/>
      <c r="W239" s="5"/>
      <c r="X239" s="5"/>
      <c r="Y239" s="5"/>
      <c r="Z239" s="5"/>
      <c r="AA239" s="5"/>
      <c r="AB239" s="5"/>
      <c r="AC239" s="5"/>
    </row>
    <row r="240" spans="2:29" x14ac:dyDescent="0.2">
      <c r="B240" s="37">
        <f t="shared" si="49"/>
        <v>19</v>
      </c>
      <c r="C240" s="37">
        <v>225</v>
      </c>
      <c r="D240" s="46"/>
      <c r="E240" s="46"/>
      <c r="F240" s="46">
        <f t="shared" si="56"/>
        <v>137.01636446855386</v>
      </c>
      <c r="G240" s="48">
        <f t="shared" si="55"/>
        <v>6091.4992400839565</v>
      </c>
      <c r="H240" s="46">
        <f t="shared" si="44"/>
        <v>0.12</v>
      </c>
      <c r="I240" s="46">
        <f t="shared" si="50"/>
        <v>2181.4615427157532</v>
      </c>
      <c r="J240" s="46">
        <f t="shared" si="54"/>
        <v>-31767.613026695664</v>
      </c>
      <c r="L240" s="124">
        <f t="shared" si="51"/>
        <v>0.95888589025620352</v>
      </c>
      <c r="M240" s="37">
        <f t="shared" si="52"/>
        <v>19</v>
      </c>
      <c r="N240" s="37">
        <v>225</v>
      </c>
      <c r="O240" s="46">
        <f t="shared" si="45"/>
        <v>0</v>
      </c>
      <c r="P240" s="46">
        <f t="shared" si="46"/>
        <v>0</v>
      </c>
      <c r="Q240" s="46">
        <f t="shared" si="47"/>
        <v>131.38305862309772</v>
      </c>
      <c r="R240" s="115">
        <f t="shared" si="53"/>
        <v>6091.4992400839565</v>
      </c>
      <c r="S240" s="46">
        <f t="shared" si="53"/>
        <v>0.12</v>
      </c>
      <c r="T240" s="46">
        <f t="shared" si="48"/>
        <v>2091.7726934466664</v>
      </c>
      <c r="U240" s="116"/>
      <c r="W240" s="5"/>
      <c r="X240" s="5"/>
      <c r="Y240" s="5"/>
      <c r="Z240" s="5"/>
      <c r="AA240" s="5"/>
      <c r="AB240" s="5"/>
      <c r="AC240" s="5"/>
    </row>
    <row r="241" spans="2:29" x14ac:dyDescent="0.2">
      <c r="B241" s="37">
        <f t="shared" si="49"/>
        <v>19</v>
      </c>
      <c r="C241" s="37">
        <v>226</v>
      </c>
      <c r="D241" s="46"/>
      <c r="E241" s="46"/>
      <c r="F241" s="46">
        <f t="shared" si="56"/>
        <v>137.01636446855386</v>
      </c>
      <c r="G241" s="48">
        <f t="shared" si="55"/>
        <v>6091.4992400839565</v>
      </c>
      <c r="H241" s="46">
        <f t="shared" si="44"/>
        <v>0.12</v>
      </c>
      <c r="I241" s="46">
        <f t="shared" si="50"/>
        <v>0</v>
      </c>
      <c r="J241" s="46">
        <f t="shared" si="54"/>
        <v>-32072.501797036653</v>
      </c>
      <c r="L241" s="124">
        <f t="shared" si="51"/>
        <v>0.95386693406834155</v>
      </c>
      <c r="M241" s="37">
        <f t="shared" si="52"/>
        <v>19</v>
      </c>
      <c r="N241" s="37">
        <v>226</v>
      </c>
      <c r="O241" s="46">
        <f t="shared" si="45"/>
        <v>0</v>
      </c>
      <c r="P241" s="46">
        <f t="shared" si="46"/>
        <v>0</v>
      </c>
      <c r="Q241" s="46">
        <f t="shared" si="47"/>
        <v>130.69537949280993</v>
      </c>
      <c r="R241" s="115">
        <f t="shared" si="53"/>
        <v>6091.4992400839565</v>
      </c>
      <c r="S241" s="46">
        <f t="shared" si="53"/>
        <v>0.12</v>
      </c>
      <c r="T241" s="46">
        <f t="shared" si="48"/>
        <v>0</v>
      </c>
      <c r="U241" s="116"/>
      <c r="W241" s="5"/>
      <c r="X241" s="5"/>
      <c r="Y241" s="5"/>
      <c r="Z241" s="5"/>
      <c r="AA241" s="5"/>
      <c r="AB241" s="5"/>
      <c r="AC241" s="5"/>
    </row>
    <row r="242" spans="2:29" x14ac:dyDescent="0.2">
      <c r="B242" s="37">
        <f t="shared" si="49"/>
        <v>19</v>
      </c>
      <c r="C242" s="37">
        <v>227</v>
      </c>
      <c r="D242" s="46"/>
      <c r="E242" s="46"/>
      <c r="F242" s="46">
        <f t="shared" si="56"/>
        <v>137.01636446855386</v>
      </c>
      <c r="G242" s="48">
        <f t="shared" si="55"/>
        <v>6091.4992400839565</v>
      </c>
      <c r="H242" s="46">
        <f t="shared" si="44"/>
        <v>0.12</v>
      </c>
      <c r="I242" s="46">
        <f t="shared" si="50"/>
        <v>0</v>
      </c>
      <c r="J242" s="46">
        <f t="shared" si="54"/>
        <v>-32378.994798875621</v>
      </c>
      <c r="L242" s="124">
        <f t="shared" si="51"/>
        <v>0.94887424786888197</v>
      </c>
      <c r="M242" s="37">
        <f t="shared" si="52"/>
        <v>19</v>
      </c>
      <c r="N242" s="37">
        <v>227</v>
      </c>
      <c r="O242" s="46">
        <f t="shared" si="45"/>
        <v>0</v>
      </c>
      <c r="P242" s="46">
        <f t="shared" si="46"/>
        <v>0</v>
      </c>
      <c r="Q242" s="46">
        <f t="shared" si="47"/>
        <v>130.01129978082764</v>
      </c>
      <c r="R242" s="115">
        <f t="shared" si="53"/>
        <v>6091.4992400839565</v>
      </c>
      <c r="S242" s="46">
        <f t="shared" si="53"/>
        <v>0.12</v>
      </c>
      <c r="T242" s="46">
        <f t="shared" si="48"/>
        <v>0</v>
      </c>
      <c r="U242" s="116"/>
      <c r="W242" s="5"/>
      <c r="X242" s="5"/>
      <c r="Y242" s="5"/>
      <c r="Z242" s="5"/>
      <c r="AA242" s="5"/>
      <c r="AB242" s="5"/>
      <c r="AC242" s="5"/>
    </row>
    <row r="243" spans="2:29" x14ac:dyDescent="0.2">
      <c r="B243" s="37">
        <f t="shared" si="49"/>
        <v>19</v>
      </c>
      <c r="C243" s="37">
        <v>228</v>
      </c>
      <c r="D243" s="46"/>
      <c r="E243" s="46"/>
      <c r="F243" s="46">
        <f t="shared" si="56"/>
        <v>137.01636446855386</v>
      </c>
      <c r="G243" s="48">
        <f t="shared" si="55"/>
        <v>6091.4992400839565</v>
      </c>
      <c r="H243" s="46">
        <f t="shared" si="44"/>
        <v>0.12</v>
      </c>
      <c r="I243" s="46">
        <f t="shared" si="50"/>
        <v>2181.4615427157532</v>
      </c>
      <c r="J243" s="46">
        <f t="shared" si="54"/>
        <v>-30494.160746758036</v>
      </c>
      <c r="L243" s="124">
        <f t="shared" si="51"/>
        <v>0.94390769415666509</v>
      </c>
      <c r="M243" s="37">
        <f t="shared" si="52"/>
        <v>19</v>
      </c>
      <c r="N243" s="37">
        <v>228</v>
      </c>
      <c r="O243" s="46">
        <f t="shared" si="45"/>
        <v>0</v>
      </c>
      <c r="P243" s="46">
        <f t="shared" si="46"/>
        <v>0</v>
      </c>
      <c r="Q243" s="46">
        <f t="shared" si="47"/>
        <v>129.33080064724189</v>
      </c>
      <c r="R243" s="115">
        <f t="shared" si="53"/>
        <v>6091.4992400839565</v>
      </c>
      <c r="S243" s="46">
        <f t="shared" si="53"/>
        <v>0.12</v>
      </c>
      <c r="T243" s="46">
        <f t="shared" si="48"/>
        <v>2059.0983346762682</v>
      </c>
      <c r="U243" s="116"/>
      <c r="W243" s="5"/>
      <c r="X243" s="5"/>
      <c r="Y243" s="5"/>
      <c r="Z243" s="5"/>
      <c r="AA243" s="5"/>
      <c r="AB243" s="5"/>
      <c r="AC243" s="5"/>
    </row>
    <row r="244" spans="2:29" x14ac:dyDescent="0.2">
      <c r="B244" s="37">
        <f t="shared" si="49"/>
        <v>20</v>
      </c>
      <c r="C244" s="37">
        <v>229</v>
      </c>
      <c r="D244" s="46"/>
      <c r="E244" s="46"/>
      <c r="F244" s="46">
        <f t="shared" si="56"/>
        <v>141.12685540261049</v>
      </c>
      <c r="G244" s="48">
        <f t="shared" si="55"/>
        <v>6061.0417438835366</v>
      </c>
      <c r="H244" s="46">
        <f t="shared" si="44"/>
        <v>0.12</v>
      </c>
      <c r="I244" s="46">
        <f t="shared" si="50"/>
        <v>0</v>
      </c>
      <c r="J244" s="46">
        <f t="shared" si="54"/>
        <v>-30796.48111960652</v>
      </c>
      <c r="L244" s="124">
        <f t="shared" si="51"/>
        <v>1</v>
      </c>
      <c r="M244" s="37">
        <f t="shared" si="52"/>
        <v>20</v>
      </c>
      <c r="N244" s="37">
        <v>229</v>
      </c>
      <c r="O244" s="46">
        <f t="shared" si="45"/>
        <v>0</v>
      </c>
      <c r="P244" s="46">
        <f t="shared" si="46"/>
        <v>0</v>
      </c>
      <c r="Q244" s="46">
        <f t="shared" si="47"/>
        <v>141.12685540261049</v>
      </c>
      <c r="R244" s="115">
        <f t="shared" si="53"/>
        <v>6061.0417438835366</v>
      </c>
      <c r="S244" s="46">
        <f t="shared" si="53"/>
        <v>0.12</v>
      </c>
      <c r="T244" s="46">
        <f t="shared" si="48"/>
        <v>0</v>
      </c>
      <c r="U244" s="116"/>
      <c r="W244" s="5"/>
      <c r="X244" s="5"/>
      <c r="Y244" s="5"/>
      <c r="Z244" s="5"/>
      <c r="AA244" s="5"/>
      <c r="AB244" s="5"/>
      <c r="AC244" s="5"/>
    </row>
    <row r="245" spans="2:29" x14ac:dyDescent="0.2">
      <c r="B245" s="37">
        <f t="shared" si="49"/>
        <v>20</v>
      </c>
      <c r="C245" s="37">
        <v>230</v>
      </c>
      <c r="D245" s="46"/>
      <c r="E245" s="46"/>
      <c r="F245" s="46">
        <f t="shared" si="56"/>
        <v>141.12685540261049</v>
      </c>
      <c r="G245" s="48">
        <f t="shared" si="55"/>
        <v>6061.0417438835366</v>
      </c>
      <c r="H245" s="46">
        <f t="shared" si="44"/>
        <v>0.12</v>
      </c>
      <c r="I245" s="46">
        <f t="shared" si="50"/>
        <v>0</v>
      </c>
      <c r="J245" s="46">
        <f t="shared" si="54"/>
        <v>-31100.392209830596</v>
      </c>
      <c r="L245" s="124">
        <f t="shared" si="51"/>
        <v>0.99476584624003528</v>
      </c>
      <c r="M245" s="37">
        <f t="shared" si="52"/>
        <v>20</v>
      </c>
      <c r="N245" s="37">
        <v>230</v>
      </c>
      <c r="O245" s="46">
        <f t="shared" si="45"/>
        <v>0</v>
      </c>
      <c r="P245" s="46">
        <f t="shared" si="46"/>
        <v>0</v>
      </c>
      <c r="Q245" s="46">
        <f t="shared" si="47"/>
        <v>140.38817574177293</v>
      </c>
      <c r="R245" s="115">
        <f t="shared" si="53"/>
        <v>6061.0417438835366</v>
      </c>
      <c r="S245" s="46">
        <f t="shared" si="53"/>
        <v>0.12</v>
      </c>
      <c r="T245" s="46">
        <f t="shared" si="48"/>
        <v>0</v>
      </c>
      <c r="U245" s="116"/>
      <c r="W245" s="5"/>
      <c r="X245" s="5"/>
      <c r="Y245" s="5"/>
      <c r="Z245" s="5"/>
      <c r="AA245" s="5"/>
      <c r="AB245" s="5"/>
      <c r="AC245" s="5"/>
    </row>
    <row r="246" spans="2:29" x14ac:dyDescent="0.2">
      <c r="B246" s="37">
        <f t="shared" si="49"/>
        <v>20</v>
      </c>
      <c r="C246" s="37">
        <v>231</v>
      </c>
      <c r="D246" s="46"/>
      <c r="E246" s="46"/>
      <c r="F246" s="46">
        <f t="shared" si="56"/>
        <v>141.12685540261049</v>
      </c>
      <c r="G246" s="48">
        <f t="shared" si="55"/>
        <v>6061.0417438835366</v>
      </c>
      <c r="H246" s="46">
        <f t="shared" si="44"/>
        <v>0.12</v>
      </c>
      <c r="I246" s="46">
        <f t="shared" si="50"/>
        <v>2170.5542350021742</v>
      </c>
      <c r="J246" s="46">
        <f t="shared" si="54"/>
        <v>-29223.9273595007</v>
      </c>
      <c r="L246" s="124">
        <f t="shared" si="51"/>
        <v>0.98955908884565325</v>
      </c>
      <c r="M246" s="37">
        <f t="shared" si="52"/>
        <v>20</v>
      </c>
      <c r="N246" s="37">
        <v>231</v>
      </c>
      <c r="O246" s="46">
        <f t="shared" si="45"/>
        <v>0</v>
      </c>
      <c r="P246" s="46">
        <f t="shared" si="46"/>
        <v>0</v>
      </c>
      <c r="Q246" s="46">
        <f t="shared" si="47"/>
        <v>139.65336244385949</v>
      </c>
      <c r="R246" s="115">
        <f t="shared" si="53"/>
        <v>6061.0417438835366</v>
      </c>
      <c r="S246" s="46">
        <f t="shared" si="53"/>
        <v>0.12</v>
      </c>
      <c r="T246" s="46">
        <f t="shared" si="48"/>
        <v>2147.8916710788253</v>
      </c>
      <c r="U246" s="116"/>
      <c r="W246" s="5"/>
      <c r="X246" s="5"/>
      <c r="Y246" s="5"/>
      <c r="Z246" s="5"/>
      <c r="AA246" s="5"/>
      <c r="AB246" s="5"/>
      <c r="AC246" s="5"/>
    </row>
    <row r="247" spans="2:29" x14ac:dyDescent="0.2">
      <c r="B247" s="37">
        <f t="shared" si="49"/>
        <v>20</v>
      </c>
      <c r="C247" s="37">
        <v>232</v>
      </c>
      <c r="D247" s="46"/>
      <c r="E247" s="46"/>
      <c r="F247" s="46">
        <f t="shared" si="56"/>
        <v>141.12685540261049</v>
      </c>
      <c r="G247" s="48">
        <f t="shared" si="55"/>
        <v>6061.0417438835366</v>
      </c>
      <c r="H247" s="46">
        <f t="shared" si="44"/>
        <v>0.12</v>
      </c>
      <c r="I247" s="46">
        <f t="shared" si="50"/>
        <v>0</v>
      </c>
      <c r="J247" s="46">
        <f t="shared" si="54"/>
        <v>-29519.564152605191</v>
      </c>
      <c r="L247" s="124">
        <f t="shared" si="51"/>
        <v>0.98437958442006435</v>
      </c>
      <c r="M247" s="37">
        <f t="shared" si="52"/>
        <v>20</v>
      </c>
      <c r="N247" s="37">
        <v>232</v>
      </c>
      <c r="O247" s="46">
        <f t="shared" si="45"/>
        <v>0</v>
      </c>
      <c r="P247" s="46">
        <f t="shared" si="46"/>
        <v>0</v>
      </c>
      <c r="Q247" s="46">
        <f t="shared" si="47"/>
        <v>138.92239527173223</v>
      </c>
      <c r="R247" s="115">
        <f t="shared" si="53"/>
        <v>6061.0417438835366</v>
      </c>
      <c r="S247" s="46">
        <f t="shared" si="53"/>
        <v>0.12</v>
      </c>
      <c r="T247" s="46">
        <f t="shared" si="48"/>
        <v>0</v>
      </c>
      <c r="U247" s="116"/>
      <c r="W247" s="5"/>
      <c r="X247" s="5"/>
      <c r="Y247" s="5"/>
      <c r="Z247" s="5"/>
      <c r="AA247" s="5"/>
      <c r="AB247" s="5"/>
      <c r="AC247" s="5"/>
    </row>
    <row r="248" spans="2:29" x14ac:dyDescent="0.2">
      <c r="B248" s="37">
        <f t="shared" si="49"/>
        <v>20</v>
      </c>
      <c r="C248" s="37">
        <v>233</v>
      </c>
      <c r="D248" s="46"/>
      <c r="E248" s="46"/>
      <c r="F248" s="46">
        <f t="shared" si="56"/>
        <v>141.12685540261049</v>
      </c>
      <c r="G248" s="48">
        <f t="shared" si="55"/>
        <v>6061.0417438835366</v>
      </c>
      <c r="H248" s="46">
        <f t="shared" si="44"/>
        <v>0.12</v>
      </c>
      <c r="I248" s="46">
        <f t="shared" si="50"/>
        <v>0</v>
      </c>
      <c r="J248" s="46">
        <f t="shared" si="54"/>
        <v>-29816.756496131984</v>
      </c>
      <c r="L248" s="124">
        <f t="shared" si="51"/>
        <v>0.97922719031703964</v>
      </c>
      <c r="M248" s="37">
        <f t="shared" si="52"/>
        <v>20</v>
      </c>
      <c r="N248" s="37">
        <v>233</v>
      </c>
      <c r="O248" s="46">
        <f t="shared" si="45"/>
        <v>0</v>
      </c>
      <c r="P248" s="46">
        <f t="shared" si="46"/>
        <v>0</v>
      </c>
      <c r="Q248" s="46">
        <f t="shared" si="47"/>
        <v>138.19525409417739</v>
      </c>
      <c r="R248" s="115">
        <f t="shared" si="53"/>
        <v>6061.0417438835366</v>
      </c>
      <c r="S248" s="46">
        <f t="shared" si="53"/>
        <v>0.12</v>
      </c>
      <c r="T248" s="46">
        <f t="shared" si="48"/>
        <v>0</v>
      </c>
      <c r="U248" s="116"/>
      <c r="W248" s="5"/>
      <c r="X248" s="5"/>
      <c r="Y248" s="5"/>
      <c r="Z248" s="5"/>
      <c r="AA248" s="5"/>
      <c r="AB248" s="5"/>
      <c r="AC248" s="5"/>
    </row>
    <row r="249" spans="2:29" x14ac:dyDescent="0.2">
      <c r="B249" s="37">
        <f t="shared" si="49"/>
        <v>20</v>
      </c>
      <c r="C249" s="37">
        <v>234</v>
      </c>
      <c r="D249" s="46"/>
      <c r="E249" s="46"/>
      <c r="F249" s="46">
        <f t="shared" si="56"/>
        <v>141.12685540261049</v>
      </c>
      <c r="G249" s="48">
        <f t="shared" si="55"/>
        <v>6061.0417438835366</v>
      </c>
      <c r="H249" s="46">
        <f t="shared" si="44"/>
        <v>0.12</v>
      </c>
      <c r="I249" s="46">
        <f t="shared" si="50"/>
        <v>2170.5542350021742</v>
      </c>
      <c r="J249" s="46">
        <f t="shared" si="54"/>
        <v>-27933.537547113763</v>
      </c>
      <c r="L249" s="124">
        <f t="shared" si="51"/>
        <v>0.97410176463698173</v>
      </c>
      <c r="M249" s="37">
        <f t="shared" si="52"/>
        <v>20</v>
      </c>
      <c r="N249" s="37">
        <v>234</v>
      </c>
      <c r="O249" s="46">
        <f t="shared" si="45"/>
        <v>0</v>
      </c>
      <c r="P249" s="46">
        <f t="shared" si="46"/>
        <v>0</v>
      </c>
      <c r="Q249" s="46">
        <f t="shared" si="47"/>
        <v>137.47191888535104</v>
      </c>
      <c r="R249" s="115">
        <f t="shared" si="53"/>
        <v>6061.0417438835366</v>
      </c>
      <c r="S249" s="46">
        <f t="shared" si="53"/>
        <v>0.12</v>
      </c>
      <c r="T249" s="46">
        <f t="shared" si="48"/>
        <v>2114.3407105558917</v>
      </c>
      <c r="U249" s="116"/>
      <c r="W249" s="5"/>
      <c r="X249" s="5"/>
      <c r="Y249" s="5"/>
      <c r="Z249" s="5"/>
      <c r="AA249" s="5"/>
      <c r="AB249" s="5"/>
      <c r="AC249" s="5"/>
    </row>
    <row r="250" spans="2:29" x14ac:dyDescent="0.2">
      <c r="B250" s="37">
        <f t="shared" si="49"/>
        <v>20</v>
      </c>
      <c r="C250" s="37">
        <v>235</v>
      </c>
      <c r="D250" s="46"/>
      <c r="E250" s="46"/>
      <c r="F250" s="46">
        <f t="shared" si="56"/>
        <v>141.12685540261049</v>
      </c>
      <c r="G250" s="48">
        <f t="shared" si="55"/>
        <v>6061.0417438835366</v>
      </c>
      <c r="H250" s="46">
        <f t="shared" si="44"/>
        <v>0.12</v>
      </c>
      <c r="I250" s="46">
        <f t="shared" si="50"/>
        <v>0</v>
      </c>
      <c r="J250" s="46">
        <f t="shared" si="54"/>
        <v>-28222.384703527514</v>
      </c>
      <c r="L250" s="124">
        <f t="shared" si="51"/>
        <v>0.96900316622301863</v>
      </c>
      <c r="M250" s="37">
        <f t="shared" si="52"/>
        <v>20</v>
      </c>
      <c r="N250" s="37">
        <v>235</v>
      </c>
      <c r="O250" s="46">
        <f t="shared" si="45"/>
        <v>0</v>
      </c>
      <c r="P250" s="46">
        <f t="shared" si="46"/>
        <v>0</v>
      </c>
      <c r="Q250" s="46">
        <f t="shared" si="47"/>
        <v>136.75236972422769</v>
      </c>
      <c r="R250" s="115">
        <f t="shared" si="53"/>
        <v>6061.0417438835366</v>
      </c>
      <c r="S250" s="46">
        <f t="shared" si="53"/>
        <v>0.12</v>
      </c>
      <c r="T250" s="46">
        <f t="shared" si="48"/>
        <v>0</v>
      </c>
      <c r="U250" s="116"/>
      <c r="W250" s="5"/>
      <c r="X250" s="5"/>
      <c r="Y250" s="5"/>
      <c r="Z250" s="5"/>
      <c r="AA250" s="5"/>
      <c r="AB250" s="5"/>
      <c r="AC250" s="5"/>
    </row>
    <row r="251" spans="2:29" x14ac:dyDescent="0.2">
      <c r="B251" s="37">
        <f t="shared" si="49"/>
        <v>20</v>
      </c>
      <c r="C251" s="37">
        <v>236</v>
      </c>
      <c r="D251" s="46"/>
      <c r="E251" s="46"/>
      <c r="F251" s="46">
        <f t="shared" si="56"/>
        <v>141.12685540261049</v>
      </c>
      <c r="G251" s="48">
        <f t="shared" si="55"/>
        <v>6061.0417438835366</v>
      </c>
      <c r="H251" s="46">
        <f t="shared" si="44"/>
        <v>0.12</v>
      </c>
      <c r="I251" s="46">
        <f t="shared" si="50"/>
        <v>0</v>
      </c>
      <c r="J251" s="46">
        <f t="shared" si="54"/>
        <v>-28512.751685371051</v>
      </c>
      <c r="L251" s="124">
        <f t="shared" si="51"/>
        <v>0.96393125465711482</v>
      </c>
      <c r="M251" s="37">
        <f t="shared" si="52"/>
        <v>20</v>
      </c>
      <c r="N251" s="37">
        <v>236</v>
      </c>
      <c r="O251" s="46">
        <f t="shared" si="45"/>
        <v>0</v>
      </c>
      <c r="P251" s="46">
        <f t="shared" si="46"/>
        <v>0</v>
      </c>
      <c r="Q251" s="46">
        <f t="shared" si="47"/>
        <v>136.03658679405154</v>
      </c>
      <c r="R251" s="115">
        <f t="shared" si="53"/>
        <v>6061.0417438835366</v>
      </c>
      <c r="S251" s="46">
        <f t="shared" si="53"/>
        <v>0.12</v>
      </c>
      <c r="T251" s="46">
        <f t="shared" si="48"/>
        <v>0</v>
      </c>
      <c r="U251" s="116"/>
      <c r="W251" s="5"/>
      <c r="X251" s="5"/>
      <c r="Y251" s="5"/>
      <c r="Z251" s="5"/>
      <c r="AA251" s="5"/>
      <c r="AB251" s="5"/>
      <c r="AC251" s="5"/>
    </row>
    <row r="252" spans="2:29" x14ac:dyDescent="0.2">
      <c r="B252" s="37">
        <f t="shared" si="49"/>
        <v>20</v>
      </c>
      <c r="C252" s="37">
        <v>237</v>
      </c>
      <c r="D252" s="46"/>
      <c r="E252" s="46"/>
      <c r="F252" s="46">
        <f t="shared" si="56"/>
        <v>141.12685540261049</v>
      </c>
      <c r="G252" s="48">
        <f t="shared" si="55"/>
        <v>6061.0417438835366</v>
      </c>
      <c r="H252" s="46">
        <f t="shared" si="44"/>
        <v>0.12</v>
      </c>
      <c r="I252" s="46">
        <f t="shared" si="50"/>
        <v>2170.5542350021742</v>
      </c>
      <c r="J252" s="46">
        <f t="shared" si="54"/>
        <v>-26622.671461703067</v>
      </c>
      <c r="L252" s="124">
        <f t="shared" si="51"/>
        <v>0.95888589025620352</v>
      </c>
      <c r="M252" s="37">
        <f t="shared" si="52"/>
        <v>20</v>
      </c>
      <c r="N252" s="37">
        <v>237</v>
      </c>
      <c r="O252" s="46">
        <f t="shared" si="45"/>
        <v>0</v>
      </c>
      <c r="P252" s="46">
        <f t="shared" si="46"/>
        <v>0</v>
      </c>
      <c r="Q252" s="46">
        <f t="shared" si="47"/>
        <v>135.32455038179066</v>
      </c>
      <c r="R252" s="115">
        <f t="shared" si="53"/>
        <v>6061.0417438835366</v>
      </c>
      <c r="S252" s="46">
        <f t="shared" si="53"/>
        <v>0.12</v>
      </c>
      <c r="T252" s="46">
        <f t="shared" si="48"/>
        <v>2081.3138299794327</v>
      </c>
      <c r="U252" s="116"/>
      <c r="W252" s="5"/>
      <c r="X252" s="5"/>
      <c r="Y252" s="5"/>
      <c r="Z252" s="5"/>
      <c r="AA252" s="5"/>
      <c r="AB252" s="5"/>
      <c r="AC252" s="5"/>
    </row>
    <row r="253" spans="2:29" x14ac:dyDescent="0.2">
      <c r="B253" s="37">
        <f t="shared" si="49"/>
        <v>20</v>
      </c>
      <c r="C253" s="37">
        <v>238</v>
      </c>
      <c r="D253" s="46"/>
      <c r="E253" s="46"/>
      <c r="F253" s="46">
        <f t="shared" si="56"/>
        <v>141.12685540261049</v>
      </c>
      <c r="G253" s="48">
        <f t="shared" si="55"/>
        <v>6061.0417438835366</v>
      </c>
      <c r="H253" s="46">
        <f t="shared" si="44"/>
        <v>0.12</v>
      </c>
      <c r="I253" s="46">
        <f t="shared" si="50"/>
        <v>0</v>
      </c>
      <c r="J253" s="46">
        <f t="shared" si="54"/>
        <v>-26904.621241537498</v>
      </c>
      <c r="L253" s="124">
        <f t="shared" si="51"/>
        <v>0.95386693406834155</v>
      </c>
      <c r="M253" s="37">
        <f t="shared" si="52"/>
        <v>20</v>
      </c>
      <c r="N253" s="37">
        <v>238</v>
      </c>
      <c r="O253" s="46">
        <f t="shared" si="45"/>
        <v>0</v>
      </c>
      <c r="P253" s="46">
        <f t="shared" si="46"/>
        <v>0</v>
      </c>
      <c r="Q253" s="46">
        <f t="shared" si="47"/>
        <v>134.61624087759424</v>
      </c>
      <c r="R253" s="115">
        <f t="shared" si="53"/>
        <v>6061.0417438835366</v>
      </c>
      <c r="S253" s="46">
        <f t="shared" si="53"/>
        <v>0.12</v>
      </c>
      <c r="T253" s="46">
        <f t="shared" si="48"/>
        <v>0</v>
      </c>
      <c r="U253" s="116"/>
      <c r="W253" s="5"/>
      <c r="X253" s="5"/>
      <c r="Y253" s="5"/>
      <c r="Z253" s="5"/>
      <c r="AA253" s="5"/>
      <c r="AB253" s="5"/>
      <c r="AC253" s="5"/>
    </row>
    <row r="254" spans="2:29" x14ac:dyDescent="0.2">
      <c r="B254" s="37">
        <f t="shared" si="49"/>
        <v>20</v>
      </c>
      <c r="C254" s="37">
        <v>239</v>
      </c>
      <c r="D254" s="46"/>
      <c r="E254" s="46"/>
      <c r="F254" s="46">
        <f t="shared" si="56"/>
        <v>141.12685540261049</v>
      </c>
      <c r="G254" s="48">
        <f t="shared" si="55"/>
        <v>6061.0417438835366</v>
      </c>
      <c r="H254" s="46">
        <f t="shared" si="44"/>
        <v>0.12</v>
      </c>
      <c r="I254" s="46">
        <f t="shared" si="50"/>
        <v>0</v>
      </c>
      <c r="J254" s="46">
        <f t="shared" si="54"/>
        <v>-27188.054554914845</v>
      </c>
      <c r="L254" s="124">
        <f t="shared" si="51"/>
        <v>0.94887424786888197</v>
      </c>
      <c r="M254" s="37">
        <f t="shared" si="52"/>
        <v>20</v>
      </c>
      <c r="N254" s="37">
        <v>239</v>
      </c>
      <c r="O254" s="46">
        <f t="shared" si="45"/>
        <v>0</v>
      </c>
      <c r="P254" s="46">
        <f t="shared" si="46"/>
        <v>0</v>
      </c>
      <c r="Q254" s="46">
        <f t="shared" si="47"/>
        <v>133.91163877425248</v>
      </c>
      <c r="R254" s="115">
        <f t="shared" si="53"/>
        <v>6061.0417438835366</v>
      </c>
      <c r="S254" s="46">
        <f t="shared" si="53"/>
        <v>0.12</v>
      </c>
      <c r="T254" s="46">
        <f t="shared" si="48"/>
        <v>0</v>
      </c>
      <c r="U254" s="116"/>
      <c r="W254" s="5"/>
      <c r="X254" s="5"/>
      <c r="Y254" s="5"/>
      <c r="Z254" s="5"/>
      <c r="AA254" s="5"/>
      <c r="AB254" s="5"/>
      <c r="AC254" s="5"/>
    </row>
    <row r="255" spans="2:29" x14ac:dyDescent="0.2">
      <c r="B255" s="37">
        <f t="shared" si="49"/>
        <v>20</v>
      </c>
      <c r="C255" s="37">
        <v>240</v>
      </c>
      <c r="D255" s="46"/>
      <c r="E255" s="46"/>
      <c r="F255" s="46">
        <f t="shared" si="56"/>
        <v>141.12685540261049</v>
      </c>
      <c r="G255" s="48">
        <f t="shared" si="55"/>
        <v>6061.0417438835366</v>
      </c>
      <c r="H255" s="46">
        <f t="shared" si="44"/>
        <v>0.12</v>
      </c>
      <c r="I255" s="46">
        <f t="shared" si="50"/>
        <v>2170.5542350021742</v>
      </c>
      <c r="J255" s="46">
        <f t="shared" si="54"/>
        <v>-25291.004179936983</v>
      </c>
      <c r="L255" s="124">
        <f t="shared" si="51"/>
        <v>0.94390769415666509</v>
      </c>
      <c r="M255" s="37">
        <f t="shared" si="52"/>
        <v>20</v>
      </c>
      <c r="N255" s="37">
        <v>240</v>
      </c>
      <c r="O255" s="46">
        <f t="shared" si="45"/>
        <v>0</v>
      </c>
      <c r="P255" s="46">
        <f t="shared" si="46"/>
        <v>0</v>
      </c>
      <c r="Q255" s="46">
        <f t="shared" si="47"/>
        <v>133.21072466665916</v>
      </c>
      <c r="R255" s="115">
        <f t="shared" si="53"/>
        <v>6061.0417438835366</v>
      </c>
      <c r="S255" s="46">
        <f t="shared" si="53"/>
        <v>0.12</v>
      </c>
      <c r="T255" s="46">
        <f t="shared" si="48"/>
        <v>2048.8028430028862</v>
      </c>
      <c r="U255" s="116"/>
      <c r="W255" s="5"/>
      <c r="X255" s="5"/>
      <c r="Y255" s="5"/>
      <c r="Z255" s="5"/>
      <c r="AA255" s="5"/>
      <c r="AB255" s="5"/>
      <c r="AC255" s="5"/>
    </row>
    <row r="256" spans="2:29" x14ac:dyDescent="0.2">
      <c r="B256" s="37">
        <f t="shared" si="49"/>
        <v>21</v>
      </c>
      <c r="C256" s="37">
        <v>241</v>
      </c>
      <c r="D256" s="46"/>
      <c r="E256" s="46"/>
      <c r="F256" s="46">
        <f t="shared" si="56"/>
        <v>145.3606610646888</v>
      </c>
      <c r="G256" s="48">
        <f t="shared" si="55"/>
        <v>6030.7365351641183</v>
      </c>
      <c r="H256" s="46">
        <f t="shared" si="44"/>
        <v>0.12</v>
      </c>
      <c r="I256" s="46">
        <f t="shared" si="50"/>
        <v>0</v>
      </c>
      <c r="J256" s="46">
        <f t="shared" si="54"/>
        <v>-25570.203216309383</v>
      </c>
      <c r="L256" s="124">
        <f t="shared" si="51"/>
        <v>1</v>
      </c>
      <c r="M256" s="37">
        <f t="shared" si="52"/>
        <v>21</v>
      </c>
      <c r="N256" s="37">
        <v>241</v>
      </c>
      <c r="O256" s="46">
        <f t="shared" si="45"/>
        <v>0</v>
      </c>
      <c r="P256" s="46">
        <f t="shared" si="46"/>
        <v>0</v>
      </c>
      <c r="Q256" s="46">
        <f t="shared" si="47"/>
        <v>145.3606610646888</v>
      </c>
      <c r="R256" s="115">
        <f t="shared" si="53"/>
        <v>6030.7365351641183</v>
      </c>
      <c r="S256" s="46">
        <f t="shared" si="53"/>
        <v>0.12</v>
      </c>
      <c r="T256" s="46">
        <f t="shared" si="48"/>
        <v>0</v>
      </c>
      <c r="U256" s="116"/>
      <c r="W256" s="5"/>
      <c r="X256" s="5"/>
      <c r="Y256" s="5"/>
      <c r="Z256" s="5"/>
      <c r="AA256" s="5"/>
      <c r="AB256" s="5"/>
      <c r="AC256" s="5"/>
    </row>
    <row r="257" spans="2:29" x14ac:dyDescent="0.2">
      <c r="B257" s="37">
        <f t="shared" si="49"/>
        <v>21</v>
      </c>
      <c r="C257" s="37">
        <v>242</v>
      </c>
      <c r="D257" s="46"/>
      <c r="E257" s="46"/>
      <c r="F257" s="46">
        <f t="shared" si="56"/>
        <v>145.3606610646888</v>
      </c>
      <c r="G257" s="48">
        <f t="shared" si="55"/>
        <v>6030.7365351641183</v>
      </c>
      <c r="H257" s="46">
        <f t="shared" si="44"/>
        <v>0.12</v>
      </c>
      <c r="I257" s="46">
        <f t="shared" si="50"/>
        <v>0</v>
      </c>
      <c r="J257" s="46">
        <f t="shared" si="54"/>
        <v>-25850.871312653562</v>
      </c>
      <c r="L257" s="124">
        <f t="shared" si="51"/>
        <v>0.99476584624003528</v>
      </c>
      <c r="M257" s="37">
        <f t="shared" si="52"/>
        <v>21</v>
      </c>
      <c r="N257" s="37">
        <v>242</v>
      </c>
      <c r="O257" s="46">
        <f t="shared" si="45"/>
        <v>0</v>
      </c>
      <c r="P257" s="46">
        <f t="shared" si="46"/>
        <v>0</v>
      </c>
      <c r="Q257" s="46">
        <f t="shared" si="47"/>
        <v>144.59982101402611</v>
      </c>
      <c r="R257" s="115">
        <f t="shared" si="53"/>
        <v>6030.7365351641183</v>
      </c>
      <c r="S257" s="46">
        <f t="shared" si="53"/>
        <v>0.12</v>
      </c>
      <c r="T257" s="46">
        <f t="shared" si="48"/>
        <v>0</v>
      </c>
      <c r="U257" s="116"/>
      <c r="W257" s="5"/>
      <c r="X257" s="5"/>
      <c r="Y257" s="5"/>
      <c r="Z257" s="5"/>
      <c r="AA257" s="5"/>
      <c r="AB257" s="5"/>
      <c r="AC257" s="5"/>
    </row>
    <row r="258" spans="2:29" x14ac:dyDescent="0.2">
      <c r="B258" s="37">
        <f t="shared" si="49"/>
        <v>21</v>
      </c>
      <c r="C258" s="37">
        <v>243</v>
      </c>
      <c r="D258" s="46"/>
      <c r="E258" s="46"/>
      <c r="F258" s="46">
        <f t="shared" si="56"/>
        <v>145.3606610646888</v>
      </c>
      <c r="G258" s="48">
        <f t="shared" si="55"/>
        <v>6030.7365351641183</v>
      </c>
      <c r="H258" s="46">
        <f t="shared" si="44"/>
        <v>0.12</v>
      </c>
      <c r="I258" s="46">
        <f t="shared" si="50"/>
        <v>2159.7014638271635</v>
      </c>
      <c r="J258" s="46">
        <f t="shared" si="54"/>
        <v>-23961.951046054888</v>
      </c>
      <c r="L258" s="124">
        <f t="shared" si="51"/>
        <v>0.98955908884565325</v>
      </c>
      <c r="M258" s="37">
        <f t="shared" si="52"/>
        <v>21</v>
      </c>
      <c r="N258" s="37">
        <v>243</v>
      </c>
      <c r="O258" s="46">
        <f t="shared" si="45"/>
        <v>0</v>
      </c>
      <c r="P258" s="46">
        <f t="shared" si="46"/>
        <v>0</v>
      </c>
      <c r="Q258" s="46">
        <f t="shared" si="47"/>
        <v>143.84296331717528</v>
      </c>
      <c r="R258" s="115">
        <f t="shared" si="53"/>
        <v>6030.7365351641183</v>
      </c>
      <c r="S258" s="46">
        <f t="shared" si="53"/>
        <v>0.12</v>
      </c>
      <c r="T258" s="46">
        <f t="shared" si="48"/>
        <v>2137.1522127234316</v>
      </c>
      <c r="U258" s="116"/>
      <c r="W258" s="5"/>
      <c r="X258" s="5"/>
      <c r="Y258" s="5"/>
      <c r="Z258" s="5"/>
      <c r="AA258" s="5"/>
      <c r="AB258" s="5"/>
      <c r="AC258" s="5"/>
    </row>
    <row r="259" spans="2:29" x14ac:dyDescent="0.2">
      <c r="B259" s="37">
        <f t="shared" si="49"/>
        <v>21</v>
      </c>
      <c r="C259" s="37">
        <v>244</v>
      </c>
      <c r="D259" s="46"/>
      <c r="E259" s="46"/>
      <c r="F259" s="46">
        <f t="shared" si="56"/>
        <v>145.3606610646888</v>
      </c>
      <c r="G259" s="48">
        <f t="shared" si="55"/>
        <v>6030.7365351641183</v>
      </c>
      <c r="H259" s="46">
        <f t="shared" si="44"/>
        <v>0.12</v>
      </c>
      <c r="I259" s="46">
        <f t="shared" si="50"/>
        <v>0</v>
      </c>
      <c r="J259" s="46">
        <f t="shared" si="54"/>
        <v>-24234.157011159114</v>
      </c>
      <c r="L259" s="124">
        <f t="shared" si="51"/>
        <v>0.98437958442006435</v>
      </c>
      <c r="M259" s="37">
        <f t="shared" si="52"/>
        <v>21</v>
      </c>
      <c r="N259" s="37">
        <v>244</v>
      </c>
      <c r="O259" s="46">
        <f t="shared" si="45"/>
        <v>0</v>
      </c>
      <c r="P259" s="46">
        <f t="shared" si="46"/>
        <v>0</v>
      </c>
      <c r="Q259" s="46">
        <f t="shared" si="47"/>
        <v>143.09006712988418</v>
      </c>
      <c r="R259" s="115">
        <f t="shared" si="53"/>
        <v>6030.7365351641183</v>
      </c>
      <c r="S259" s="46">
        <f t="shared" si="53"/>
        <v>0.12</v>
      </c>
      <c r="T259" s="46">
        <f t="shared" si="48"/>
        <v>0</v>
      </c>
      <c r="U259" s="116"/>
      <c r="W259" s="5"/>
      <c r="X259" s="5"/>
      <c r="Y259" s="5"/>
      <c r="Z259" s="5"/>
      <c r="AA259" s="5"/>
      <c r="AB259" s="5"/>
      <c r="AC259" s="5"/>
    </row>
    <row r="260" spans="2:29" x14ac:dyDescent="0.2">
      <c r="B260" s="37">
        <f t="shared" si="49"/>
        <v>21</v>
      </c>
      <c r="C260" s="37">
        <v>245</v>
      </c>
      <c r="D260" s="46"/>
      <c r="E260" s="46"/>
      <c r="F260" s="46">
        <f t="shared" si="56"/>
        <v>145.3606610646888</v>
      </c>
      <c r="G260" s="48">
        <f t="shared" si="55"/>
        <v>6030.7365351641183</v>
      </c>
      <c r="H260" s="46">
        <f t="shared" si="44"/>
        <v>0.12</v>
      </c>
      <c r="I260" s="46">
        <f t="shared" si="50"/>
        <v>0</v>
      </c>
      <c r="J260" s="46">
        <f t="shared" si="54"/>
        <v>-24507.795240832053</v>
      </c>
      <c r="L260" s="124">
        <f t="shared" si="51"/>
        <v>0.97922719031703964</v>
      </c>
      <c r="M260" s="37">
        <f t="shared" si="52"/>
        <v>21</v>
      </c>
      <c r="N260" s="37">
        <v>245</v>
      </c>
      <c r="O260" s="46">
        <f t="shared" si="45"/>
        <v>0</v>
      </c>
      <c r="P260" s="46">
        <f t="shared" si="46"/>
        <v>0</v>
      </c>
      <c r="Q260" s="46">
        <f t="shared" si="47"/>
        <v>142.34111171700272</v>
      </c>
      <c r="R260" s="115">
        <f t="shared" si="53"/>
        <v>6030.7365351641183</v>
      </c>
      <c r="S260" s="46">
        <f t="shared" si="53"/>
        <v>0.12</v>
      </c>
      <c r="T260" s="46">
        <f t="shared" si="48"/>
        <v>0</v>
      </c>
      <c r="U260" s="116"/>
      <c r="W260" s="5"/>
      <c r="X260" s="5"/>
      <c r="Y260" s="5"/>
      <c r="Z260" s="5"/>
      <c r="AA260" s="5"/>
      <c r="AB260" s="5"/>
      <c r="AC260" s="5"/>
    </row>
    <row r="261" spans="2:29" x14ac:dyDescent="0.2">
      <c r="B261" s="37">
        <f t="shared" si="49"/>
        <v>21</v>
      </c>
      <c r="C261" s="37">
        <v>246</v>
      </c>
      <c r="D261" s="46"/>
      <c r="E261" s="46"/>
      <c r="F261" s="46">
        <f t="shared" si="56"/>
        <v>145.3606610646888</v>
      </c>
      <c r="G261" s="48">
        <f t="shared" si="55"/>
        <v>6030.7365351641183</v>
      </c>
      <c r="H261" s="46">
        <f t="shared" si="44"/>
        <v>0.12</v>
      </c>
      <c r="I261" s="46">
        <f t="shared" si="50"/>
        <v>2159.7014638271635</v>
      </c>
      <c r="J261" s="46">
        <f t="shared" si="54"/>
        <v>-22611.808118552904</v>
      </c>
      <c r="L261" s="124">
        <f t="shared" si="51"/>
        <v>0.97410176463698173</v>
      </c>
      <c r="M261" s="37">
        <f t="shared" si="52"/>
        <v>21</v>
      </c>
      <c r="N261" s="37">
        <v>246</v>
      </c>
      <c r="O261" s="46">
        <f t="shared" si="45"/>
        <v>0</v>
      </c>
      <c r="P261" s="46">
        <f t="shared" si="46"/>
        <v>0</v>
      </c>
      <c r="Q261" s="46">
        <f t="shared" si="47"/>
        <v>141.59607645191156</v>
      </c>
      <c r="R261" s="115">
        <f t="shared" si="53"/>
        <v>6030.7365351641183</v>
      </c>
      <c r="S261" s="46">
        <f t="shared" si="53"/>
        <v>0.12</v>
      </c>
      <c r="T261" s="46">
        <f t="shared" si="48"/>
        <v>2103.7690070031126</v>
      </c>
      <c r="U261" s="116"/>
      <c r="W261" s="5"/>
      <c r="X261" s="5"/>
      <c r="Y261" s="5"/>
      <c r="Z261" s="5"/>
      <c r="AA261" s="5"/>
      <c r="AB261" s="5"/>
      <c r="AC261" s="5"/>
    </row>
    <row r="262" spans="2:29" x14ac:dyDescent="0.2">
      <c r="B262" s="37">
        <f t="shared" si="49"/>
        <v>21</v>
      </c>
      <c r="C262" s="37">
        <v>247</v>
      </c>
      <c r="D262" s="46"/>
      <c r="E262" s="46"/>
      <c r="F262" s="46">
        <f t="shared" si="56"/>
        <v>145.3606610646888</v>
      </c>
      <c r="G262" s="48">
        <f t="shared" si="55"/>
        <v>6030.7365351641183</v>
      </c>
      <c r="H262" s="46">
        <f t="shared" si="44"/>
        <v>0.12</v>
      </c>
      <c r="I262" s="46">
        <f t="shared" si="50"/>
        <v>0</v>
      </c>
      <c r="J262" s="46">
        <f t="shared" si="54"/>
        <v>-22876.910044342567</v>
      </c>
      <c r="L262" s="124">
        <f t="shared" si="51"/>
        <v>0.96900316622301863</v>
      </c>
      <c r="M262" s="37">
        <f t="shared" si="52"/>
        <v>21</v>
      </c>
      <c r="N262" s="37">
        <v>247</v>
      </c>
      <c r="O262" s="46">
        <f t="shared" si="45"/>
        <v>0</v>
      </c>
      <c r="P262" s="46">
        <f t="shared" si="46"/>
        <v>0</v>
      </c>
      <c r="Q262" s="46">
        <f t="shared" si="47"/>
        <v>140.85494081595451</v>
      </c>
      <c r="R262" s="115">
        <f t="shared" si="53"/>
        <v>6030.7365351641183</v>
      </c>
      <c r="S262" s="46">
        <f t="shared" si="53"/>
        <v>0.12</v>
      </c>
      <c r="T262" s="46">
        <f t="shared" si="48"/>
        <v>0</v>
      </c>
      <c r="U262" s="116"/>
      <c r="W262" s="5"/>
      <c r="X262" s="5"/>
      <c r="Y262" s="5"/>
      <c r="Z262" s="5"/>
      <c r="AA262" s="5"/>
      <c r="AB262" s="5"/>
      <c r="AC262" s="5"/>
    </row>
    <row r="263" spans="2:29" x14ac:dyDescent="0.2">
      <c r="B263" s="37">
        <f t="shared" si="49"/>
        <v>21</v>
      </c>
      <c r="C263" s="37">
        <v>248</v>
      </c>
      <c r="D263" s="46"/>
      <c r="E263" s="46"/>
      <c r="F263" s="46">
        <f t="shared" si="56"/>
        <v>145.3606610646888</v>
      </c>
      <c r="G263" s="48">
        <f t="shared" si="55"/>
        <v>6030.7365351641183</v>
      </c>
      <c r="H263" s="46">
        <f t="shared" si="44"/>
        <v>0.12</v>
      </c>
      <c r="I263" s="46">
        <f t="shared" si="50"/>
        <v>0</v>
      </c>
      <c r="J263" s="46">
        <f t="shared" si="54"/>
        <v>-23143.406855417936</v>
      </c>
      <c r="L263" s="124">
        <f t="shared" si="51"/>
        <v>0.96393125465711482</v>
      </c>
      <c r="M263" s="37">
        <f t="shared" si="52"/>
        <v>21</v>
      </c>
      <c r="N263" s="37">
        <v>248</v>
      </c>
      <c r="O263" s="46">
        <f t="shared" si="45"/>
        <v>0</v>
      </c>
      <c r="P263" s="46">
        <f t="shared" si="46"/>
        <v>0</v>
      </c>
      <c r="Q263" s="46">
        <f t="shared" si="47"/>
        <v>140.11768439787309</v>
      </c>
      <c r="R263" s="115">
        <f t="shared" si="53"/>
        <v>6030.7365351641183</v>
      </c>
      <c r="S263" s="46">
        <f t="shared" si="53"/>
        <v>0.12</v>
      </c>
      <c r="T263" s="46">
        <f t="shared" si="48"/>
        <v>0</v>
      </c>
      <c r="U263" s="116"/>
      <c r="W263" s="5"/>
      <c r="X263" s="5"/>
      <c r="Y263" s="5"/>
      <c r="Z263" s="5"/>
      <c r="AA263" s="5"/>
      <c r="AB263" s="5"/>
      <c r="AC263" s="5"/>
    </row>
    <row r="264" spans="2:29" x14ac:dyDescent="0.2">
      <c r="B264" s="37">
        <f t="shared" si="49"/>
        <v>21</v>
      </c>
      <c r="C264" s="37">
        <v>249</v>
      </c>
      <c r="D264" s="46"/>
      <c r="E264" s="46"/>
      <c r="F264" s="46">
        <f t="shared" si="56"/>
        <v>145.3606610646888</v>
      </c>
      <c r="G264" s="48">
        <f t="shared" si="55"/>
        <v>6030.7365351641183</v>
      </c>
      <c r="H264" s="46">
        <f t="shared" si="44"/>
        <v>0.12</v>
      </c>
      <c r="I264" s="46">
        <f t="shared" si="50"/>
        <v>2159.7014638271635</v>
      </c>
      <c r="J264" s="46">
        <f t="shared" si="54"/>
        <v>-21240.240738579854</v>
      </c>
      <c r="L264" s="124">
        <f t="shared" si="51"/>
        <v>0.95888589025620352</v>
      </c>
      <c r="M264" s="37">
        <f t="shared" si="52"/>
        <v>21</v>
      </c>
      <c r="N264" s="37">
        <v>249</v>
      </c>
      <c r="O264" s="46">
        <f t="shared" si="45"/>
        <v>0</v>
      </c>
      <c r="P264" s="46">
        <f t="shared" si="46"/>
        <v>0</v>
      </c>
      <c r="Q264" s="46">
        <f t="shared" si="47"/>
        <v>139.38428689324439</v>
      </c>
      <c r="R264" s="115">
        <f t="shared" si="53"/>
        <v>6030.7365351641183</v>
      </c>
      <c r="S264" s="46">
        <f t="shared" si="53"/>
        <v>0.12</v>
      </c>
      <c r="T264" s="46">
        <f t="shared" si="48"/>
        <v>2070.9072608295355</v>
      </c>
      <c r="U264" s="116"/>
      <c r="W264" s="5"/>
      <c r="X264" s="5"/>
      <c r="Y264" s="5"/>
      <c r="Z264" s="5"/>
      <c r="AA264" s="5"/>
      <c r="AB264" s="5"/>
      <c r="AC264" s="5"/>
    </row>
    <row r="265" spans="2:29" x14ac:dyDescent="0.2">
      <c r="B265" s="37">
        <f t="shared" si="49"/>
        <v>21</v>
      </c>
      <c r="C265" s="37">
        <v>250</v>
      </c>
      <c r="D265" s="46"/>
      <c r="E265" s="46"/>
      <c r="F265" s="46">
        <f t="shared" si="56"/>
        <v>145.3606610646888</v>
      </c>
      <c r="G265" s="48">
        <f t="shared" si="55"/>
        <v>6030.7365351641183</v>
      </c>
      <c r="H265" s="46">
        <f t="shared" si="44"/>
        <v>0.12</v>
      </c>
      <c r="I265" s="46">
        <f t="shared" si="50"/>
        <v>0</v>
      </c>
      <c r="J265" s="46">
        <f t="shared" si="54"/>
        <v>-21498.125896136</v>
      </c>
      <c r="L265" s="124">
        <f t="shared" si="51"/>
        <v>0.95386693406834155</v>
      </c>
      <c r="M265" s="37">
        <f t="shared" si="52"/>
        <v>21</v>
      </c>
      <c r="N265" s="37">
        <v>250</v>
      </c>
      <c r="O265" s="46">
        <f t="shared" si="45"/>
        <v>0</v>
      </c>
      <c r="P265" s="46">
        <f t="shared" si="46"/>
        <v>0</v>
      </c>
      <c r="Q265" s="46">
        <f t="shared" si="47"/>
        <v>138.65472810392205</v>
      </c>
      <c r="R265" s="115">
        <f t="shared" si="53"/>
        <v>6030.7365351641183</v>
      </c>
      <c r="S265" s="46">
        <f t="shared" si="53"/>
        <v>0.12</v>
      </c>
      <c r="T265" s="46">
        <f t="shared" si="48"/>
        <v>0</v>
      </c>
      <c r="U265" s="116"/>
      <c r="W265" s="5"/>
      <c r="X265" s="5"/>
      <c r="Y265" s="5"/>
      <c r="Z265" s="5"/>
      <c r="AA265" s="5"/>
      <c r="AB265" s="5"/>
      <c r="AC265" s="5"/>
    </row>
    <row r="266" spans="2:29" x14ac:dyDescent="0.2">
      <c r="B266" s="37">
        <f t="shared" si="49"/>
        <v>21</v>
      </c>
      <c r="C266" s="37">
        <v>251</v>
      </c>
      <c r="D266" s="46"/>
      <c r="E266" s="46"/>
      <c r="F266" s="46">
        <f t="shared" si="56"/>
        <v>145.3606610646888</v>
      </c>
      <c r="G266" s="48">
        <f t="shared" si="55"/>
        <v>6030.7365351641183</v>
      </c>
      <c r="H266" s="46">
        <f t="shared" si="44"/>
        <v>0.12</v>
      </c>
      <c r="I266" s="46">
        <f t="shared" si="50"/>
        <v>0</v>
      </c>
      <c r="J266" s="46">
        <f t="shared" si="54"/>
        <v>-21757.367966549744</v>
      </c>
      <c r="L266" s="124">
        <f t="shared" si="51"/>
        <v>0.94887424786888197</v>
      </c>
      <c r="M266" s="37">
        <f t="shared" si="52"/>
        <v>21</v>
      </c>
      <c r="N266" s="37">
        <v>251</v>
      </c>
      <c r="O266" s="46">
        <f t="shared" si="45"/>
        <v>0</v>
      </c>
      <c r="P266" s="46">
        <f t="shared" si="46"/>
        <v>0</v>
      </c>
      <c r="Q266" s="46">
        <f t="shared" si="47"/>
        <v>137.92898793748006</v>
      </c>
      <c r="R266" s="115">
        <f t="shared" si="53"/>
        <v>6030.7365351641183</v>
      </c>
      <c r="S266" s="46">
        <f t="shared" si="53"/>
        <v>0.12</v>
      </c>
      <c r="T266" s="46">
        <f t="shared" si="48"/>
        <v>0</v>
      </c>
      <c r="U266" s="116"/>
      <c r="W266" s="5"/>
      <c r="X266" s="5"/>
      <c r="Y266" s="5"/>
      <c r="Z266" s="5"/>
      <c r="AA266" s="5"/>
      <c r="AB266" s="5"/>
      <c r="AC266" s="5"/>
    </row>
    <row r="267" spans="2:29" x14ac:dyDescent="0.2">
      <c r="B267" s="37">
        <f t="shared" si="49"/>
        <v>21</v>
      </c>
      <c r="C267" s="37">
        <v>252</v>
      </c>
      <c r="D267" s="46"/>
      <c r="E267" s="46"/>
      <c r="F267" s="46">
        <f t="shared" si="56"/>
        <v>145.3606610646888</v>
      </c>
      <c r="G267" s="48">
        <f t="shared" si="55"/>
        <v>6030.7365351641183</v>
      </c>
      <c r="H267" s="46">
        <f t="shared" si="44"/>
        <v>0.12</v>
      </c>
      <c r="I267" s="46">
        <f t="shared" si="50"/>
        <v>2159.7014638271635</v>
      </c>
      <c r="J267" s="46">
        <f t="shared" si="54"/>
        <v>-19846.908936822616</v>
      </c>
      <c r="L267" s="124">
        <f t="shared" si="51"/>
        <v>0.94390769415666509</v>
      </c>
      <c r="M267" s="37">
        <f t="shared" si="52"/>
        <v>21</v>
      </c>
      <c r="N267" s="37">
        <v>252</v>
      </c>
      <c r="O267" s="46">
        <f t="shared" si="45"/>
        <v>0</v>
      </c>
      <c r="P267" s="46">
        <f t="shared" si="46"/>
        <v>0</v>
      </c>
      <c r="Q267" s="46">
        <f t="shared" si="47"/>
        <v>137.20704640665892</v>
      </c>
      <c r="R267" s="115">
        <f t="shared" si="53"/>
        <v>6030.7365351641183</v>
      </c>
      <c r="S267" s="46">
        <f t="shared" si="53"/>
        <v>0.12</v>
      </c>
      <c r="T267" s="46">
        <f t="shared" si="48"/>
        <v>2038.558828787872</v>
      </c>
      <c r="U267" s="116"/>
      <c r="W267" s="5"/>
      <c r="X267" s="5"/>
      <c r="Y267" s="5"/>
      <c r="Z267" s="5"/>
      <c r="AA267" s="5"/>
      <c r="AB267" s="5"/>
      <c r="AC267" s="5"/>
    </row>
    <row r="268" spans="2:29" x14ac:dyDescent="0.2">
      <c r="B268" s="37">
        <f t="shared" si="49"/>
        <v>22</v>
      </c>
      <c r="C268" s="37">
        <v>253</v>
      </c>
      <c r="D268" s="46"/>
      <c r="E268" s="46"/>
      <c r="F268" s="46">
        <f t="shared" si="56"/>
        <v>149.72148089662949</v>
      </c>
      <c r="G268" s="48">
        <f t="shared" si="55"/>
        <v>6000.5828524882982</v>
      </c>
      <c r="H268" s="46">
        <f t="shared" si="44"/>
        <v>0.12</v>
      </c>
      <c r="I268" s="46">
        <f t="shared" si="50"/>
        <v>0</v>
      </c>
      <c r="J268" s="46">
        <f t="shared" si="54"/>
        <v>-20101.846573544401</v>
      </c>
      <c r="L268" s="124">
        <f t="shared" si="51"/>
        <v>1</v>
      </c>
      <c r="M268" s="37">
        <f t="shared" si="52"/>
        <v>22</v>
      </c>
      <c r="N268" s="37">
        <v>253</v>
      </c>
      <c r="O268" s="46">
        <f t="shared" si="45"/>
        <v>0</v>
      </c>
      <c r="P268" s="46">
        <f t="shared" si="46"/>
        <v>0</v>
      </c>
      <c r="Q268" s="46">
        <f t="shared" si="47"/>
        <v>149.72148089662949</v>
      </c>
      <c r="R268" s="115">
        <f t="shared" si="53"/>
        <v>6000.5828524882982</v>
      </c>
      <c r="S268" s="46">
        <f t="shared" si="53"/>
        <v>0.12</v>
      </c>
      <c r="T268" s="46">
        <f t="shared" si="48"/>
        <v>0</v>
      </c>
      <c r="U268" s="116"/>
      <c r="W268" s="5"/>
      <c r="X268" s="5"/>
      <c r="Y268" s="5"/>
      <c r="Z268" s="5"/>
      <c r="AA268" s="5"/>
      <c r="AB268" s="5"/>
      <c r="AC268" s="5"/>
    </row>
    <row r="269" spans="2:29" x14ac:dyDescent="0.2">
      <c r="B269" s="37">
        <f t="shared" si="49"/>
        <v>22</v>
      </c>
      <c r="C269" s="37">
        <v>254</v>
      </c>
      <c r="D269" s="46"/>
      <c r="E269" s="46"/>
      <c r="F269" s="46">
        <f t="shared" si="56"/>
        <v>149.72148089662949</v>
      </c>
      <c r="G269" s="48">
        <f t="shared" si="55"/>
        <v>6000.5828524882982</v>
      </c>
      <c r="H269" s="46">
        <f t="shared" si="44"/>
        <v>0.12</v>
      </c>
      <c r="I269" s="46">
        <f t="shared" si="50"/>
        <v>0</v>
      </c>
      <c r="J269" s="46">
        <f t="shared" si="54"/>
        <v>-20358.125614170276</v>
      </c>
      <c r="L269" s="124">
        <f t="shared" si="51"/>
        <v>0.99476584624003528</v>
      </c>
      <c r="M269" s="37">
        <f t="shared" si="52"/>
        <v>22</v>
      </c>
      <c r="N269" s="37">
        <v>254</v>
      </c>
      <c r="O269" s="46">
        <f t="shared" si="45"/>
        <v>0</v>
      </c>
      <c r="P269" s="46">
        <f t="shared" si="46"/>
        <v>0</v>
      </c>
      <c r="Q269" s="46">
        <f t="shared" si="47"/>
        <v>148.93781564444691</v>
      </c>
      <c r="R269" s="115">
        <f t="shared" si="53"/>
        <v>6000.5828524882982</v>
      </c>
      <c r="S269" s="46">
        <f t="shared" si="53"/>
        <v>0.12</v>
      </c>
      <c r="T269" s="46">
        <f t="shared" si="48"/>
        <v>0</v>
      </c>
      <c r="U269" s="116"/>
      <c r="W269" s="5"/>
      <c r="X269" s="5"/>
      <c r="Y269" s="5"/>
      <c r="Z269" s="5"/>
      <c r="AA269" s="5"/>
      <c r="AB269" s="5"/>
      <c r="AC269" s="5"/>
    </row>
    <row r="270" spans="2:29" x14ac:dyDescent="0.2">
      <c r="B270" s="37">
        <f t="shared" si="49"/>
        <v>22</v>
      </c>
      <c r="C270" s="37">
        <v>255</v>
      </c>
      <c r="D270" s="46"/>
      <c r="E270" s="46"/>
      <c r="F270" s="46">
        <f t="shared" si="56"/>
        <v>149.72148089662949</v>
      </c>
      <c r="G270" s="48">
        <f t="shared" si="55"/>
        <v>6000.5828524882982</v>
      </c>
      <c r="H270" s="46">
        <f t="shared" si="44"/>
        <v>0.12</v>
      </c>
      <c r="I270" s="46">
        <f t="shared" si="50"/>
        <v>2148.9029565080273</v>
      </c>
      <c r="J270" s="46">
        <f t="shared" si="54"/>
        <v>-18455.543289861704</v>
      </c>
      <c r="L270" s="124">
        <f t="shared" si="51"/>
        <v>0.98955908884565325</v>
      </c>
      <c r="M270" s="37">
        <f t="shared" si="52"/>
        <v>22</v>
      </c>
      <c r="N270" s="37">
        <v>255</v>
      </c>
      <c r="O270" s="46">
        <f t="shared" si="45"/>
        <v>0</v>
      </c>
      <c r="P270" s="46">
        <f t="shared" si="46"/>
        <v>0</v>
      </c>
      <c r="Q270" s="46">
        <f t="shared" si="47"/>
        <v>148.15825221669056</v>
      </c>
      <c r="R270" s="115">
        <f t="shared" si="53"/>
        <v>6000.5828524882982</v>
      </c>
      <c r="S270" s="46">
        <f t="shared" si="53"/>
        <v>0.12</v>
      </c>
      <c r="T270" s="46">
        <f t="shared" si="48"/>
        <v>2126.4664516598141</v>
      </c>
      <c r="U270" s="116"/>
      <c r="W270" s="5"/>
      <c r="X270" s="5"/>
      <c r="Y270" s="5"/>
      <c r="Z270" s="5"/>
      <c r="AA270" s="5"/>
      <c r="AB270" s="5"/>
      <c r="AC270" s="5"/>
    </row>
    <row r="271" spans="2:29" x14ac:dyDescent="0.2">
      <c r="B271" s="37">
        <f t="shared" si="49"/>
        <v>22</v>
      </c>
      <c r="C271" s="37">
        <v>256</v>
      </c>
      <c r="D271" s="46"/>
      <c r="E271" s="46"/>
      <c r="F271" s="46">
        <f t="shared" si="56"/>
        <v>149.72148089662949</v>
      </c>
      <c r="G271" s="48">
        <f t="shared" si="55"/>
        <v>6000.5828524882982</v>
      </c>
      <c r="H271" s="46">
        <f t="shared" si="44"/>
        <v>0.12</v>
      </c>
      <c r="I271" s="46">
        <f t="shared" si="50"/>
        <v>0</v>
      </c>
      <c r="J271" s="46">
        <f t="shared" si="54"/>
        <v>-18703.15998592187</v>
      </c>
      <c r="L271" s="124">
        <f t="shared" si="51"/>
        <v>0.98437958442006435</v>
      </c>
      <c r="M271" s="37">
        <f t="shared" si="52"/>
        <v>22</v>
      </c>
      <c r="N271" s="37">
        <v>256</v>
      </c>
      <c r="O271" s="46">
        <f t="shared" si="45"/>
        <v>0</v>
      </c>
      <c r="P271" s="46">
        <f t="shared" si="46"/>
        <v>0</v>
      </c>
      <c r="Q271" s="46">
        <f t="shared" si="47"/>
        <v>147.38276914378073</v>
      </c>
      <c r="R271" s="115">
        <f t="shared" si="53"/>
        <v>6000.5828524882982</v>
      </c>
      <c r="S271" s="46">
        <f t="shared" si="53"/>
        <v>0.12</v>
      </c>
      <c r="T271" s="46">
        <f t="shared" si="48"/>
        <v>0</v>
      </c>
      <c r="U271" s="116"/>
      <c r="W271" s="5"/>
      <c r="X271" s="5"/>
      <c r="Y271" s="5"/>
      <c r="Z271" s="5"/>
      <c r="AA271" s="5"/>
      <c r="AB271" s="5"/>
      <c r="AC271" s="5"/>
    </row>
    <row r="272" spans="2:29" x14ac:dyDescent="0.2">
      <c r="B272" s="37">
        <f t="shared" si="49"/>
        <v>22</v>
      </c>
      <c r="C272" s="37">
        <v>257</v>
      </c>
      <c r="D272" s="46"/>
      <c r="E272" s="46"/>
      <c r="F272" s="46">
        <f t="shared" si="56"/>
        <v>149.72148089662949</v>
      </c>
      <c r="G272" s="48">
        <f t="shared" si="55"/>
        <v>6000.5828524882982</v>
      </c>
      <c r="H272" s="46">
        <f t="shared" ref="H272:H335" si="57">$H$14</f>
        <v>0.12</v>
      </c>
      <c r="I272" s="46">
        <f t="shared" si="50"/>
        <v>0</v>
      </c>
      <c r="J272" s="46">
        <f t="shared" si="54"/>
        <v>-18952.079565334549</v>
      </c>
      <c r="L272" s="124">
        <f t="shared" si="51"/>
        <v>0.97922719031703964</v>
      </c>
      <c r="M272" s="37">
        <f t="shared" si="52"/>
        <v>22</v>
      </c>
      <c r="N272" s="37">
        <v>257</v>
      </c>
      <c r="O272" s="46">
        <f t="shared" ref="O272:O335" si="58">D272*$L272</f>
        <v>0</v>
      </c>
      <c r="P272" s="46">
        <f t="shared" ref="P272:P335" si="59">E272*$L272</f>
        <v>0</v>
      </c>
      <c r="Q272" s="46">
        <f t="shared" ref="Q272:Q335" si="60">F272*$L272</f>
        <v>146.6113450685128</v>
      </c>
      <c r="R272" s="115">
        <f t="shared" si="53"/>
        <v>6000.5828524882982</v>
      </c>
      <c r="S272" s="46">
        <f t="shared" si="53"/>
        <v>0.12</v>
      </c>
      <c r="T272" s="46">
        <f t="shared" ref="T272:T335" si="61">I272*$L272</f>
        <v>0</v>
      </c>
      <c r="U272" s="116"/>
      <c r="W272" s="5"/>
      <c r="X272" s="5"/>
      <c r="Y272" s="5"/>
      <c r="Z272" s="5"/>
      <c r="AA272" s="5"/>
      <c r="AB272" s="5"/>
      <c r="AC272" s="5"/>
    </row>
    <row r="273" spans="2:29" x14ac:dyDescent="0.2">
      <c r="B273" s="37">
        <f t="shared" ref="B273:B336" si="62">INT((C273-1)/12)+1</f>
        <v>22</v>
      </c>
      <c r="C273" s="37">
        <v>258</v>
      </c>
      <c r="D273" s="46"/>
      <c r="E273" s="46"/>
      <c r="F273" s="46">
        <f t="shared" si="56"/>
        <v>149.72148089662949</v>
      </c>
      <c r="G273" s="48">
        <f t="shared" si="55"/>
        <v>6000.5828524882982</v>
      </c>
      <c r="H273" s="46">
        <f t="shared" si="57"/>
        <v>0.12</v>
      </c>
      <c r="I273" s="46">
        <f t="shared" ref="I273:I336" si="63">IF(INT(C273/3)=C273/3,SUMPRODUCT(G271:G273,H271:H273),0)*(1-$D$9/12)</f>
        <v>2148.9029565080273</v>
      </c>
      <c r="J273" s="46">
        <f t="shared" si="54"/>
        <v>-17042.09905657783</v>
      </c>
      <c r="L273" s="124">
        <f t="shared" ref="L273:L336" si="64">(1-$D$9/12)^(12*(($C273-1)/12-$B273+1))</f>
        <v>0.97410176463698173</v>
      </c>
      <c r="M273" s="37">
        <f t="shared" ref="M273:M336" si="65">INT((N273-1)/12)+1</f>
        <v>22</v>
      </c>
      <c r="N273" s="37">
        <v>258</v>
      </c>
      <c r="O273" s="46">
        <f t="shared" si="58"/>
        <v>0</v>
      </c>
      <c r="P273" s="46">
        <f t="shared" si="59"/>
        <v>0</v>
      </c>
      <c r="Q273" s="46">
        <f t="shared" si="60"/>
        <v>145.84395874546894</v>
      </c>
      <c r="R273" s="115">
        <f t="shared" ref="R273:S336" si="66">G273</f>
        <v>6000.5828524882982</v>
      </c>
      <c r="S273" s="46">
        <f t="shared" si="66"/>
        <v>0.12</v>
      </c>
      <c r="T273" s="46">
        <f t="shared" si="61"/>
        <v>2093.2501619680966</v>
      </c>
      <c r="U273" s="116"/>
      <c r="W273" s="5"/>
      <c r="X273" s="5"/>
      <c r="Y273" s="5"/>
      <c r="Z273" s="5"/>
      <c r="AA273" s="5"/>
      <c r="AB273" s="5"/>
      <c r="AC273" s="5"/>
    </row>
    <row r="274" spans="2:29" x14ac:dyDescent="0.2">
      <c r="B274" s="37">
        <f t="shared" si="62"/>
        <v>22</v>
      </c>
      <c r="C274" s="37">
        <v>259</v>
      </c>
      <c r="D274" s="46"/>
      <c r="E274" s="46"/>
      <c r="F274" s="46">
        <f t="shared" si="56"/>
        <v>149.72148089662949</v>
      </c>
      <c r="G274" s="48">
        <f t="shared" si="55"/>
        <v>6000.5828524882982</v>
      </c>
      <c r="H274" s="46">
        <f t="shared" si="57"/>
        <v>0.12</v>
      </c>
      <c r="I274" s="46">
        <f t="shared" si="63"/>
        <v>0</v>
      </c>
      <c r="J274" s="46">
        <f t="shared" ref="J274:J337" si="67">(J273-D274-E274-F274+I274)*(1+$D$10/12)</f>
        <v>-17282.278641205085</v>
      </c>
      <c r="L274" s="124">
        <f t="shared" si="64"/>
        <v>0.96900316622301863</v>
      </c>
      <c r="M274" s="37">
        <f t="shared" si="65"/>
        <v>22</v>
      </c>
      <c r="N274" s="37">
        <v>259</v>
      </c>
      <c r="O274" s="46">
        <f t="shared" si="58"/>
        <v>0</v>
      </c>
      <c r="P274" s="46">
        <f t="shared" si="59"/>
        <v>0</v>
      </c>
      <c r="Q274" s="46">
        <f t="shared" si="60"/>
        <v>145.08058904043318</v>
      </c>
      <c r="R274" s="115">
        <f t="shared" si="66"/>
        <v>6000.5828524882982</v>
      </c>
      <c r="S274" s="46">
        <f t="shared" si="66"/>
        <v>0.12</v>
      </c>
      <c r="T274" s="46">
        <f t="shared" si="61"/>
        <v>0</v>
      </c>
      <c r="U274" s="116"/>
      <c r="W274" s="5"/>
      <c r="X274" s="5"/>
      <c r="Y274" s="5"/>
      <c r="Z274" s="5"/>
      <c r="AA274" s="5"/>
      <c r="AB274" s="5"/>
      <c r="AC274" s="5"/>
    </row>
    <row r="275" spans="2:29" x14ac:dyDescent="0.2">
      <c r="B275" s="37">
        <f t="shared" si="62"/>
        <v>22</v>
      </c>
      <c r="C275" s="37">
        <v>260</v>
      </c>
      <c r="D275" s="46"/>
      <c r="E275" s="46"/>
      <c r="F275" s="46">
        <f t="shared" si="56"/>
        <v>149.72148089662949</v>
      </c>
      <c r="G275" s="48">
        <f t="shared" si="55"/>
        <v>6000.5828524882982</v>
      </c>
      <c r="H275" s="46">
        <f t="shared" si="57"/>
        <v>0.12</v>
      </c>
      <c r="I275" s="46">
        <f t="shared" si="63"/>
        <v>0</v>
      </c>
      <c r="J275" s="46">
        <f t="shared" si="67"/>
        <v>-17523.721977378187</v>
      </c>
      <c r="L275" s="124">
        <f t="shared" si="64"/>
        <v>0.96393125465711482</v>
      </c>
      <c r="M275" s="37">
        <f t="shared" si="65"/>
        <v>22</v>
      </c>
      <c r="N275" s="37">
        <v>260</v>
      </c>
      <c r="O275" s="46">
        <f t="shared" si="58"/>
        <v>0</v>
      </c>
      <c r="P275" s="46">
        <f t="shared" si="59"/>
        <v>0</v>
      </c>
      <c r="Q275" s="46">
        <f t="shared" si="60"/>
        <v>144.32121492980932</v>
      </c>
      <c r="R275" s="115">
        <f t="shared" si="66"/>
        <v>6000.5828524882982</v>
      </c>
      <c r="S275" s="46">
        <f t="shared" si="66"/>
        <v>0.12</v>
      </c>
      <c r="T275" s="46">
        <f t="shared" si="61"/>
        <v>0</v>
      </c>
      <c r="U275" s="116"/>
      <c r="W275" s="5"/>
      <c r="X275" s="5"/>
      <c r="Y275" s="5"/>
      <c r="Z275" s="5"/>
      <c r="AA275" s="5"/>
      <c r="AB275" s="5"/>
      <c r="AC275" s="5"/>
    </row>
    <row r="276" spans="2:29" x14ac:dyDescent="0.2">
      <c r="B276" s="37">
        <f t="shared" si="62"/>
        <v>22</v>
      </c>
      <c r="C276" s="37">
        <v>261</v>
      </c>
      <c r="D276" s="46"/>
      <c r="E276" s="46"/>
      <c r="F276" s="46">
        <f t="shared" si="56"/>
        <v>149.72148089662949</v>
      </c>
      <c r="G276" s="48">
        <f t="shared" si="55"/>
        <v>6000.5828524882982</v>
      </c>
      <c r="H276" s="46">
        <f t="shared" si="57"/>
        <v>0.12</v>
      </c>
      <c r="I276" s="46">
        <f t="shared" si="63"/>
        <v>2148.9029565080273</v>
      </c>
      <c r="J276" s="46">
        <f t="shared" si="67"/>
        <v>-15606.225887675628</v>
      </c>
      <c r="L276" s="124">
        <f t="shared" si="64"/>
        <v>0.95888589025620352</v>
      </c>
      <c r="M276" s="37">
        <f t="shared" si="65"/>
        <v>22</v>
      </c>
      <c r="N276" s="37">
        <v>261</v>
      </c>
      <c r="O276" s="46">
        <f t="shared" si="58"/>
        <v>0</v>
      </c>
      <c r="P276" s="46">
        <f t="shared" si="59"/>
        <v>0</v>
      </c>
      <c r="Q276" s="46">
        <f t="shared" si="60"/>
        <v>143.56581550004174</v>
      </c>
      <c r="R276" s="115">
        <f t="shared" si="66"/>
        <v>6000.5828524882982</v>
      </c>
      <c r="S276" s="46">
        <f t="shared" si="66"/>
        <v>0.12</v>
      </c>
      <c r="T276" s="46">
        <f t="shared" si="61"/>
        <v>2060.5527245253875</v>
      </c>
      <c r="U276" s="116"/>
      <c r="W276" s="5"/>
      <c r="X276" s="5"/>
      <c r="Y276" s="5"/>
      <c r="Z276" s="5"/>
      <c r="AA276" s="5"/>
      <c r="AB276" s="5"/>
      <c r="AC276" s="5"/>
    </row>
    <row r="277" spans="2:29" x14ac:dyDescent="0.2">
      <c r="B277" s="37">
        <f t="shared" si="62"/>
        <v>22</v>
      </c>
      <c r="C277" s="37">
        <v>262</v>
      </c>
      <c r="D277" s="46"/>
      <c r="E277" s="46"/>
      <c r="F277" s="46">
        <f t="shared" si="56"/>
        <v>149.72148089662949</v>
      </c>
      <c r="G277" s="48">
        <f t="shared" si="55"/>
        <v>6000.5828524882982</v>
      </c>
      <c r="H277" s="46">
        <f t="shared" si="57"/>
        <v>0.12</v>
      </c>
      <c r="I277" s="46">
        <f t="shared" si="63"/>
        <v>0</v>
      </c>
      <c r="J277" s="46">
        <f t="shared" si="67"/>
        <v>-15838.850346667788</v>
      </c>
      <c r="L277" s="124">
        <f t="shared" si="64"/>
        <v>0.95386693406834155</v>
      </c>
      <c r="M277" s="37">
        <f t="shared" si="65"/>
        <v>22</v>
      </c>
      <c r="N277" s="37">
        <v>262</v>
      </c>
      <c r="O277" s="46">
        <f t="shared" si="58"/>
        <v>0</v>
      </c>
      <c r="P277" s="46">
        <f t="shared" si="59"/>
        <v>0</v>
      </c>
      <c r="Q277" s="46">
        <f t="shared" si="60"/>
        <v>142.81436994703975</v>
      </c>
      <c r="R277" s="115">
        <f t="shared" si="66"/>
        <v>6000.5828524882982</v>
      </c>
      <c r="S277" s="46">
        <f t="shared" si="66"/>
        <v>0.12</v>
      </c>
      <c r="T277" s="46">
        <f t="shared" si="61"/>
        <v>0</v>
      </c>
      <c r="U277" s="116"/>
      <c r="W277" s="5"/>
      <c r="X277" s="5"/>
      <c r="Y277" s="5"/>
      <c r="Z277" s="5"/>
      <c r="AA277" s="5"/>
      <c r="AB277" s="5"/>
      <c r="AC277" s="5"/>
    </row>
    <row r="278" spans="2:29" x14ac:dyDescent="0.2">
      <c r="B278" s="37">
        <f t="shared" si="62"/>
        <v>22</v>
      </c>
      <c r="C278" s="37">
        <v>263</v>
      </c>
      <c r="D278" s="46"/>
      <c r="E278" s="46"/>
      <c r="F278" s="46">
        <f t="shared" si="56"/>
        <v>149.72148089662949</v>
      </c>
      <c r="G278" s="48">
        <f t="shared" si="55"/>
        <v>6000.5828524882982</v>
      </c>
      <c r="H278" s="46">
        <f t="shared" si="57"/>
        <v>0.12</v>
      </c>
      <c r="I278" s="46">
        <f t="shared" si="63"/>
        <v>0</v>
      </c>
      <c r="J278" s="46">
        <f t="shared" si="67"/>
        <v>-16072.698804444482</v>
      </c>
      <c r="L278" s="124">
        <f t="shared" si="64"/>
        <v>0.94887424786888197</v>
      </c>
      <c r="M278" s="37">
        <f t="shared" si="65"/>
        <v>22</v>
      </c>
      <c r="N278" s="37">
        <v>263</v>
      </c>
      <c r="O278" s="46">
        <f t="shared" si="58"/>
        <v>0</v>
      </c>
      <c r="P278" s="46">
        <f t="shared" si="59"/>
        <v>0</v>
      </c>
      <c r="Q278" s="46">
        <f t="shared" si="60"/>
        <v>142.06685757560447</v>
      </c>
      <c r="R278" s="115">
        <f t="shared" si="66"/>
        <v>6000.5828524882982</v>
      </c>
      <c r="S278" s="46">
        <f t="shared" si="66"/>
        <v>0.12</v>
      </c>
      <c r="T278" s="46">
        <f t="shared" si="61"/>
        <v>0</v>
      </c>
      <c r="U278" s="116"/>
      <c r="W278" s="5"/>
      <c r="X278" s="5"/>
      <c r="Y278" s="5"/>
      <c r="Z278" s="5"/>
      <c r="AA278" s="5"/>
      <c r="AB278" s="5"/>
      <c r="AC278" s="5"/>
    </row>
    <row r="279" spans="2:29" x14ac:dyDescent="0.2">
      <c r="B279" s="37">
        <f t="shared" si="62"/>
        <v>22</v>
      </c>
      <c r="C279" s="37">
        <v>264</v>
      </c>
      <c r="D279" s="46"/>
      <c r="E279" s="46"/>
      <c r="F279" s="46">
        <f t="shared" si="56"/>
        <v>149.72148089662949</v>
      </c>
      <c r="G279" s="48">
        <f t="shared" ref="G279:G342" si="68">$G$13/12*(1-$G$14)^(INT((C279-1)/12))</f>
        <v>6000.5828524882982</v>
      </c>
      <c r="H279" s="46">
        <f t="shared" si="57"/>
        <v>0.12</v>
      </c>
      <c r="I279" s="46">
        <f t="shared" si="63"/>
        <v>2148.9029565080273</v>
      </c>
      <c r="J279" s="46">
        <f t="shared" si="67"/>
        <v>-14147.567874417324</v>
      </c>
      <c r="L279" s="124">
        <f t="shared" si="64"/>
        <v>0.94390769415666509</v>
      </c>
      <c r="M279" s="37">
        <f t="shared" si="65"/>
        <v>22</v>
      </c>
      <c r="N279" s="37">
        <v>264</v>
      </c>
      <c r="O279" s="46">
        <f t="shared" si="58"/>
        <v>0</v>
      </c>
      <c r="P279" s="46">
        <f t="shared" si="59"/>
        <v>0</v>
      </c>
      <c r="Q279" s="46">
        <f t="shared" si="60"/>
        <v>141.32325779885872</v>
      </c>
      <c r="R279" s="115">
        <f t="shared" si="66"/>
        <v>6000.5828524882982</v>
      </c>
      <c r="S279" s="46">
        <f t="shared" si="66"/>
        <v>0.12</v>
      </c>
      <c r="T279" s="46">
        <f t="shared" si="61"/>
        <v>2028.3660346439324</v>
      </c>
      <c r="U279" s="116"/>
      <c r="W279" s="5"/>
      <c r="X279" s="5"/>
      <c r="Y279" s="5"/>
      <c r="Z279" s="5"/>
      <c r="AA279" s="5"/>
      <c r="AB279" s="5"/>
      <c r="AC279" s="5"/>
    </row>
    <row r="280" spans="2:29" x14ac:dyDescent="0.2">
      <c r="B280" s="37">
        <f t="shared" si="62"/>
        <v>23</v>
      </c>
      <c r="C280" s="37">
        <v>265</v>
      </c>
      <c r="D280" s="46"/>
      <c r="E280" s="46"/>
      <c r="F280" s="46">
        <f t="shared" si="56"/>
        <v>154.21312532352832</v>
      </c>
      <c r="G280" s="48">
        <f t="shared" si="68"/>
        <v>5970.5799382258565</v>
      </c>
      <c r="H280" s="46">
        <f t="shared" si="57"/>
        <v>0.12</v>
      </c>
      <c r="I280" s="46">
        <f t="shared" si="63"/>
        <v>0</v>
      </c>
      <c r="J280" s="46">
        <f t="shared" si="67"/>
        <v>-14377.032598975917</v>
      </c>
      <c r="L280" s="124">
        <f t="shared" si="64"/>
        <v>1</v>
      </c>
      <c r="M280" s="37">
        <f t="shared" si="65"/>
        <v>23</v>
      </c>
      <c r="N280" s="37">
        <v>265</v>
      </c>
      <c r="O280" s="46">
        <f t="shared" si="58"/>
        <v>0</v>
      </c>
      <c r="P280" s="46">
        <f t="shared" si="59"/>
        <v>0</v>
      </c>
      <c r="Q280" s="46">
        <f t="shared" si="60"/>
        <v>154.21312532352832</v>
      </c>
      <c r="R280" s="115">
        <f t="shared" si="66"/>
        <v>5970.5799382258565</v>
      </c>
      <c r="S280" s="46">
        <f t="shared" si="66"/>
        <v>0.12</v>
      </c>
      <c r="T280" s="46">
        <f t="shared" si="61"/>
        <v>0</v>
      </c>
      <c r="U280" s="116"/>
      <c r="W280" s="5"/>
      <c r="X280" s="5"/>
      <c r="Y280" s="5"/>
      <c r="Z280" s="5"/>
      <c r="AA280" s="5"/>
      <c r="AB280" s="5"/>
      <c r="AC280" s="5"/>
    </row>
    <row r="281" spans="2:29" x14ac:dyDescent="0.2">
      <c r="B281" s="37">
        <f t="shared" si="62"/>
        <v>23</v>
      </c>
      <c r="C281" s="37">
        <v>266</v>
      </c>
      <c r="D281" s="46"/>
      <c r="E281" s="46"/>
      <c r="F281" s="46">
        <f t="shared" si="56"/>
        <v>154.21312532352832</v>
      </c>
      <c r="G281" s="48">
        <f t="shared" si="68"/>
        <v>5970.5799382258565</v>
      </c>
      <c r="H281" s="46">
        <f t="shared" si="57"/>
        <v>0.12</v>
      </c>
      <c r="I281" s="46">
        <f t="shared" si="63"/>
        <v>0</v>
      </c>
      <c r="J281" s="46">
        <f t="shared" si="67"/>
        <v>-14607.704696762459</v>
      </c>
      <c r="L281" s="124">
        <f t="shared" si="64"/>
        <v>0.99476584624003528</v>
      </c>
      <c r="M281" s="37">
        <f t="shared" si="65"/>
        <v>23</v>
      </c>
      <c r="N281" s="37">
        <v>266</v>
      </c>
      <c r="O281" s="46">
        <f t="shared" si="58"/>
        <v>0</v>
      </c>
      <c r="P281" s="46">
        <f t="shared" si="59"/>
        <v>0</v>
      </c>
      <c r="Q281" s="46">
        <f t="shared" si="60"/>
        <v>153.40595011378025</v>
      </c>
      <c r="R281" s="115">
        <f t="shared" si="66"/>
        <v>5970.5799382258565</v>
      </c>
      <c r="S281" s="46">
        <f t="shared" si="66"/>
        <v>0.12</v>
      </c>
      <c r="T281" s="46">
        <f t="shared" si="61"/>
        <v>0</v>
      </c>
      <c r="U281" s="116"/>
      <c r="W281" s="5"/>
      <c r="X281" s="5"/>
      <c r="Y281" s="5"/>
      <c r="Z281" s="5"/>
      <c r="AA281" s="5"/>
      <c r="AB281" s="5"/>
      <c r="AC281" s="5"/>
    </row>
    <row r="282" spans="2:29" x14ac:dyDescent="0.2">
      <c r="B282" s="37">
        <f t="shared" si="62"/>
        <v>23</v>
      </c>
      <c r="C282" s="37">
        <v>267</v>
      </c>
      <c r="D282" s="46"/>
      <c r="E282" s="46"/>
      <c r="F282" s="46">
        <f t="shared" si="56"/>
        <v>154.21312532352832</v>
      </c>
      <c r="G282" s="48">
        <f t="shared" si="68"/>
        <v>5970.5799382258565</v>
      </c>
      <c r="H282" s="46">
        <f t="shared" si="57"/>
        <v>0.12</v>
      </c>
      <c r="I282" s="46">
        <f t="shared" si="63"/>
        <v>2138.1584417254871</v>
      </c>
      <c r="J282" s="46">
        <f t="shared" si="67"/>
        <v>-12690.181742844445</v>
      </c>
      <c r="L282" s="124">
        <f t="shared" si="64"/>
        <v>0.98955908884565325</v>
      </c>
      <c r="M282" s="37">
        <f t="shared" si="65"/>
        <v>23</v>
      </c>
      <c r="N282" s="37">
        <v>267</v>
      </c>
      <c r="O282" s="46">
        <f t="shared" si="58"/>
        <v>0</v>
      </c>
      <c r="P282" s="46">
        <f t="shared" si="59"/>
        <v>0</v>
      </c>
      <c r="Q282" s="46">
        <f t="shared" si="60"/>
        <v>152.60299978319122</v>
      </c>
      <c r="R282" s="115">
        <f t="shared" si="66"/>
        <v>5970.5799382258565</v>
      </c>
      <c r="S282" s="46">
        <f t="shared" si="66"/>
        <v>0.12</v>
      </c>
      <c r="T282" s="46">
        <f t="shared" si="61"/>
        <v>2115.8341194015147</v>
      </c>
      <c r="U282" s="116"/>
      <c r="W282" s="5"/>
      <c r="X282" s="5"/>
      <c r="Y282" s="5"/>
      <c r="Z282" s="5"/>
      <c r="AA282" s="5"/>
      <c r="AB282" s="5"/>
      <c r="AC282" s="5"/>
    </row>
    <row r="283" spans="2:29" x14ac:dyDescent="0.2">
      <c r="B283" s="37">
        <f t="shared" si="62"/>
        <v>23</v>
      </c>
      <c r="C283" s="37">
        <v>268</v>
      </c>
      <c r="D283" s="46"/>
      <c r="E283" s="46"/>
      <c r="F283" s="46">
        <f t="shared" si="56"/>
        <v>154.21312532352832</v>
      </c>
      <c r="G283" s="48">
        <f t="shared" si="68"/>
        <v>5970.5799382258565</v>
      </c>
      <c r="H283" s="46">
        <f t="shared" si="57"/>
        <v>0.12</v>
      </c>
      <c r="I283" s="46">
        <f t="shared" si="63"/>
        <v>0</v>
      </c>
      <c r="J283" s="46">
        <f t="shared" si="67"/>
        <v>-12911.978147135384</v>
      </c>
      <c r="L283" s="124">
        <f t="shared" si="64"/>
        <v>0.98437958442006435</v>
      </c>
      <c r="M283" s="37">
        <f t="shared" si="65"/>
        <v>23</v>
      </c>
      <c r="N283" s="37">
        <v>268</v>
      </c>
      <c r="O283" s="46">
        <f t="shared" si="58"/>
        <v>0</v>
      </c>
      <c r="P283" s="46">
        <f t="shared" si="59"/>
        <v>0</v>
      </c>
      <c r="Q283" s="46">
        <f t="shared" si="60"/>
        <v>151.80425221809409</v>
      </c>
      <c r="R283" s="115">
        <f t="shared" si="66"/>
        <v>5970.5799382258565</v>
      </c>
      <c r="S283" s="46">
        <f t="shared" si="66"/>
        <v>0.12</v>
      </c>
      <c r="T283" s="46">
        <f t="shared" si="61"/>
        <v>0</v>
      </c>
      <c r="U283" s="116"/>
      <c r="W283" s="5"/>
      <c r="X283" s="5"/>
      <c r="Y283" s="5"/>
      <c r="Z283" s="5"/>
      <c r="AA283" s="5"/>
      <c r="AB283" s="5"/>
      <c r="AC283" s="5"/>
    </row>
    <row r="284" spans="2:29" x14ac:dyDescent="0.2">
      <c r="B284" s="37">
        <f t="shared" si="62"/>
        <v>23</v>
      </c>
      <c r="C284" s="37">
        <v>269</v>
      </c>
      <c r="D284" s="46"/>
      <c r="E284" s="46"/>
      <c r="F284" s="46">
        <f t="shared" si="56"/>
        <v>154.21312532352832</v>
      </c>
      <c r="G284" s="48">
        <f t="shared" si="68"/>
        <v>5970.5799382258565</v>
      </c>
      <c r="H284" s="46">
        <f t="shared" si="57"/>
        <v>0.12</v>
      </c>
      <c r="I284" s="46">
        <f t="shared" si="63"/>
        <v>0</v>
      </c>
      <c r="J284" s="46">
        <f t="shared" si="67"/>
        <v>-13134.941576297406</v>
      </c>
      <c r="L284" s="124">
        <f t="shared" si="64"/>
        <v>0.97922719031703964</v>
      </c>
      <c r="M284" s="37">
        <f t="shared" si="65"/>
        <v>23</v>
      </c>
      <c r="N284" s="37">
        <v>269</v>
      </c>
      <c r="O284" s="46">
        <f t="shared" si="58"/>
        <v>0</v>
      </c>
      <c r="P284" s="46">
        <f t="shared" si="59"/>
        <v>0</v>
      </c>
      <c r="Q284" s="46">
        <f t="shared" si="60"/>
        <v>151.00968542056816</v>
      </c>
      <c r="R284" s="115">
        <f t="shared" si="66"/>
        <v>5970.5799382258565</v>
      </c>
      <c r="S284" s="46">
        <f t="shared" si="66"/>
        <v>0.12</v>
      </c>
      <c r="T284" s="46">
        <f t="shared" si="61"/>
        <v>0</v>
      </c>
      <c r="U284" s="116"/>
      <c r="W284" s="5"/>
      <c r="X284" s="5"/>
      <c r="Y284" s="5"/>
      <c r="Z284" s="5"/>
      <c r="AA284" s="5"/>
      <c r="AB284" s="5"/>
      <c r="AC284" s="5"/>
    </row>
    <row r="285" spans="2:29" x14ac:dyDescent="0.2">
      <c r="B285" s="37">
        <f t="shared" si="62"/>
        <v>23</v>
      </c>
      <c r="C285" s="37">
        <v>270</v>
      </c>
      <c r="D285" s="46"/>
      <c r="E285" s="46"/>
      <c r="F285" s="46">
        <f t="shared" ref="F285:F348" si="69">$F$13/12*(1+$F$14)^(INT((C285-1)/12)-1)*(1-$D$9/12)</f>
        <v>154.21312532352832</v>
      </c>
      <c r="G285" s="48">
        <f t="shared" si="68"/>
        <v>5970.5799382258565</v>
      </c>
      <c r="H285" s="46">
        <f t="shared" si="57"/>
        <v>0.12</v>
      </c>
      <c r="I285" s="46">
        <f t="shared" si="63"/>
        <v>2138.1584417254871</v>
      </c>
      <c r="J285" s="46">
        <f t="shared" si="67"/>
        <v>-11209.669393097289</v>
      </c>
      <c r="L285" s="124">
        <f t="shared" si="64"/>
        <v>0.97410176463698173</v>
      </c>
      <c r="M285" s="37">
        <f t="shared" si="65"/>
        <v>23</v>
      </c>
      <c r="N285" s="37">
        <v>270</v>
      </c>
      <c r="O285" s="46">
        <f t="shared" si="58"/>
        <v>0</v>
      </c>
      <c r="P285" s="46">
        <f t="shared" si="59"/>
        <v>0</v>
      </c>
      <c r="Q285" s="46">
        <f t="shared" si="60"/>
        <v>150.21927750783294</v>
      </c>
      <c r="R285" s="115">
        <f t="shared" si="66"/>
        <v>5970.5799382258565</v>
      </c>
      <c r="S285" s="46">
        <f t="shared" si="66"/>
        <v>0.12</v>
      </c>
      <c r="T285" s="46">
        <f t="shared" si="61"/>
        <v>2082.7839111582562</v>
      </c>
      <c r="U285" s="116"/>
      <c r="W285" s="5"/>
      <c r="X285" s="5"/>
      <c r="Y285" s="5"/>
      <c r="Z285" s="5"/>
      <c r="AA285" s="5"/>
      <c r="AB285" s="5"/>
      <c r="AC285" s="5"/>
    </row>
    <row r="286" spans="2:29" x14ac:dyDescent="0.2">
      <c r="B286" s="37">
        <f t="shared" si="62"/>
        <v>23</v>
      </c>
      <c r="C286" s="37">
        <v>271</v>
      </c>
      <c r="D286" s="46"/>
      <c r="E286" s="46"/>
      <c r="F286" s="46">
        <f t="shared" si="69"/>
        <v>154.21312532352832</v>
      </c>
      <c r="G286" s="48">
        <f t="shared" si="68"/>
        <v>5970.5799382258565</v>
      </c>
      <c r="H286" s="46">
        <f t="shared" si="57"/>
        <v>0.12</v>
      </c>
      <c r="I286" s="46">
        <f t="shared" si="63"/>
        <v>0</v>
      </c>
      <c r="J286" s="46">
        <f t="shared" si="67"/>
        <v>-11423.675794030762</v>
      </c>
      <c r="L286" s="124">
        <f t="shared" si="64"/>
        <v>0.96900316622301863</v>
      </c>
      <c r="M286" s="37">
        <f t="shared" si="65"/>
        <v>23</v>
      </c>
      <c r="N286" s="37">
        <v>271</v>
      </c>
      <c r="O286" s="46">
        <f t="shared" si="58"/>
        <v>0</v>
      </c>
      <c r="P286" s="46">
        <f t="shared" si="59"/>
        <v>0</v>
      </c>
      <c r="Q286" s="46">
        <f t="shared" si="60"/>
        <v>149.4330067116461</v>
      </c>
      <c r="R286" s="115">
        <f t="shared" si="66"/>
        <v>5970.5799382258565</v>
      </c>
      <c r="S286" s="46">
        <f t="shared" si="66"/>
        <v>0.12</v>
      </c>
      <c r="T286" s="46">
        <f t="shared" si="61"/>
        <v>0</v>
      </c>
      <c r="U286" s="116"/>
      <c r="W286" s="5"/>
      <c r="X286" s="5"/>
      <c r="Y286" s="5"/>
      <c r="Z286" s="5"/>
      <c r="AA286" s="5"/>
      <c r="AB286" s="5"/>
      <c r="AC286" s="5"/>
    </row>
    <row r="287" spans="2:29" x14ac:dyDescent="0.2">
      <c r="B287" s="37">
        <f t="shared" si="62"/>
        <v>23</v>
      </c>
      <c r="C287" s="37">
        <v>272</v>
      </c>
      <c r="D287" s="46"/>
      <c r="E287" s="46"/>
      <c r="F287" s="46">
        <f t="shared" si="69"/>
        <v>154.21312532352832</v>
      </c>
      <c r="G287" s="48">
        <f t="shared" si="68"/>
        <v>5970.5799382258565</v>
      </c>
      <c r="H287" s="46">
        <f t="shared" si="57"/>
        <v>0.12</v>
      </c>
      <c r="I287" s="46">
        <f t="shared" si="63"/>
        <v>0</v>
      </c>
      <c r="J287" s="46">
        <f t="shared" si="67"/>
        <v>-11638.808231219235</v>
      </c>
      <c r="L287" s="124">
        <f t="shared" si="64"/>
        <v>0.96393125465711482</v>
      </c>
      <c r="M287" s="37">
        <f t="shared" si="65"/>
        <v>23</v>
      </c>
      <c r="N287" s="37">
        <v>272</v>
      </c>
      <c r="O287" s="46">
        <f t="shared" si="58"/>
        <v>0</v>
      </c>
      <c r="P287" s="46">
        <f t="shared" si="59"/>
        <v>0</v>
      </c>
      <c r="Q287" s="46">
        <f t="shared" si="60"/>
        <v>148.65085137770353</v>
      </c>
      <c r="R287" s="115">
        <f t="shared" si="66"/>
        <v>5970.5799382258565</v>
      </c>
      <c r="S287" s="46">
        <f t="shared" si="66"/>
        <v>0.12</v>
      </c>
      <c r="T287" s="46">
        <f t="shared" si="61"/>
        <v>0</v>
      </c>
      <c r="U287" s="116"/>
      <c r="W287" s="5"/>
      <c r="X287" s="5"/>
      <c r="Y287" s="5"/>
      <c r="Z287" s="5"/>
      <c r="AA287" s="5"/>
      <c r="AB287" s="5"/>
      <c r="AC287" s="5"/>
    </row>
    <row r="288" spans="2:29" x14ac:dyDescent="0.2">
      <c r="B288" s="37">
        <f t="shared" si="62"/>
        <v>23</v>
      </c>
      <c r="C288" s="37">
        <v>273</v>
      </c>
      <c r="D288" s="46"/>
      <c r="E288" s="46"/>
      <c r="F288" s="46">
        <f t="shared" si="69"/>
        <v>154.21312532352832</v>
      </c>
      <c r="G288" s="48">
        <f t="shared" si="68"/>
        <v>5970.5799382258565</v>
      </c>
      <c r="H288" s="46">
        <f t="shared" si="57"/>
        <v>0.12</v>
      </c>
      <c r="I288" s="46">
        <f t="shared" si="63"/>
        <v>2138.1584417254871</v>
      </c>
      <c r="J288" s="46">
        <f t="shared" si="67"/>
        <v>-9705.6638517599185</v>
      </c>
      <c r="L288" s="124">
        <f t="shared" si="64"/>
        <v>0.95888589025620352</v>
      </c>
      <c r="M288" s="37">
        <f t="shared" si="65"/>
        <v>23</v>
      </c>
      <c r="N288" s="37">
        <v>273</v>
      </c>
      <c r="O288" s="46">
        <f t="shared" si="58"/>
        <v>0</v>
      </c>
      <c r="P288" s="46">
        <f t="shared" si="59"/>
        <v>0</v>
      </c>
      <c r="Q288" s="46">
        <f t="shared" si="60"/>
        <v>147.87278996504293</v>
      </c>
      <c r="R288" s="115">
        <f t="shared" si="66"/>
        <v>5970.5799382258565</v>
      </c>
      <c r="S288" s="46">
        <f t="shared" si="66"/>
        <v>0.12</v>
      </c>
      <c r="T288" s="46">
        <f t="shared" si="61"/>
        <v>2050.2499609027604</v>
      </c>
      <c r="U288" s="116"/>
      <c r="W288" s="5"/>
      <c r="X288" s="5"/>
      <c r="Y288" s="5"/>
      <c r="Z288" s="5"/>
      <c r="AA288" s="5"/>
      <c r="AB288" s="5"/>
      <c r="AC288" s="5"/>
    </row>
    <row r="289" spans="2:29" x14ac:dyDescent="0.2">
      <c r="B289" s="37">
        <f t="shared" si="62"/>
        <v>23</v>
      </c>
      <c r="C289" s="37">
        <v>274</v>
      </c>
      <c r="D289" s="46"/>
      <c r="E289" s="46"/>
      <c r="F289" s="46">
        <f t="shared" si="69"/>
        <v>154.21312532352832</v>
      </c>
      <c r="G289" s="48">
        <f t="shared" si="68"/>
        <v>5970.5799382258565</v>
      </c>
      <c r="H289" s="46">
        <f t="shared" si="57"/>
        <v>0.12</v>
      </c>
      <c r="I289" s="46">
        <f t="shared" si="63"/>
        <v>0</v>
      </c>
      <c r="J289" s="46">
        <f t="shared" si="67"/>
        <v>-9911.7566353441889</v>
      </c>
      <c r="L289" s="124">
        <f t="shared" si="64"/>
        <v>0.95386693406834155</v>
      </c>
      <c r="M289" s="37">
        <f t="shared" si="65"/>
        <v>23</v>
      </c>
      <c r="N289" s="37">
        <v>274</v>
      </c>
      <c r="O289" s="46">
        <f t="shared" si="58"/>
        <v>0</v>
      </c>
      <c r="P289" s="46">
        <f t="shared" si="59"/>
        <v>0</v>
      </c>
      <c r="Q289" s="46">
        <f t="shared" si="60"/>
        <v>147.09880104545087</v>
      </c>
      <c r="R289" s="115">
        <f t="shared" si="66"/>
        <v>5970.5799382258565</v>
      </c>
      <c r="S289" s="46">
        <f t="shared" si="66"/>
        <v>0.12</v>
      </c>
      <c r="T289" s="46">
        <f t="shared" si="61"/>
        <v>0</v>
      </c>
      <c r="U289" s="116"/>
      <c r="W289" s="5"/>
      <c r="X289" s="5"/>
      <c r="Y289" s="5"/>
      <c r="Z289" s="5"/>
      <c r="AA289" s="5"/>
      <c r="AB289" s="5"/>
      <c r="AC289" s="5"/>
    </row>
    <row r="290" spans="2:29" x14ac:dyDescent="0.2">
      <c r="B290" s="37">
        <f t="shared" si="62"/>
        <v>23</v>
      </c>
      <c r="C290" s="37">
        <v>275</v>
      </c>
      <c r="D290" s="46"/>
      <c r="E290" s="46"/>
      <c r="F290" s="46">
        <f t="shared" si="69"/>
        <v>154.21312532352832</v>
      </c>
      <c r="G290" s="48">
        <f t="shared" si="68"/>
        <v>5970.5799382258565</v>
      </c>
      <c r="H290" s="46">
        <f t="shared" si="57"/>
        <v>0.12</v>
      </c>
      <c r="I290" s="46">
        <f t="shared" si="63"/>
        <v>0</v>
      </c>
      <c r="J290" s="46">
        <f t="shared" si="67"/>
        <v>-10118.933816148345</v>
      </c>
      <c r="L290" s="124">
        <f t="shared" si="64"/>
        <v>0.94887424786888197</v>
      </c>
      <c r="M290" s="37">
        <f t="shared" si="65"/>
        <v>23</v>
      </c>
      <c r="N290" s="37">
        <v>275</v>
      </c>
      <c r="O290" s="46">
        <f t="shared" si="58"/>
        <v>0</v>
      </c>
      <c r="P290" s="46">
        <f t="shared" si="59"/>
        <v>0</v>
      </c>
      <c r="Q290" s="46">
        <f t="shared" si="60"/>
        <v>146.32886330287258</v>
      </c>
      <c r="R290" s="115">
        <f t="shared" si="66"/>
        <v>5970.5799382258565</v>
      </c>
      <c r="S290" s="46">
        <f t="shared" si="66"/>
        <v>0.12</v>
      </c>
      <c r="T290" s="46">
        <f t="shared" si="61"/>
        <v>0</v>
      </c>
      <c r="U290" s="116"/>
      <c r="W290" s="5"/>
      <c r="X290" s="5"/>
      <c r="Y290" s="5"/>
      <c r="Z290" s="5"/>
      <c r="AA290" s="5"/>
      <c r="AB290" s="5"/>
      <c r="AC290" s="5"/>
    </row>
    <row r="291" spans="2:29" x14ac:dyDescent="0.2">
      <c r="B291" s="37">
        <f t="shared" si="62"/>
        <v>23</v>
      </c>
      <c r="C291" s="37">
        <v>276</v>
      </c>
      <c r="D291" s="46"/>
      <c r="E291" s="46"/>
      <c r="F291" s="46">
        <f t="shared" si="69"/>
        <v>154.21312532352832</v>
      </c>
      <c r="G291" s="48">
        <f t="shared" si="68"/>
        <v>5970.5799382258565</v>
      </c>
      <c r="H291" s="46">
        <f t="shared" si="57"/>
        <v>0.12</v>
      </c>
      <c r="I291" s="46">
        <f t="shared" si="63"/>
        <v>2138.1584417254871</v>
      </c>
      <c r="J291" s="46">
        <f t="shared" si="67"/>
        <v>-8177.7923221777228</v>
      </c>
      <c r="L291" s="124">
        <f t="shared" si="64"/>
        <v>0.94390769415666509</v>
      </c>
      <c r="M291" s="37">
        <f t="shared" si="65"/>
        <v>23</v>
      </c>
      <c r="N291" s="37">
        <v>276</v>
      </c>
      <c r="O291" s="46">
        <f t="shared" si="58"/>
        <v>0</v>
      </c>
      <c r="P291" s="46">
        <f t="shared" si="59"/>
        <v>0</v>
      </c>
      <c r="Q291" s="46">
        <f t="shared" si="60"/>
        <v>145.56295553282442</v>
      </c>
      <c r="R291" s="115">
        <f t="shared" si="66"/>
        <v>5970.5799382258565</v>
      </c>
      <c r="S291" s="46">
        <f t="shared" si="66"/>
        <v>0.12</v>
      </c>
      <c r="T291" s="46">
        <f t="shared" si="61"/>
        <v>2018.2242044707127</v>
      </c>
      <c r="U291" s="116"/>
      <c r="W291" s="5"/>
      <c r="X291" s="5"/>
      <c r="Y291" s="5"/>
      <c r="Z291" s="5"/>
      <c r="AA291" s="5"/>
      <c r="AB291" s="5"/>
      <c r="AC291" s="5"/>
    </row>
    <row r="292" spans="2:29" x14ac:dyDescent="0.2">
      <c r="B292" s="37">
        <f t="shared" si="62"/>
        <v>24</v>
      </c>
      <c r="C292" s="37">
        <v>277</v>
      </c>
      <c r="D292" s="46"/>
      <c r="E292" s="46"/>
      <c r="F292" s="46">
        <f t="shared" si="69"/>
        <v>158.83951908323417</v>
      </c>
      <c r="G292" s="48">
        <f t="shared" si="68"/>
        <v>5940.7270385347274</v>
      </c>
      <c r="H292" s="46">
        <f t="shared" si="57"/>
        <v>0.12</v>
      </c>
      <c r="I292" s="46">
        <f t="shared" si="63"/>
        <v>0</v>
      </c>
      <c r="J292" s="46">
        <f t="shared" si="67"/>
        <v>-8380.4966493083066</v>
      </c>
      <c r="L292" s="124">
        <f t="shared" si="64"/>
        <v>1</v>
      </c>
      <c r="M292" s="37">
        <f t="shared" si="65"/>
        <v>24</v>
      </c>
      <c r="N292" s="37">
        <v>277</v>
      </c>
      <c r="O292" s="46">
        <f t="shared" si="58"/>
        <v>0</v>
      </c>
      <c r="P292" s="46">
        <f t="shared" si="59"/>
        <v>0</v>
      </c>
      <c r="Q292" s="46">
        <f t="shared" si="60"/>
        <v>158.83951908323417</v>
      </c>
      <c r="R292" s="115">
        <f t="shared" si="66"/>
        <v>5940.7270385347274</v>
      </c>
      <c r="S292" s="46">
        <f t="shared" si="66"/>
        <v>0.12</v>
      </c>
      <c r="T292" s="46">
        <f t="shared" si="61"/>
        <v>0</v>
      </c>
      <c r="U292" s="116"/>
      <c r="W292" s="5"/>
      <c r="X292" s="5"/>
      <c r="Y292" s="5"/>
      <c r="Z292" s="5"/>
      <c r="AA292" s="5"/>
      <c r="AB292" s="5"/>
      <c r="AC292" s="5"/>
    </row>
    <row r="293" spans="2:29" x14ac:dyDescent="0.2">
      <c r="B293" s="37">
        <f t="shared" si="62"/>
        <v>24</v>
      </c>
      <c r="C293" s="37">
        <v>278</v>
      </c>
      <c r="D293" s="46"/>
      <c r="E293" s="46"/>
      <c r="F293" s="46">
        <f t="shared" si="69"/>
        <v>158.83951908323417</v>
      </c>
      <c r="G293" s="48">
        <f t="shared" si="68"/>
        <v>5940.7270385347274</v>
      </c>
      <c r="H293" s="46">
        <f t="shared" si="57"/>
        <v>0.12</v>
      </c>
      <c r="I293" s="46">
        <f t="shared" si="63"/>
        <v>0</v>
      </c>
      <c r="J293" s="46">
        <f t="shared" si="67"/>
        <v>-8584.2675446368448</v>
      </c>
      <c r="L293" s="124">
        <f t="shared" si="64"/>
        <v>0.99476584624003528</v>
      </c>
      <c r="M293" s="37">
        <f t="shared" si="65"/>
        <v>24</v>
      </c>
      <c r="N293" s="37">
        <v>278</v>
      </c>
      <c r="O293" s="46">
        <f t="shared" si="58"/>
        <v>0</v>
      </c>
      <c r="P293" s="46">
        <f t="shared" si="59"/>
        <v>0</v>
      </c>
      <c r="Q293" s="46">
        <f t="shared" si="60"/>
        <v>158.00812861719368</v>
      </c>
      <c r="R293" s="115">
        <f t="shared" si="66"/>
        <v>5940.7270385347274</v>
      </c>
      <c r="S293" s="46">
        <f t="shared" si="66"/>
        <v>0.12</v>
      </c>
      <c r="T293" s="46">
        <f t="shared" si="61"/>
        <v>0</v>
      </c>
      <c r="U293" s="116"/>
      <c r="W293" s="5"/>
      <c r="X293" s="5"/>
      <c r="Y293" s="5"/>
      <c r="Z293" s="5"/>
      <c r="AA293" s="5"/>
      <c r="AB293" s="5"/>
      <c r="AC293" s="5"/>
    </row>
    <row r="294" spans="2:29" x14ac:dyDescent="0.2">
      <c r="B294" s="37">
        <f t="shared" si="62"/>
        <v>24</v>
      </c>
      <c r="C294" s="37">
        <v>279</v>
      </c>
      <c r="D294" s="46"/>
      <c r="E294" s="46"/>
      <c r="F294" s="46">
        <f t="shared" si="69"/>
        <v>158.83951908323417</v>
      </c>
      <c r="G294" s="48">
        <f t="shared" si="68"/>
        <v>5940.7270385347274</v>
      </c>
      <c r="H294" s="46">
        <f t="shared" si="57"/>
        <v>0.12</v>
      </c>
      <c r="I294" s="46">
        <f t="shared" si="63"/>
        <v>2127.4676495168601</v>
      </c>
      <c r="J294" s="46">
        <f t="shared" si="67"/>
        <v>-6650.4488862466205</v>
      </c>
      <c r="L294" s="124">
        <f t="shared" si="64"/>
        <v>0.98955908884565325</v>
      </c>
      <c r="M294" s="37">
        <f t="shared" si="65"/>
        <v>24</v>
      </c>
      <c r="N294" s="37">
        <v>279</v>
      </c>
      <c r="O294" s="46">
        <f t="shared" si="58"/>
        <v>0</v>
      </c>
      <c r="P294" s="46">
        <f t="shared" si="59"/>
        <v>0</v>
      </c>
      <c r="Q294" s="46">
        <f t="shared" si="60"/>
        <v>157.18108977668695</v>
      </c>
      <c r="R294" s="115">
        <f t="shared" si="66"/>
        <v>5940.7270385347274</v>
      </c>
      <c r="S294" s="46">
        <f t="shared" si="66"/>
        <v>0.12</v>
      </c>
      <c r="T294" s="46">
        <f t="shared" si="61"/>
        <v>2105.2549488045074</v>
      </c>
      <c r="U294" s="116"/>
      <c r="W294" s="5"/>
      <c r="X294" s="5"/>
      <c r="Y294" s="5"/>
      <c r="Z294" s="5"/>
      <c r="AA294" s="5"/>
      <c r="AB294" s="5"/>
      <c r="AC294" s="5"/>
    </row>
    <row r="295" spans="2:29" x14ac:dyDescent="0.2">
      <c r="B295" s="37">
        <f t="shared" si="62"/>
        <v>24</v>
      </c>
      <c r="C295" s="37">
        <v>280</v>
      </c>
      <c r="D295" s="46"/>
      <c r="E295" s="46"/>
      <c r="F295" s="46">
        <f t="shared" si="69"/>
        <v>158.83951908323417</v>
      </c>
      <c r="G295" s="48">
        <f t="shared" si="68"/>
        <v>5940.7270385347274</v>
      </c>
      <c r="H295" s="46">
        <f t="shared" si="57"/>
        <v>0.12</v>
      </c>
      <c r="I295" s="46">
        <f t="shared" si="63"/>
        <v>0</v>
      </c>
      <c r="J295" s="46">
        <f t="shared" si="67"/>
        <v>-6845.1167991615848</v>
      </c>
      <c r="L295" s="124">
        <f t="shared" si="64"/>
        <v>0.98437958442006435</v>
      </c>
      <c r="M295" s="37">
        <f t="shared" si="65"/>
        <v>24</v>
      </c>
      <c r="N295" s="37">
        <v>280</v>
      </c>
      <c r="O295" s="46">
        <f t="shared" si="58"/>
        <v>0</v>
      </c>
      <c r="P295" s="46">
        <f t="shared" si="59"/>
        <v>0</v>
      </c>
      <c r="Q295" s="46">
        <f t="shared" si="60"/>
        <v>156.35837978463692</v>
      </c>
      <c r="R295" s="115">
        <f t="shared" si="66"/>
        <v>5940.7270385347274</v>
      </c>
      <c r="S295" s="46">
        <f t="shared" si="66"/>
        <v>0.12</v>
      </c>
      <c r="T295" s="46">
        <f t="shared" si="61"/>
        <v>0</v>
      </c>
      <c r="U295" s="116"/>
      <c r="W295" s="5"/>
      <c r="X295" s="5"/>
      <c r="Y295" s="5"/>
      <c r="Z295" s="5"/>
      <c r="AA295" s="5"/>
      <c r="AB295" s="5"/>
      <c r="AC295" s="5"/>
    </row>
    <row r="296" spans="2:29" x14ac:dyDescent="0.2">
      <c r="B296" s="37">
        <f t="shared" si="62"/>
        <v>24</v>
      </c>
      <c r="C296" s="37">
        <v>281</v>
      </c>
      <c r="D296" s="46"/>
      <c r="E296" s="46"/>
      <c r="F296" s="46">
        <f t="shared" si="69"/>
        <v>158.83951908323417</v>
      </c>
      <c r="G296" s="48">
        <f t="shared" si="68"/>
        <v>5940.7270385347274</v>
      </c>
      <c r="H296" s="46">
        <f t="shared" si="57"/>
        <v>0.12</v>
      </c>
      <c r="I296" s="46">
        <f t="shared" si="63"/>
        <v>0</v>
      </c>
      <c r="J296" s="46">
        <f t="shared" si="67"/>
        <v>-7040.8089951198199</v>
      </c>
      <c r="L296" s="124">
        <f t="shared" si="64"/>
        <v>0.97922719031703964</v>
      </c>
      <c r="M296" s="37">
        <f t="shared" si="65"/>
        <v>24</v>
      </c>
      <c r="N296" s="37">
        <v>281</v>
      </c>
      <c r="O296" s="46">
        <f t="shared" si="58"/>
        <v>0</v>
      </c>
      <c r="P296" s="46">
        <f t="shared" si="59"/>
        <v>0</v>
      </c>
      <c r="Q296" s="46">
        <f t="shared" si="60"/>
        <v>155.5399759831852</v>
      </c>
      <c r="R296" s="115">
        <f t="shared" si="66"/>
        <v>5940.7270385347274</v>
      </c>
      <c r="S296" s="46">
        <f t="shared" si="66"/>
        <v>0.12</v>
      </c>
      <c r="T296" s="46">
        <f t="shared" si="61"/>
        <v>0</v>
      </c>
      <c r="U296" s="116"/>
      <c r="W296" s="5"/>
      <c r="X296" s="5"/>
      <c r="Y296" s="5"/>
      <c r="Z296" s="5"/>
      <c r="AA296" s="5"/>
      <c r="AB296" s="5"/>
      <c r="AC296" s="5"/>
    </row>
    <row r="297" spans="2:29" x14ac:dyDescent="0.2">
      <c r="B297" s="37">
        <f t="shared" si="62"/>
        <v>24</v>
      </c>
      <c r="C297" s="37">
        <v>282</v>
      </c>
      <c r="D297" s="46"/>
      <c r="E297" s="46"/>
      <c r="F297" s="46">
        <f t="shared" si="69"/>
        <v>158.83951908323417</v>
      </c>
      <c r="G297" s="48">
        <f t="shared" si="68"/>
        <v>5940.7270385347274</v>
      </c>
      <c r="H297" s="46">
        <f t="shared" si="57"/>
        <v>0.12</v>
      </c>
      <c r="I297" s="46">
        <f t="shared" si="63"/>
        <v>2127.4676495168601</v>
      </c>
      <c r="J297" s="46">
        <f t="shared" si="67"/>
        <v>-5098.8691297130499</v>
      </c>
      <c r="L297" s="124">
        <f t="shared" si="64"/>
        <v>0.97410176463698173</v>
      </c>
      <c r="M297" s="37">
        <f t="shared" si="65"/>
        <v>24</v>
      </c>
      <c r="N297" s="37">
        <v>282</v>
      </c>
      <c r="O297" s="46">
        <f t="shared" si="58"/>
        <v>0</v>
      </c>
      <c r="P297" s="46">
        <f t="shared" si="59"/>
        <v>0</v>
      </c>
      <c r="Q297" s="46">
        <f t="shared" si="60"/>
        <v>154.72585583306793</v>
      </c>
      <c r="R297" s="115">
        <f t="shared" si="66"/>
        <v>5940.7270385347274</v>
      </c>
      <c r="S297" s="46">
        <f t="shared" si="66"/>
        <v>0.12</v>
      </c>
      <c r="T297" s="46">
        <f t="shared" si="61"/>
        <v>2072.3699916024652</v>
      </c>
      <c r="U297" s="116"/>
      <c r="W297" s="5"/>
      <c r="X297" s="5"/>
      <c r="Y297" s="5"/>
      <c r="Z297" s="5"/>
      <c r="AA297" s="5"/>
      <c r="AB297" s="5"/>
      <c r="AC297" s="5"/>
    </row>
    <row r="298" spans="2:29" x14ac:dyDescent="0.2">
      <c r="B298" s="37">
        <f t="shared" si="62"/>
        <v>24</v>
      </c>
      <c r="C298" s="37">
        <v>283</v>
      </c>
      <c r="D298" s="46"/>
      <c r="E298" s="46"/>
      <c r="F298" s="46">
        <f t="shared" si="69"/>
        <v>158.83951908323417</v>
      </c>
      <c r="G298" s="48">
        <f t="shared" si="68"/>
        <v>5940.7270385347274</v>
      </c>
      <c r="H298" s="46">
        <f t="shared" si="57"/>
        <v>0.12</v>
      </c>
      <c r="I298" s="46">
        <f t="shared" si="63"/>
        <v>0</v>
      </c>
      <c r="J298" s="46">
        <f t="shared" si="67"/>
        <v>-5285.3731043029884</v>
      </c>
      <c r="L298" s="124">
        <f t="shared" si="64"/>
        <v>0.96900316622301863</v>
      </c>
      <c r="M298" s="37">
        <f t="shared" si="65"/>
        <v>24</v>
      </c>
      <c r="N298" s="37">
        <v>283</v>
      </c>
      <c r="O298" s="46">
        <f t="shared" si="58"/>
        <v>0</v>
      </c>
      <c r="P298" s="46">
        <f t="shared" si="59"/>
        <v>0</v>
      </c>
      <c r="Q298" s="46">
        <f t="shared" si="60"/>
        <v>153.9159969129955</v>
      </c>
      <c r="R298" s="115">
        <f t="shared" si="66"/>
        <v>5940.7270385347274</v>
      </c>
      <c r="S298" s="46">
        <f t="shared" si="66"/>
        <v>0.12</v>
      </c>
      <c r="T298" s="46">
        <f t="shared" si="61"/>
        <v>0</v>
      </c>
      <c r="U298" s="116"/>
      <c r="W298" s="5"/>
      <c r="X298" s="5"/>
      <c r="Y298" s="5"/>
      <c r="Z298" s="5"/>
      <c r="AA298" s="5"/>
      <c r="AB298" s="5"/>
      <c r="AC298" s="5"/>
    </row>
    <row r="299" spans="2:29" x14ac:dyDescent="0.2">
      <c r="B299" s="37">
        <f t="shared" si="62"/>
        <v>24</v>
      </c>
      <c r="C299" s="37">
        <v>284</v>
      </c>
      <c r="D299" s="46"/>
      <c r="E299" s="46"/>
      <c r="F299" s="46">
        <f t="shared" si="69"/>
        <v>158.83951908323417</v>
      </c>
      <c r="G299" s="48">
        <f t="shared" si="68"/>
        <v>5940.7270385347274</v>
      </c>
      <c r="H299" s="46">
        <f t="shared" si="57"/>
        <v>0.12</v>
      </c>
      <c r="I299" s="46">
        <f t="shared" si="63"/>
        <v>0</v>
      </c>
      <c r="J299" s="46">
        <f t="shared" si="67"/>
        <v>-5472.8584057886364</v>
      </c>
      <c r="L299" s="124">
        <f t="shared" si="64"/>
        <v>0.96393125465711482</v>
      </c>
      <c r="M299" s="37">
        <f t="shared" si="65"/>
        <v>24</v>
      </c>
      <c r="N299" s="37">
        <v>284</v>
      </c>
      <c r="O299" s="46">
        <f t="shared" si="58"/>
        <v>0</v>
      </c>
      <c r="P299" s="46">
        <f t="shared" si="59"/>
        <v>0</v>
      </c>
      <c r="Q299" s="46">
        <f t="shared" si="60"/>
        <v>153.11037691903465</v>
      </c>
      <c r="R299" s="115">
        <f t="shared" si="66"/>
        <v>5940.7270385347274</v>
      </c>
      <c r="S299" s="46">
        <f t="shared" si="66"/>
        <v>0.12</v>
      </c>
      <c r="T299" s="46">
        <f t="shared" si="61"/>
        <v>0</v>
      </c>
      <c r="U299" s="116"/>
      <c r="W299" s="5"/>
      <c r="X299" s="5"/>
      <c r="Y299" s="5"/>
      <c r="Z299" s="5"/>
      <c r="AA299" s="5"/>
      <c r="AB299" s="5"/>
      <c r="AC299" s="5"/>
    </row>
    <row r="300" spans="2:29" x14ac:dyDescent="0.2">
      <c r="B300" s="37">
        <f t="shared" si="62"/>
        <v>24</v>
      </c>
      <c r="C300" s="37">
        <v>285</v>
      </c>
      <c r="D300" s="46"/>
      <c r="E300" s="46"/>
      <c r="F300" s="46">
        <f t="shared" si="69"/>
        <v>158.83951908323417</v>
      </c>
      <c r="G300" s="48">
        <f t="shared" si="68"/>
        <v>5940.7270385347274</v>
      </c>
      <c r="H300" s="46">
        <f t="shared" si="57"/>
        <v>0.12</v>
      </c>
      <c r="I300" s="46">
        <f t="shared" si="63"/>
        <v>2127.4676495168601</v>
      </c>
      <c r="J300" s="46">
        <f t="shared" si="67"/>
        <v>-3522.6684637396029</v>
      </c>
      <c r="L300" s="124">
        <f t="shared" si="64"/>
        <v>0.95888589025620352</v>
      </c>
      <c r="M300" s="37">
        <f t="shared" si="65"/>
        <v>24</v>
      </c>
      <c r="N300" s="37">
        <v>285</v>
      </c>
      <c r="O300" s="46">
        <f t="shared" si="58"/>
        <v>0</v>
      </c>
      <c r="P300" s="46">
        <f t="shared" si="59"/>
        <v>0</v>
      </c>
      <c r="Q300" s="46">
        <f t="shared" si="60"/>
        <v>152.30897366399421</v>
      </c>
      <c r="R300" s="115">
        <f t="shared" si="66"/>
        <v>5940.7270385347274</v>
      </c>
      <c r="S300" s="46">
        <f t="shared" si="66"/>
        <v>0.12</v>
      </c>
      <c r="T300" s="46">
        <f t="shared" si="61"/>
        <v>2039.9987110982472</v>
      </c>
      <c r="U300" s="116"/>
      <c r="W300" s="5"/>
      <c r="X300" s="5"/>
      <c r="Y300" s="5"/>
      <c r="Z300" s="5"/>
      <c r="AA300" s="5"/>
      <c r="AB300" s="5"/>
      <c r="AC300" s="5"/>
    </row>
    <row r="301" spans="2:29" x14ac:dyDescent="0.2">
      <c r="B301" s="37">
        <f t="shared" si="62"/>
        <v>24</v>
      </c>
      <c r="C301" s="37">
        <v>286</v>
      </c>
      <c r="D301" s="46"/>
      <c r="E301" s="46"/>
      <c r="F301" s="46">
        <f t="shared" si="69"/>
        <v>158.83951908323417</v>
      </c>
      <c r="G301" s="48">
        <f t="shared" si="68"/>
        <v>5940.7270385347274</v>
      </c>
      <c r="H301" s="46">
        <f t="shared" si="57"/>
        <v>0.12</v>
      </c>
      <c r="I301" s="46">
        <f t="shared" si="63"/>
        <v>0</v>
      </c>
      <c r="J301" s="46">
        <f t="shared" si="67"/>
        <v>-3700.8789523062255</v>
      </c>
      <c r="L301" s="124">
        <f t="shared" si="64"/>
        <v>0.95386693406834155</v>
      </c>
      <c r="M301" s="37">
        <f t="shared" si="65"/>
        <v>24</v>
      </c>
      <c r="N301" s="37">
        <v>286</v>
      </c>
      <c r="O301" s="46">
        <f t="shared" si="58"/>
        <v>0</v>
      </c>
      <c r="P301" s="46">
        <f t="shared" si="59"/>
        <v>0</v>
      </c>
      <c r="Q301" s="46">
        <f t="shared" si="60"/>
        <v>151.51176507681441</v>
      </c>
      <c r="R301" s="115">
        <f t="shared" si="66"/>
        <v>5940.7270385347274</v>
      </c>
      <c r="S301" s="46">
        <f t="shared" si="66"/>
        <v>0.12</v>
      </c>
      <c r="T301" s="46">
        <f t="shared" si="61"/>
        <v>0</v>
      </c>
      <c r="U301" s="116"/>
      <c r="W301" s="5"/>
      <c r="X301" s="5"/>
      <c r="Y301" s="5"/>
      <c r="Z301" s="5"/>
      <c r="AA301" s="5"/>
      <c r="AB301" s="5"/>
      <c r="AC301" s="5"/>
    </row>
    <row r="302" spans="2:29" x14ac:dyDescent="0.2">
      <c r="B302" s="37">
        <f t="shared" si="62"/>
        <v>24</v>
      </c>
      <c r="C302" s="37">
        <v>287</v>
      </c>
      <c r="D302" s="46"/>
      <c r="E302" s="46"/>
      <c r="F302" s="46">
        <f t="shared" si="69"/>
        <v>158.83951908323417</v>
      </c>
      <c r="G302" s="48">
        <f t="shared" si="68"/>
        <v>5940.7270385347274</v>
      </c>
      <c r="H302" s="46">
        <f t="shared" si="57"/>
        <v>0.12</v>
      </c>
      <c r="I302" s="46">
        <f t="shared" si="63"/>
        <v>0</v>
      </c>
      <c r="J302" s="46">
        <f t="shared" si="67"/>
        <v>-3880.0271299806132</v>
      </c>
      <c r="L302" s="124">
        <f t="shared" si="64"/>
        <v>0.94887424786888197</v>
      </c>
      <c r="M302" s="37">
        <f t="shared" si="65"/>
        <v>24</v>
      </c>
      <c r="N302" s="37">
        <v>287</v>
      </c>
      <c r="O302" s="46">
        <f t="shared" si="58"/>
        <v>0</v>
      </c>
      <c r="P302" s="46">
        <f t="shared" si="59"/>
        <v>0</v>
      </c>
      <c r="Q302" s="46">
        <f t="shared" si="60"/>
        <v>150.71872920195875</v>
      </c>
      <c r="R302" s="115">
        <f t="shared" si="66"/>
        <v>5940.7270385347274</v>
      </c>
      <c r="S302" s="46">
        <f t="shared" si="66"/>
        <v>0.12</v>
      </c>
      <c r="T302" s="46">
        <f t="shared" si="61"/>
        <v>0</v>
      </c>
      <c r="U302" s="116"/>
      <c r="W302" s="5"/>
      <c r="X302" s="5"/>
      <c r="Y302" s="5"/>
      <c r="Z302" s="5"/>
      <c r="AA302" s="5"/>
      <c r="AB302" s="5"/>
      <c r="AC302" s="5"/>
    </row>
    <row r="303" spans="2:29" x14ac:dyDescent="0.2">
      <c r="B303" s="37">
        <f t="shared" si="62"/>
        <v>24</v>
      </c>
      <c r="C303" s="37">
        <v>288</v>
      </c>
      <c r="D303" s="46"/>
      <c r="E303" s="46"/>
      <c r="F303" s="46">
        <f t="shared" si="69"/>
        <v>158.83951908323417</v>
      </c>
      <c r="G303" s="48">
        <f t="shared" si="68"/>
        <v>5940.7270385347274</v>
      </c>
      <c r="H303" s="46">
        <f t="shared" si="57"/>
        <v>0.12</v>
      </c>
      <c r="I303" s="46">
        <f t="shared" si="63"/>
        <v>2127.4676495168601</v>
      </c>
      <c r="J303" s="46">
        <f t="shared" si="67"/>
        <v>-1921.4561967236764</v>
      </c>
      <c r="L303" s="124">
        <f t="shared" si="64"/>
        <v>0.94390769415666509</v>
      </c>
      <c r="M303" s="37">
        <f t="shared" si="65"/>
        <v>24</v>
      </c>
      <c r="N303" s="37">
        <v>288</v>
      </c>
      <c r="O303" s="46">
        <f t="shared" si="58"/>
        <v>0</v>
      </c>
      <c r="P303" s="46">
        <f t="shared" si="59"/>
        <v>0</v>
      </c>
      <c r="Q303" s="46">
        <f t="shared" si="60"/>
        <v>149.92984419880915</v>
      </c>
      <c r="R303" s="115">
        <f t="shared" si="66"/>
        <v>5940.7270385347274</v>
      </c>
      <c r="S303" s="46">
        <f t="shared" si="66"/>
        <v>0.12</v>
      </c>
      <c r="T303" s="46">
        <f t="shared" si="61"/>
        <v>2008.1330834483595</v>
      </c>
      <c r="U303" s="116"/>
      <c r="W303" s="5"/>
      <c r="X303" s="5"/>
      <c r="Y303" s="5"/>
      <c r="Z303" s="5"/>
      <c r="AA303" s="5"/>
      <c r="AB303" s="5"/>
      <c r="AC303" s="5"/>
    </row>
    <row r="304" spans="2:29" x14ac:dyDescent="0.2">
      <c r="B304" s="37">
        <f t="shared" si="62"/>
        <v>25</v>
      </c>
      <c r="C304" s="37">
        <v>289</v>
      </c>
      <c r="D304" s="46"/>
      <c r="E304" s="46"/>
      <c r="F304" s="46">
        <f t="shared" si="69"/>
        <v>163.60470465573124</v>
      </c>
      <c r="G304" s="48">
        <f t="shared" si="68"/>
        <v>5911.0234033420538</v>
      </c>
      <c r="H304" s="46">
        <f t="shared" si="57"/>
        <v>0.12</v>
      </c>
      <c r="I304" s="46">
        <f t="shared" si="63"/>
        <v>0</v>
      </c>
      <c r="J304" s="46">
        <f t="shared" si="67"/>
        <v>-2096.0318543910748</v>
      </c>
      <c r="L304" s="124">
        <f t="shared" si="64"/>
        <v>1</v>
      </c>
      <c r="M304" s="37">
        <f t="shared" si="65"/>
        <v>25</v>
      </c>
      <c r="N304" s="37">
        <v>289</v>
      </c>
      <c r="O304" s="46">
        <f t="shared" si="58"/>
        <v>0</v>
      </c>
      <c r="P304" s="46">
        <f t="shared" si="59"/>
        <v>0</v>
      </c>
      <c r="Q304" s="46">
        <f t="shared" si="60"/>
        <v>163.60470465573124</v>
      </c>
      <c r="R304" s="115">
        <f t="shared" si="66"/>
        <v>5911.0234033420538</v>
      </c>
      <c r="S304" s="46">
        <f t="shared" si="66"/>
        <v>0.12</v>
      </c>
      <c r="T304" s="46">
        <f t="shared" si="61"/>
        <v>0</v>
      </c>
      <c r="U304" s="116"/>
      <c r="W304" s="5"/>
      <c r="X304" s="5"/>
      <c r="Y304" s="5"/>
      <c r="Z304" s="5"/>
      <c r="AA304" s="5"/>
      <c r="AB304" s="5"/>
      <c r="AC304" s="5"/>
    </row>
    <row r="305" spans="2:30" x14ac:dyDescent="0.2">
      <c r="B305" s="37">
        <f t="shared" si="62"/>
        <v>25</v>
      </c>
      <c r="C305" s="37">
        <v>290</v>
      </c>
      <c r="D305" s="46"/>
      <c r="E305" s="46"/>
      <c r="F305" s="46">
        <f t="shared" si="69"/>
        <v>163.60470465573124</v>
      </c>
      <c r="G305" s="48">
        <f t="shared" si="68"/>
        <v>5911.0234033420538</v>
      </c>
      <c r="H305" s="46">
        <f t="shared" si="57"/>
        <v>0.12</v>
      </c>
      <c r="I305" s="46">
        <f t="shared" si="63"/>
        <v>0</v>
      </c>
      <c r="J305" s="46">
        <f t="shared" si="67"/>
        <v>-2271.5260757972987</v>
      </c>
      <c r="L305" s="124">
        <f t="shared" si="64"/>
        <v>0.99476584624003528</v>
      </c>
      <c r="M305" s="37">
        <f t="shared" si="65"/>
        <v>25</v>
      </c>
      <c r="N305" s="37">
        <v>290</v>
      </c>
      <c r="O305" s="46">
        <f t="shared" si="58"/>
        <v>0</v>
      </c>
      <c r="P305" s="46">
        <f t="shared" si="59"/>
        <v>0</v>
      </c>
      <c r="Q305" s="46">
        <f t="shared" si="60"/>
        <v>162.74837247570952</v>
      </c>
      <c r="R305" s="115">
        <f t="shared" si="66"/>
        <v>5911.0234033420538</v>
      </c>
      <c r="S305" s="46">
        <f t="shared" si="66"/>
        <v>0.12</v>
      </c>
      <c r="T305" s="46">
        <f t="shared" si="61"/>
        <v>0</v>
      </c>
      <c r="U305" s="116"/>
      <c r="W305" s="5"/>
      <c r="X305" s="5"/>
      <c r="Y305" s="5"/>
      <c r="Z305" s="5"/>
      <c r="AA305" s="5"/>
      <c r="AB305" s="5"/>
      <c r="AC305" s="5"/>
    </row>
    <row r="306" spans="2:30" x14ac:dyDescent="0.2">
      <c r="B306" s="37">
        <f t="shared" si="62"/>
        <v>25</v>
      </c>
      <c r="C306" s="37">
        <v>291</v>
      </c>
      <c r="D306" s="46"/>
      <c r="E306" s="46"/>
      <c r="F306" s="46">
        <f t="shared" si="69"/>
        <v>163.60470465573124</v>
      </c>
      <c r="G306" s="48">
        <f t="shared" si="68"/>
        <v>5911.0234033420538</v>
      </c>
      <c r="H306" s="46">
        <f t="shared" si="57"/>
        <v>0.12</v>
      </c>
      <c r="I306" s="46">
        <f t="shared" si="63"/>
        <v>2116.8303112692756</v>
      </c>
      <c r="J306" s="46">
        <f t="shared" si="67"/>
        <v>-319.97526894077669</v>
      </c>
      <c r="L306" s="124">
        <f t="shared" si="64"/>
        <v>0.98955908884565325</v>
      </c>
      <c r="M306" s="37">
        <f t="shared" si="65"/>
        <v>25</v>
      </c>
      <c r="N306" s="37">
        <v>291</v>
      </c>
      <c r="O306" s="46">
        <f t="shared" si="58"/>
        <v>0</v>
      </c>
      <c r="P306" s="46">
        <f t="shared" si="59"/>
        <v>0</v>
      </c>
      <c r="Q306" s="46">
        <f t="shared" si="60"/>
        <v>161.89652246998762</v>
      </c>
      <c r="R306" s="115">
        <f t="shared" si="66"/>
        <v>5911.0234033420538</v>
      </c>
      <c r="S306" s="46">
        <f t="shared" si="66"/>
        <v>0.12</v>
      </c>
      <c r="T306" s="46">
        <f t="shared" si="61"/>
        <v>2094.728674060485</v>
      </c>
      <c r="U306" s="116"/>
      <c r="W306" s="5"/>
      <c r="X306" s="5"/>
      <c r="Y306" s="5"/>
      <c r="Z306" s="5"/>
      <c r="AA306" s="5"/>
      <c r="AB306" s="5"/>
      <c r="AC306" s="5"/>
    </row>
    <row r="307" spans="2:30" x14ac:dyDescent="0.2">
      <c r="B307" s="37">
        <f t="shared" si="62"/>
        <v>25</v>
      </c>
      <c r="C307" s="37">
        <v>292</v>
      </c>
      <c r="D307" s="46"/>
      <c r="E307" s="46"/>
      <c r="F307" s="46">
        <f t="shared" si="69"/>
        <v>163.60470465573124</v>
      </c>
      <c r="G307" s="48">
        <f t="shared" si="68"/>
        <v>5911.0234033420538</v>
      </c>
      <c r="H307" s="46">
        <f t="shared" si="57"/>
        <v>0.12</v>
      </c>
      <c r="I307" s="46">
        <f t="shared" si="63"/>
        <v>0</v>
      </c>
      <c r="J307" s="46">
        <f t="shared" si="67"/>
        <v>-486.12442357597882</v>
      </c>
      <c r="L307" s="124">
        <f t="shared" si="64"/>
        <v>0.98437958442006435</v>
      </c>
      <c r="M307" s="37">
        <f t="shared" si="65"/>
        <v>25</v>
      </c>
      <c r="N307" s="37">
        <v>292</v>
      </c>
      <c r="O307" s="46">
        <f t="shared" si="58"/>
        <v>0</v>
      </c>
      <c r="P307" s="46">
        <f t="shared" si="59"/>
        <v>0</v>
      </c>
      <c r="Q307" s="46">
        <f t="shared" si="60"/>
        <v>161.04913117817608</v>
      </c>
      <c r="R307" s="115">
        <f t="shared" si="66"/>
        <v>5911.0234033420538</v>
      </c>
      <c r="S307" s="46">
        <f t="shared" si="66"/>
        <v>0.12</v>
      </c>
      <c r="T307" s="46">
        <f t="shared" si="61"/>
        <v>0</v>
      </c>
      <c r="U307" s="116"/>
      <c r="W307" s="5"/>
      <c r="X307" s="5"/>
      <c r="Y307" s="5"/>
      <c r="Z307" s="5"/>
      <c r="AA307" s="5"/>
      <c r="AB307" s="5"/>
      <c r="AC307" s="5"/>
    </row>
    <row r="308" spans="2:30" x14ac:dyDescent="0.2">
      <c r="B308" s="37">
        <f t="shared" si="62"/>
        <v>25</v>
      </c>
      <c r="C308" s="37">
        <v>293</v>
      </c>
      <c r="D308" s="46"/>
      <c r="E308" s="46"/>
      <c r="F308" s="46">
        <f t="shared" si="69"/>
        <v>163.60470465573124</v>
      </c>
      <c r="G308" s="48">
        <f t="shared" si="68"/>
        <v>5911.0234033420538</v>
      </c>
      <c r="H308" s="46">
        <f t="shared" si="57"/>
        <v>0.12</v>
      </c>
      <c r="I308" s="46">
        <f t="shared" si="63"/>
        <v>0</v>
      </c>
      <c r="J308" s="46">
        <f t="shared" si="67"/>
        <v>-653.14780426722814</v>
      </c>
      <c r="L308" s="124">
        <f t="shared" si="64"/>
        <v>0.97922719031703964</v>
      </c>
      <c r="M308" s="37">
        <f t="shared" si="65"/>
        <v>25</v>
      </c>
      <c r="N308" s="37">
        <v>293</v>
      </c>
      <c r="O308" s="46">
        <f t="shared" si="58"/>
        <v>0</v>
      </c>
      <c r="P308" s="46">
        <f t="shared" si="59"/>
        <v>0</v>
      </c>
      <c r="Q308" s="46">
        <f t="shared" si="60"/>
        <v>160.2061752626808</v>
      </c>
      <c r="R308" s="115">
        <f t="shared" si="66"/>
        <v>5911.0234033420538</v>
      </c>
      <c r="S308" s="46">
        <f t="shared" si="66"/>
        <v>0.12</v>
      </c>
      <c r="T308" s="46">
        <f t="shared" si="61"/>
        <v>0</v>
      </c>
      <c r="U308" s="116"/>
      <c r="W308" s="5"/>
      <c r="X308" s="5"/>
      <c r="Y308" s="5"/>
      <c r="Z308" s="5"/>
      <c r="AA308" s="5"/>
      <c r="AB308" s="5"/>
      <c r="AC308" s="5"/>
    </row>
    <row r="309" spans="2:30" x14ac:dyDescent="0.2">
      <c r="B309" s="37">
        <f t="shared" si="62"/>
        <v>25</v>
      </c>
      <c r="C309" s="37">
        <v>294</v>
      </c>
      <c r="D309" s="46"/>
      <c r="E309" s="46"/>
      <c r="F309" s="46">
        <f t="shared" si="69"/>
        <v>163.60470465573124</v>
      </c>
      <c r="G309" s="48">
        <f t="shared" si="68"/>
        <v>5911.0234033420538</v>
      </c>
      <c r="H309" s="46">
        <f t="shared" si="57"/>
        <v>0.12</v>
      </c>
      <c r="I309" s="46">
        <f t="shared" si="63"/>
        <v>2116.8303112692756</v>
      </c>
      <c r="J309" s="46">
        <f t="shared" si="67"/>
        <v>1306.9184142783786</v>
      </c>
      <c r="K309" s="69" t="s">
        <v>77</v>
      </c>
      <c r="L309" s="124">
        <f t="shared" si="64"/>
        <v>0.97410176463698173</v>
      </c>
      <c r="M309" s="37">
        <f t="shared" si="65"/>
        <v>25</v>
      </c>
      <c r="N309" s="37">
        <v>294</v>
      </c>
      <c r="O309" s="46">
        <f t="shared" si="58"/>
        <v>0</v>
      </c>
      <c r="P309" s="46">
        <f t="shared" si="59"/>
        <v>0</v>
      </c>
      <c r="Q309" s="46">
        <f t="shared" si="60"/>
        <v>159.36763150806001</v>
      </c>
      <c r="R309" s="115">
        <f t="shared" si="66"/>
        <v>5911.0234033420538</v>
      </c>
      <c r="S309" s="46">
        <f t="shared" si="66"/>
        <v>0.12</v>
      </c>
      <c r="T309" s="46">
        <f t="shared" si="61"/>
        <v>2062.0081416444527</v>
      </c>
      <c r="U309" s="116"/>
      <c r="V309" s="69"/>
      <c r="W309" s="5"/>
      <c r="X309" s="5"/>
      <c r="Y309" s="5"/>
      <c r="Z309" s="5"/>
      <c r="AA309" s="5"/>
      <c r="AB309" s="5"/>
      <c r="AC309" s="5"/>
      <c r="AD309" s="69"/>
    </row>
    <row r="310" spans="2:30" x14ac:dyDescent="0.2">
      <c r="B310" s="37">
        <f t="shared" si="62"/>
        <v>25</v>
      </c>
      <c r="C310" s="37">
        <v>295</v>
      </c>
      <c r="D310" s="46"/>
      <c r="E310" s="46"/>
      <c r="F310" s="46">
        <f t="shared" si="69"/>
        <v>163.60470465573124</v>
      </c>
      <c r="G310" s="48">
        <f t="shared" si="68"/>
        <v>5911.0234033420538</v>
      </c>
      <c r="H310" s="46">
        <f t="shared" si="57"/>
        <v>0.12</v>
      </c>
      <c r="I310" s="46">
        <f t="shared" si="63"/>
        <v>0</v>
      </c>
      <c r="J310" s="46">
        <f t="shared" si="67"/>
        <v>1149.3294768252103</v>
      </c>
      <c r="L310" s="124">
        <f t="shared" si="64"/>
        <v>0.96900316622301863</v>
      </c>
      <c r="M310" s="37">
        <f t="shared" si="65"/>
        <v>25</v>
      </c>
      <c r="N310" s="37">
        <v>295</v>
      </c>
      <c r="O310" s="46">
        <f t="shared" si="58"/>
        <v>0</v>
      </c>
      <c r="P310" s="46">
        <f t="shared" si="59"/>
        <v>0</v>
      </c>
      <c r="Q310" s="46">
        <f t="shared" si="60"/>
        <v>158.5334768203854</v>
      </c>
      <c r="R310" s="115">
        <f t="shared" si="66"/>
        <v>5911.0234033420538</v>
      </c>
      <c r="S310" s="46">
        <f t="shared" si="66"/>
        <v>0.12</v>
      </c>
      <c r="T310" s="46">
        <f t="shared" si="61"/>
        <v>0</v>
      </c>
      <c r="U310" s="116"/>
      <c r="W310" s="5"/>
      <c r="X310" s="5"/>
      <c r="Y310" s="5"/>
      <c r="Z310" s="5"/>
      <c r="AA310" s="5"/>
      <c r="AB310" s="5"/>
      <c r="AC310" s="5"/>
    </row>
    <row r="311" spans="2:30" x14ac:dyDescent="0.2">
      <c r="B311" s="37">
        <f t="shared" si="62"/>
        <v>25</v>
      </c>
      <c r="C311" s="37">
        <v>296</v>
      </c>
      <c r="D311" s="46"/>
      <c r="E311" s="46"/>
      <c r="F311" s="46">
        <f t="shared" si="69"/>
        <v>163.60470465573124</v>
      </c>
      <c r="G311" s="48">
        <f t="shared" si="68"/>
        <v>5911.0234033420538</v>
      </c>
      <c r="H311" s="46">
        <f t="shared" si="57"/>
        <v>0.12</v>
      </c>
      <c r="I311" s="46">
        <f t="shared" si="63"/>
        <v>0</v>
      </c>
      <c r="J311" s="46">
        <f t="shared" si="67"/>
        <v>990.91135456175039</v>
      </c>
      <c r="L311" s="124">
        <f t="shared" si="64"/>
        <v>0.96393125465711482</v>
      </c>
      <c r="M311" s="37">
        <f t="shared" si="65"/>
        <v>25</v>
      </c>
      <c r="N311" s="37">
        <v>296</v>
      </c>
      <c r="O311" s="46">
        <f t="shared" si="58"/>
        <v>0</v>
      </c>
      <c r="P311" s="46">
        <f t="shared" si="59"/>
        <v>0</v>
      </c>
      <c r="Q311" s="46">
        <f t="shared" si="60"/>
        <v>157.70368822660572</v>
      </c>
      <c r="R311" s="115">
        <f t="shared" si="66"/>
        <v>5911.0234033420538</v>
      </c>
      <c r="S311" s="46">
        <f t="shared" si="66"/>
        <v>0.12</v>
      </c>
      <c r="T311" s="46">
        <f t="shared" si="61"/>
        <v>0</v>
      </c>
      <c r="U311" s="116"/>
      <c r="W311" s="5"/>
      <c r="X311" s="5"/>
      <c r="Y311" s="5"/>
      <c r="Z311" s="5"/>
      <c r="AA311" s="5"/>
      <c r="AB311" s="5"/>
      <c r="AC311" s="5"/>
    </row>
    <row r="312" spans="2:30" x14ac:dyDescent="0.2">
      <c r="B312" s="37">
        <f t="shared" si="62"/>
        <v>25</v>
      </c>
      <c r="C312" s="37">
        <v>297</v>
      </c>
      <c r="D312" s="46"/>
      <c r="E312" s="46"/>
      <c r="F312" s="46">
        <f t="shared" si="69"/>
        <v>163.60470465573124</v>
      </c>
      <c r="G312" s="48">
        <f t="shared" si="68"/>
        <v>5911.0234033420538</v>
      </c>
      <c r="H312" s="46">
        <f t="shared" si="57"/>
        <v>0.12</v>
      </c>
      <c r="I312" s="46">
        <f t="shared" si="63"/>
        <v>2116.8303112692756</v>
      </c>
      <c r="J312" s="46">
        <f t="shared" si="67"/>
        <v>2959.6281097741667</v>
      </c>
      <c r="L312" s="124">
        <f t="shared" si="64"/>
        <v>0.95888589025620352</v>
      </c>
      <c r="M312" s="37">
        <f t="shared" si="65"/>
        <v>25</v>
      </c>
      <c r="N312" s="37">
        <v>297</v>
      </c>
      <c r="O312" s="46">
        <f t="shared" si="58"/>
        <v>0</v>
      </c>
      <c r="P312" s="46">
        <f t="shared" si="59"/>
        <v>0</v>
      </c>
      <c r="Q312" s="46">
        <f t="shared" si="60"/>
        <v>156.8782428739141</v>
      </c>
      <c r="R312" s="115">
        <f t="shared" si="66"/>
        <v>5911.0234033420538</v>
      </c>
      <c r="S312" s="46">
        <f t="shared" si="66"/>
        <v>0.12</v>
      </c>
      <c r="T312" s="46">
        <f t="shared" si="61"/>
        <v>2029.7987175427559</v>
      </c>
      <c r="U312" s="116"/>
      <c r="W312" s="5"/>
      <c r="X312" s="5"/>
      <c r="Y312" s="5"/>
      <c r="Z312" s="5"/>
      <c r="AA312" s="5"/>
      <c r="AB312" s="5"/>
      <c r="AC312" s="5"/>
    </row>
    <row r="313" spans="2:30" x14ac:dyDescent="0.2">
      <c r="B313" s="37">
        <f t="shared" si="62"/>
        <v>25</v>
      </c>
      <c r="C313" s="37">
        <v>298</v>
      </c>
      <c r="D313" s="46"/>
      <c r="E313" s="46"/>
      <c r="F313" s="46">
        <f t="shared" si="69"/>
        <v>163.60470465573124</v>
      </c>
      <c r="G313" s="48">
        <f t="shared" si="68"/>
        <v>5911.0234033420538</v>
      </c>
      <c r="H313" s="46">
        <f t="shared" si="57"/>
        <v>0.12</v>
      </c>
      <c r="I313" s="46">
        <f t="shared" si="63"/>
        <v>0</v>
      </c>
      <c r="J313" s="46">
        <f t="shared" si="67"/>
        <v>2810.7352254670791</v>
      </c>
      <c r="L313" s="124">
        <f t="shared" si="64"/>
        <v>0.95386693406834155</v>
      </c>
      <c r="M313" s="37">
        <f t="shared" si="65"/>
        <v>25</v>
      </c>
      <c r="N313" s="37">
        <v>298</v>
      </c>
      <c r="O313" s="46">
        <f t="shared" si="58"/>
        <v>0</v>
      </c>
      <c r="P313" s="46">
        <f t="shared" si="59"/>
        <v>0</v>
      </c>
      <c r="Q313" s="46">
        <f t="shared" si="60"/>
        <v>156.0571180291189</v>
      </c>
      <c r="R313" s="115">
        <f t="shared" si="66"/>
        <v>5911.0234033420538</v>
      </c>
      <c r="S313" s="46">
        <f t="shared" si="66"/>
        <v>0.12</v>
      </c>
      <c r="T313" s="46">
        <f t="shared" si="61"/>
        <v>0</v>
      </c>
      <c r="U313" s="116"/>
      <c r="W313" s="5"/>
      <c r="X313" s="5"/>
      <c r="Y313" s="5"/>
      <c r="Z313" s="5"/>
      <c r="AA313" s="5"/>
      <c r="AB313" s="5"/>
      <c r="AC313" s="5"/>
    </row>
    <row r="314" spans="2:30" x14ac:dyDescent="0.2">
      <c r="B314" s="37">
        <f t="shared" si="62"/>
        <v>25</v>
      </c>
      <c r="C314" s="37">
        <v>299</v>
      </c>
      <c r="D314" s="46"/>
      <c r="E314" s="46"/>
      <c r="F314" s="46">
        <f t="shared" si="69"/>
        <v>163.60470465573124</v>
      </c>
      <c r="G314" s="48">
        <f t="shared" si="68"/>
        <v>5911.0234033420538</v>
      </c>
      <c r="H314" s="46">
        <f t="shared" si="57"/>
        <v>0.12</v>
      </c>
      <c r="I314" s="46">
        <f t="shared" si="63"/>
        <v>0</v>
      </c>
      <c r="J314" s="46">
        <f t="shared" si="67"/>
        <v>2661.0589123227696</v>
      </c>
      <c r="L314" s="124">
        <f t="shared" si="64"/>
        <v>0.94887424786888197</v>
      </c>
      <c r="M314" s="37">
        <f t="shared" si="65"/>
        <v>25</v>
      </c>
      <c r="N314" s="37">
        <v>299</v>
      </c>
      <c r="O314" s="46">
        <f t="shared" si="58"/>
        <v>0</v>
      </c>
      <c r="P314" s="46">
        <f t="shared" si="59"/>
        <v>0</v>
      </c>
      <c r="Q314" s="46">
        <f t="shared" si="60"/>
        <v>155.24029107801755</v>
      </c>
      <c r="R314" s="115">
        <f t="shared" si="66"/>
        <v>5911.0234033420538</v>
      </c>
      <c r="S314" s="46">
        <f t="shared" si="66"/>
        <v>0.12</v>
      </c>
      <c r="T314" s="46">
        <f t="shared" si="61"/>
        <v>0</v>
      </c>
      <c r="U314" s="116"/>
      <c r="W314" s="5"/>
      <c r="X314" s="5"/>
      <c r="Y314" s="5"/>
      <c r="Z314" s="5"/>
      <c r="AA314" s="5"/>
      <c r="AB314" s="5"/>
      <c r="AC314" s="5"/>
    </row>
    <row r="315" spans="2:30" x14ac:dyDescent="0.2">
      <c r="B315" s="37">
        <f t="shared" si="62"/>
        <v>25</v>
      </c>
      <c r="C315" s="37">
        <v>300</v>
      </c>
      <c r="D315" s="46"/>
      <c r="E315" s="46"/>
      <c r="F315" s="46">
        <f t="shared" si="69"/>
        <v>163.60470465573124</v>
      </c>
      <c r="G315" s="48">
        <f t="shared" si="68"/>
        <v>5911.0234033420538</v>
      </c>
      <c r="H315" s="46">
        <f t="shared" si="57"/>
        <v>0.12</v>
      </c>
      <c r="I315" s="46">
        <f t="shared" si="63"/>
        <v>2116.8303112692756</v>
      </c>
      <c r="J315" s="46">
        <f t="shared" si="67"/>
        <v>4638.5634733813486</v>
      </c>
      <c r="L315" s="124">
        <f t="shared" si="64"/>
        <v>0.94390769415666509</v>
      </c>
      <c r="M315" s="37">
        <f t="shared" si="65"/>
        <v>25</v>
      </c>
      <c r="N315" s="37">
        <v>300</v>
      </c>
      <c r="O315" s="46">
        <f t="shared" si="58"/>
        <v>0</v>
      </c>
      <c r="P315" s="46">
        <f t="shared" si="59"/>
        <v>0</v>
      </c>
      <c r="Q315" s="46">
        <f t="shared" si="60"/>
        <v>154.42773952477347</v>
      </c>
      <c r="R315" s="115">
        <f t="shared" si="66"/>
        <v>5911.0234033420538</v>
      </c>
      <c r="S315" s="46">
        <f t="shared" si="66"/>
        <v>0.12</v>
      </c>
      <c r="T315" s="46">
        <f t="shared" si="61"/>
        <v>1998.0924180311176</v>
      </c>
      <c r="U315" s="116"/>
      <c r="W315" s="5"/>
      <c r="X315" s="5"/>
      <c r="Y315" s="5"/>
      <c r="Z315" s="5"/>
      <c r="AA315" s="5"/>
      <c r="AB315" s="5"/>
      <c r="AC315" s="5"/>
    </row>
    <row r="316" spans="2:30" x14ac:dyDescent="0.2">
      <c r="B316" s="37">
        <f t="shared" si="62"/>
        <v>26</v>
      </c>
      <c r="C316" s="37">
        <v>301</v>
      </c>
      <c r="D316" s="46"/>
      <c r="E316" s="46"/>
      <c r="F316" s="46">
        <f t="shared" si="69"/>
        <v>168.51284579540314</v>
      </c>
      <c r="G316" s="48">
        <f t="shared" si="68"/>
        <v>5881.4682863253438</v>
      </c>
      <c r="H316" s="46">
        <f t="shared" si="57"/>
        <v>0.12</v>
      </c>
      <c r="I316" s="46">
        <f t="shared" si="63"/>
        <v>0</v>
      </c>
      <c r="J316" s="46">
        <f t="shared" si="67"/>
        <v>4493.5706673903342</v>
      </c>
      <c r="L316" s="124">
        <f t="shared" si="64"/>
        <v>1</v>
      </c>
      <c r="M316" s="37">
        <f t="shared" si="65"/>
        <v>26</v>
      </c>
      <c r="N316" s="37">
        <v>301</v>
      </c>
      <c r="O316" s="46">
        <f t="shared" si="58"/>
        <v>0</v>
      </c>
      <c r="P316" s="46">
        <f t="shared" si="59"/>
        <v>0</v>
      </c>
      <c r="Q316" s="46">
        <f t="shared" si="60"/>
        <v>168.51284579540314</v>
      </c>
      <c r="R316" s="115">
        <f t="shared" si="66"/>
        <v>5881.4682863253438</v>
      </c>
      <c r="S316" s="46">
        <f t="shared" si="66"/>
        <v>0.12</v>
      </c>
      <c r="T316" s="46">
        <f t="shared" si="61"/>
        <v>0</v>
      </c>
      <c r="U316" s="116"/>
      <c r="W316" s="5"/>
      <c r="X316" s="5"/>
      <c r="Y316" s="5"/>
      <c r="Z316" s="5"/>
      <c r="AA316" s="5"/>
      <c r="AB316" s="5"/>
      <c r="AC316" s="5"/>
    </row>
    <row r="317" spans="2:30" x14ac:dyDescent="0.2">
      <c r="B317" s="37">
        <f t="shared" si="62"/>
        <v>26</v>
      </c>
      <c r="C317" s="37">
        <v>302</v>
      </c>
      <c r="D317" s="46"/>
      <c r="E317" s="46"/>
      <c r="F317" s="46">
        <f t="shared" si="69"/>
        <v>168.51284579540314</v>
      </c>
      <c r="G317" s="48">
        <f t="shared" si="68"/>
        <v>5881.4682863253438</v>
      </c>
      <c r="H317" s="46">
        <f t="shared" si="57"/>
        <v>0.12</v>
      </c>
      <c r="I317" s="46">
        <f t="shared" si="63"/>
        <v>0</v>
      </c>
      <c r="J317" s="46">
        <f t="shared" si="67"/>
        <v>4347.814953581852</v>
      </c>
      <c r="L317" s="124">
        <f t="shared" si="64"/>
        <v>0.99476584624003528</v>
      </c>
      <c r="M317" s="37">
        <f t="shared" si="65"/>
        <v>26</v>
      </c>
      <c r="N317" s="37">
        <v>302</v>
      </c>
      <c r="O317" s="46">
        <f t="shared" si="58"/>
        <v>0</v>
      </c>
      <c r="P317" s="46">
        <f t="shared" si="59"/>
        <v>0</v>
      </c>
      <c r="Q317" s="46">
        <f t="shared" si="60"/>
        <v>167.63082364998078</v>
      </c>
      <c r="R317" s="115">
        <f t="shared" si="66"/>
        <v>5881.4682863253438</v>
      </c>
      <c r="S317" s="46">
        <f t="shared" si="66"/>
        <v>0.12</v>
      </c>
      <c r="T317" s="46">
        <f t="shared" si="61"/>
        <v>0</v>
      </c>
      <c r="U317" s="116"/>
      <c r="W317" s="5"/>
      <c r="X317" s="5"/>
      <c r="Y317" s="5"/>
      <c r="Z317" s="5"/>
      <c r="AA317" s="5"/>
      <c r="AB317" s="5"/>
      <c r="AC317" s="5"/>
    </row>
    <row r="318" spans="2:30" x14ac:dyDescent="0.2">
      <c r="B318" s="37">
        <f t="shared" si="62"/>
        <v>26</v>
      </c>
      <c r="C318" s="37">
        <v>303</v>
      </c>
      <c r="D318" s="46"/>
      <c r="E318" s="46"/>
      <c r="F318" s="46">
        <f t="shared" si="69"/>
        <v>168.51284579540314</v>
      </c>
      <c r="G318" s="48">
        <f t="shared" si="68"/>
        <v>5881.4682863253438</v>
      </c>
      <c r="H318" s="46">
        <f t="shared" si="57"/>
        <v>0.12</v>
      </c>
      <c r="I318" s="46">
        <f t="shared" si="63"/>
        <v>2106.2461597129295</v>
      </c>
      <c r="J318" s="46">
        <f t="shared" si="67"/>
        <v>6318.6209008453297</v>
      </c>
      <c r="L318" s="124">
        <f t="shared" si="64"/>
        <v>0.98955908884565325</v>
      </c>
      <c r="M318" s="37">
        <f t="shared" si="65"/>
        <v>26</v>
      </c>
      <c r="N318" s="37">
        <v>303</v>
      </c>
      <c r="O318" s="46">
        <f t="shared" si="58"/>
        <v>0</v>
      </c>
      <c r="P318" s="46">
        <f t="shared" si="59"/>
        <v>0</v>
      </c>
      <c r="Q318" s="46">
        <f t="shared" si="60"/>
        <v>166.75341814408719</v>
      </c>
      <c r="R318" s="115">
        <f t="shared" si="66"/>
        <v>5881.4682863253438</v>
      </c>
      <c r="S318" s="46">
        <f t="shared" si="66"/>
        <v>0.12</v>
      </c>
      <c r="T318" s="46">
        <f t="shared" si="61"/>
        <v>2084.2550306901826</v>
      </c>
      <c r="U318" s="116"/>
      <c r="W318" s="5"/>
      <c r="X318" s="5"/>
      <c r="Y318" s="5"/>
      <c r="Z318" s="5"/>
      <c r="AA318" s="5"/>
      <c r="AB318" s="5"/>
      <c r="AC318" s="5"/>
    </row>
    <row r="319" spans="2:30" x14ac:dyDescent="0.2">
      <c r="B319" s="37">
        <f t="shared" si="62"/>
        <v>26</v>
      </c>
      <c r="C319" s="37">
        <v>304</v>
      </c>
      <c r="D319" s="46"/>
      <c r="E319" s="46"/>
      <c r="F319" s="46">
        <f t="shared" si="69"/>
        <v>168.51284579540314</v>
      </c>
      <c r="G319" s="48">
        <f t="shared" si="68"/>
        <v>5881.4682863253438</v>
      </c>
      <c r="H319" s="46">
        <f t="shared" si="57"/>
        <v>0.12</v>
      </c>
      <c r="I319" s="46">
        <f t="shared" si="63"/>
        <v>0</v>
      </c>
      <c r="J319" s="46">
        <f t="shared" si="67"/>
        <v>6182.4680434051779</v>
      </c>
      <c r="L319" s="124">
        <f t="shared" si="64"/>
        <v>0.98437958442006435</v>
      </c>
      <c r="M319" s="37">
        <f t="shared" si="65"/>
        <v>26</v>
      </c>
      <c r="N319" s="37">
        <v>304</v>
      </c>
      <c r="O319" s="46">
        <f t="shared" si="58"/>
        <v>0</v>
      </c>
      <c r="P319" s="46">
        <f t="shared" si="59"/>
        <v>0</v>
      </c>
      <c r="Q319" s="46">
        <f t="shared" si="60"/>
        <v>165.88060511352134</v>
      </c>
      <c r="R319" s="115">
        <f t="shared" si="66"/>
        <v>5881.4682863253438</v>
      </c>
      <c r="S319" s="46">
        <f t="shared" si="66"/>
        <v>0.12</v>
      </c>
      <c r="T319" s="46">
        <f t="shared" si="61"/>
        <v>0</v>
      </c>
      <c r="U319" s="116"/>
      <c r="W319" s="5"/>
      <c r="X319" s="5"/>
      <c r="Y319" s="5"/>
      <c r="Z319" s="5"/>
      <c r="AA319" s="5"/>
      <c r="AB319" s="5"/>
      <c r="AC319" s="5"/>
    </row>
    <row r="320" spans="2:30" x14ac:dyDescent="0.2">
      <c r="B320" s="37">
        <f t="shared" si="62"/>
        <v>26</v>
      </c>
      <c r="C320" s="37">
        <v>305</v>
      </c>
      <c r="D320" s="46"/>
      <c r="E320" s="46"/>
      <c r="F320" s="46">
        <f t="shared" si="69"/>
        <v>168.51284579540314</v>
      </c>
      <c r="G320" s="48">
        <f t="shared" si="68"/>
        <v>5881.4682863253438</v>
      </c>
      <c r="H320" s="46">
        <f t="shared" si="57"/>
        <v>0.12</v>
      </c>
      <c r="I320" s="46">
        <f t="shared" si="63"/>
        <v>0</v>
      </c>
      <c r="J320" s="46">
        <f t="shared" si="67"/>
        <v>6045.5987912542569</v>
      </c>
      <c r="L320" s="124">
        <f t="shared" si="64"/>
        <v>0.97922719031703964</v>
      </c>
      <c r="M320" s="37">
        <f t="shared" si="65"/>
        <v>26</v>
      </c>
      <c r="N320" s="37">
        <v>305</v>
      </c>
      <c r="O320" s="46">
        <f t="shared" si="58"/>
        <v>0</v>
      </c>
      <c r="P320" s="46">
        <f t="shared" si="59"/>
        <v>0</v>
      </c>
      <c r="Q320" s="46">
        <f t="shared" si="60"/>
        <v>165.01236052056117</v>
      </c>
      <c r="R320" s="115">
        <f t="shared" si="66"/>
        <v>5881.4682863253438</v>
      </c>
      <c r="S320" s="46">
        <f t="shared" si="66"/>
        <v>0.12</v>
      </c>
      <c r="T320" s="46">
        <f t="shared" si="61"/>
        <v>0</v>
      </c>
      <c r="U320" s="116"/>
      <c r="W320" s="5"/>
      <c r="X320" s="5"/>
      <c r="Y320" s="5"/>
      <c r="Z320" s="5"/>
      <c r="AA320" s="5"/>
      <c r="AB320" s="5"/>
      <c r="AC320" s="5"/>
    </row>
    <row r="321" spans="2:29" x14ac:dyDescent="0.2">
      <c r="B321" s="37">
        <f t="shared" si="62"/>
        <v>26</v>
      </c>
      <c r="C321" s="37">
        <v>306</v>
      </c>
      <c r="D321" s="46"/>
      <c r="E321" s="46"/>
      <c r="F321" s="46">
        <f t="shared" si="69"/>
        <v>168.51284579540314</v>
      </c>
      <c r="G321" s="48">
        <f t="shared" si="68"/>
        <v>5881.4682863253438</v>
      </c>
      <c r="H321" s="46">
        <f t="shared" si="57"/>
        <v>0.12</v>
      </c>
      <c r="I321" s="46">
        <f t="shared" si="63"/>
        <v>2106.2461597129295</v>
      </c>
      <c r="J321" s="46">
        <f t="shared" si="67"/>
        <v>8025.3379580197407</v>
      </c>
      <c r="L321" s="124">
        <f t="shared" si="64"/>
        <v>0.97410176463698173</v>
      </c>
      <c r="M321" s="37">
        <f t="shared" si="65"/>
        <v>26</v>
      </c>
      <c r="N321" s="37">
        <v>306</v>
      </c>
      <c r="O321" s="46">
        <f t="shared" si="58"/>
        <v>0</v>
      </c>
      <c r="P321" s="46">
        <f t="shared" si="59"/>
        <v>0</v>
      </c>
      <c r="Q321" s="46">
        <f t="shared" si="60"/>
        <v>164.14866045330177</v>
      </c>
      <c r="R321" s="115">
        <f t="shared" si="66"/>
        <v>5881.4682863253438</v>
      </c>
      <c r="S321" s="46">
        <f t="shared" si="66"/>
        <v>0.12</v>
      </c>
      <c r="T321" s="46">
        <f t="shared" si="61"/>
        <v>2051.6981009362307</v>
      </c>
      <c r="U321" s="116"/>
      <c r="W321" s="5"/>
      <c r="X321" s="5"/>
      <c r="Y321" s="5"/>
      <c r="Z321" s="5"/>
      <c r="AA321" s="5"/>
      <c r="AB321" s="5"/>
      <c r="AC321" s="5"/>
    </row>
    <row r="322" spans="2:29" x14ac:dyDescent="0.2">
      <c r="B322" s="37">
        <f t="shared" si="62"/>
        <v>26</v>
      </c>
      <c r="C322" s="37">
        <v>307</v>
      </c>
      <c r="D322" s="46"/>
      <c r="E322" s="46"/>
      <c r="F322" s="46">
        <f t="shared" si="69"/>
        <v>168.51284579540314</v>
      </c>
      <c r="G322" s="48">
        <f t="shared" si="68"/>
        <v>5881.4682863253438</v>
      </c>
      <c r="H322" s="46">
        <f t="shared" si="57"/>
        <v>0.12</v>
      </c>
      <c r="I322" s="46">
        <f t="shared" si="63"/>
        <v>0</v>
      </c>
      <c r="J322" s="46">
        <f t="shared" si="67"/>
        <v>7898.1653239515217</v>
      </c>
      <c r="L322" s="124">
        <f t="shared" si="64"/>
        <v>0.96900316622301863</v>
      </c>
      <c r="M322" s="37">
        <f t="shared" si="65"/>
        <v>26</v>
      </c>
      <c r="N322" s="37">
        <v>307</v>
      </c>
      <c r="O322" s="46">
        <f t="shared" si="58"/>
        <v>0</v>
      </c>
      <c r="P322" s="46">
        <f t="shared" si="59"/>
        <v>0</v>
      </c>
      <c r="Q322" s="46">
        <f t="shared" si="60"/>
        <v>163.28948112499694</v>
      </c>
      <c r="R322" s="115">
        <f t="shared" si="66"/>
        <v>5881.4682863253438</v>
      </c>
      <c r="S322" s="46">
        <f t="shared" si="66"/>
        <v>0.12</v>
      </c>
      <c r="T322" s="46">
        <f t="shared" si="61"/>
        <v>0</v>
      </c>
      <c r="U322" s="116"/>
      <c r="W322" s="5"/>
      <c r="X322" s="5"/>
      <c r="Y322" s="5"/>
      <c r="Z322" s="5"/>
      <c r="AA322" s="5"/>
      <c r="AB322" s="5"/>
      <c r="AC322" s="5"/>
    </row>
    <row r="323" spans="2:29" x14ac:dyDescent="0.2">
      <c r="B323" s="37">
        <f t="shared" si="62"/>
        <v>26</v>
      </c>
      <c r="C323" s="37">
        <v>308</v>
      </c>
      <c r="D323" s="46"/>
      <c r="E323" s="46"/>
      <c r="F323" s="46">
        <f t="shared" si="69"/>
        <v>168.51284579540314</v>
      </c>
      <c r="G323" s="48">
        <f t="shared" si="68"/>
        <v>5881.4682863253438</v>
      </c>
      <c r="H323" s="46">
        <f t="shared" si="57"/>
        <v>0.12</v>
      </c>
      <c r="I323" s="46">
        <f t="shared" si="63"/>
        <v>0</v>
      </c>
      <c r="J323" s="46">
        <f t="shared" si="67"/>
        <v>7770.3235463624542</v>
      </c>
      <c r="L323" s="124">
        <f t="shared" si="64"/>
        <v>0.96393125465711482</v>
      </c>
      <c r="M323" s="37">
        <f t="shared" si="65"/>
        <v>26</v>
      </c>
      <c r="N323" s="37">
        <v>308</v>
      </c>
      <c r="O323" s="46">
        <f t="shared" si="58"/>
        <v>0</v>
      </c>
      <c r="P323" s="46">
        <f t="shared" si="59"/>
        <v>0</v>
      </c>
      <c r="Q323" s="46">
        <f t="shared" si="60"/>
        <v>162.43479887340385</v>
      </c>
      <c r="R323" s="115">
        <f t="shared" si="66"/>
        <v>5881.4682863253438</v>
      </c>
      <c r="S323" s="46">
        <f t="shared" si="66"/>
        <v>0.12</v>
      </c>
      <c r="T323" s="46">
        <f t="shared" si="61"/>
        <v>0</v>
      </c>
      <c r="U323" s="116"/>
      <c r="W323" s="5"/>
      <c r="X323" s="5"/>
      <c r="Y323" s="5"/>
      <c r="Z323" s="5"/>
      <c r="AA323" s="5"/>
      <c r="AB323" s="5"/>
      <c r="AC323" s="5"/>
    </row>
    <row r="324" spans="2:29" x14ac:dyDescent="0.2">
      <c r="B324" s="37">
        <f t="shared" si="62"/>
        <v>26</v>
      </c>
      <c r="C324" s="37">
        <v>309</v>
      </c>
      <c r="D324" s="46"/>
      <c r="E324" s="46"/>
      <c r="F324" s="46">
        <f t="shared" si="69"/>
        <v>168.51284579540314</v>
      </c>
      <c r="G324" s="48">
        <f t="shared" si="68"/>
        <v>5881.4682863253438</v>
      </c>
      <c r="H324" s="46">
        <f t="shared" si="57"/>
        <v>0.12</v>
      </c>
      <c r="I324" s="46">
        <f t="shared" si="63"/>
        <v>2106.2461597129295</v>
      </c>
      <c r="J324" s="46">
        <f t="shared" si="67"/>
        <v>9759.1376875010264</v>
      </c>
      <c r="L324" s="124">
        <f t="shared" si="64"/>
        <v>0.95888589025620352</v>
      </c>
      <c r="M324" s="37">
        <f t="shared" si="65"/>
        <v>26</v>
      </c>
      <c r="N324" s="37">
        <v>309</v>
      </c>
      <c r="O324" s="46">
        <f t="shared" si="58"/>
        <v>0</v>
      </c>
      <c r="P324" s="46">
        <f t="shared" si="59"/>
        <v>0</v>
      </c>
      <c r="Q324" s="46">
        <f t="shared" si="60"/>
        <v>161.58459016013148</v>
      </c>
      <c r="R324" s="115">
        <f t="shared" si="66"/>
        <v>5881.4682863253438</v>
      </c>
      <c r="S324" s="46">
        <f t="shared" si="66"/>
        <v>0.12</v>
      </c>
      <c r="T324" s="46">
        <f t="shared" si="61"/>
        <v>2019.6497239550422</v>
      </c>
      <c r="U324" s="116"/>
      <c r="W324" s="5"/>
      <c r="X324" s="5"/>
      <c r="Y324" s="5"/>
      <c r="Z324" s="5"/>
      <c r="AA324" s="5"/>
      <c r="AB324" s="5"/>
      <c r="AC324" s="5"/>
    </row>
    <row r="325" spans="2:29" x14ac:dyDescent="0.2">
      <c r="B325" s="37">
        <f t="shared" si="62"/>
        <v>26</v>
      </c>
      <c r="C325" s="37">
        <v>310</v>
      </c>
      <c r="D325" s="46"/>
      <c r="E325" s="46"/>
      <c r="F325" s="46">
        <f t="shared" si="69"/>
        <v>168.51284579540314</v>
      </c>
      <c r="G325" s="48">
        <f t="shared" si="68"/>
        <v>5881.4682863253438</v>
      </c>
      <c r="H325" s="46">
        <f t="shared" si="57"/>
        <v>0.12</v>
      </c>
      <c r="I325" s="46">
        <f t="shared" si="63"/>
        <v>0</v>
      </c>
      <c r="J325" s="46">
        <f t="shared" si="67"/>
        <v>9641.0877775466197</v>
      </c>
      <c r="L325" s="124">
        <f t="shared" si="64"/>
        <v>0.95386693406834155</v>
      </c>
      <c r="M325" s="37">
        <f t="shared" si="65"/>
        <v>26</v>
      </c>
      <c r="N325" s="37">
        <v>310</v>
      </c>
      <c r="O325" s="46">
        <f t="shared" si="58"/>
        <v>0</v>
      </c>
      <c r="P325" s="46">
        <f t="shared" si="59"/>
        <v>0</v>
      </c>
      <c r="Q325" s="46">
        <f t="shared" si="60"/>
        <v>160.73883156999241</v>
      </c>
      <c r="R325" s="115">
        <f t="shared" si="66"/>
        <v>5881.4682863253438</v>
      </c>
      <c r="S325" s="46">
        <f t="shared" si="66"/>
        <v>0.12</v>
      </c>
      <c r="T325" s="46">
        <f t="shared" si="61"/>
        <v>0</v>
      </c>
      <c r="U325" s="116"/>
      <c r="W325" s="5"/>
      <c r="X325" s="5"/>
      <c r="Y325" s="5"/>
      <c r="Z325" s="5"/>
      <c r="AA325" s="5"/>
      <c r="AB325" s="5"/>
      <c r="AC325" s="5"/>
    </row>
    <row r="326" spans="2:29" x14ac:dyDescent="0.2">
      <c r="B326" s="37">
        <f t="shared" si="62"/>
        <v>26</v>
      </c>
      <c r="C326" s="37">
        <v>311</v>
      </c>
      <c r="D326" s="46"/>
      <c r="E326" s="46"/>
      <c r="F326" s="46">
        <f t="shared" si="69"/>
        <v>168.51284579540314</v>
      </c>
      <c r="G326" s="48">
        <f t="shared" si="68"/>
        <v>5881.4682863253438</v>
      </c>
      <c r="H326" s="46">
        <f t="shared" si="57"/>
        <v>0.12</v>
      </c>
      <c r="I326" s="46">
        <f t="shared" si="63"/>
        <v>0</v>
      </c>
      <c r="J326" s="46">
        <f t="shared" si="67"/>
        <v>9522.4167250566225</v>
      </c>
      <c r="L326" s="124">
        <f t="shared" si="64"/>
        <v>0.94887424786888197</v>
      </c>
      <c r="M326" s="37">
        <f t="shared" si="65"/>
        <v>26</v>
      </c>
      <c r="N326" s="37">
        <v>311</v>
      </c>
      <c r="O326" s="46">
        <f t="shared" si="58"/>
        <v>0</v>
      </c>
      <c r="P326" s="46">
        <f t="shared" si="59"/>
        <v>0</v>
      </c>
      <c r="Q326" s="46">
        <f t="shared" si="60"/>
        <v>159.89749981035803</v>
      </c>
      <c r="R326" s="115">
        <f t="shared" si="66"/>
        <v>5881.4682863253438</v>
      </c>
      <c r="S326" s="46">
        <f t="shared" si="66"/>
        <v>0.12</v>
      </c>
      <c r="T326" s="46">
        <f t="shared" si="61"/>
        <v>0</v>
      </c>
      <c r="U326" s="116"/>
      <c r="W326" s="5"/>
      <c r="X326" s="5"/>
      <c r="Y326" s="5"/>
      <c r="Z326" s="5"/>
      <c r="AA326" s="5"/>
      <c r="AB326" s="5"/>
      <c r="AC326" s="5"/>
    </row>
    <row r="327" spans="2:29" x14ac:dyDescent="0.2">
      <c r="B327" s="37">
        <f t="shared" si="62"/>
        <v>26</v>
      </c>
      <c r="C327" s="37">
        <v>312</v>
      </c>
      <c r="D327" s="46"/>
      <c r="E327" s="46"/>
      <c r="F327" s="46">
        <f t="shared" si="69"/>
        <v>168.51284579540314</v>
      </c>
      <c r="G327" s="48">
        <f t="shared" si="68"/>
        <v>5881.4682863253438</v>
      </c>
      <c r="H327" s="46">
        <f t="shared" si="57"/>
        <v>0.12</v>
      </c>
      <c r="I327" s="46">
        <f t="shared" si="63"/>
        <v>2106.2461597129295</v>
      </c>
      <c r="J327" s="46">
        <f t="shared" si="67"/>
        <v>11520.449844846036</v>
      </c>
      <c r="L327" s="124">
        <f t="shared" si="64"/>
        <v>0.94390769415666509</v>
      </c>
      <c r="M327" s="37">
        <f t="shared" si="65"/>
        <v>26</v>
      </c>
      <c r="N327" s="37">
        <v>312</v>
      </c>
      <c r="O327" s="46">
        <f t="shared" si="58"/>
        <v>0</v>
      </c>
      <c r="P327" s="46">
        <f t="shared" si="59"/>
        <v>0</v>
      </c>
      <c r="Q327" s="46">
        <f t="shared" si="60"/>
        <v>159.06057171051665</v>
      </c>
      <c r="R327" s="115">
        <f t="shared" si="66"/>
        <v>5881.4682863253438</v>
      </c>
      <c r="S327" s="46">
        <f t="shared" si="66"/>
        <v>0.12</v>
      </c>
      <c r="T327" s="46">
        <f t="shared" si="61"/>
        <v>1988.1019559409622</v>
      </c>
      <c r="U327" s="116"/>
      <c r="W327" s="5"/>
      <c r="X327" s="5"/>
      <c r="Y327" s="5"/>
      <c r="Z327" s="5"/>
      <c r="AA327" s="5"/>
      <c r="AB327" s="5"/>
      <c r="AC327" s="5"/>
    </row>
    <row r="328" spans="2:29" x14ac:dyDescent="0.2">
      <c r="B328" s="37">
        <f t="shared" si="62"/>
        <v>27</v>
      </c>
      <c r="C328" s="37">
        <v>313</v>
      </c>
      <c r="D328" s="46"/>
      <c r="E328" s="46"/>
      <c r="F328" s="46">
        <f t="shared" si="69"/>
        <v>173.56823116926523</v>
      </c>
      <c r="G328" s="48">
        <f t="shared" si="68"/>
        <v>5852.0609448937175</v>
      </c>
      <c r="H328" s="46">
        <f t="shared" si="57"/>
        <v>0.12</v>
      </c>
      <c r="I328" s="46">
        <f t="shared" si="63"/>
        <v>0</v>
      </c>
      <c r="J328" s="46">
        <f t="shared" si="67"/>
        <v>11406.585435723522</v>
      </c>
      <c r="L328" s="124">
        <f t="shared" si="64"/>
        <v>1</v>
      </c>
      <c r="M328" s="37">
        <f t="shared" si="65"/>
        <v>27</v>
      </c>
      <c r="N328" s="37">
        <v>313</v>
      </c>
      <c r="O328" s="46">
        <f t="shared" si="58"/>
        <v>0</v>
      </c>
      <c r="P328" s="46">
        <f t="shared" si="59"/>
        <v>0</v>
      </c>
      <c r="Q328" s="46">
        <f t="shared" si="60"/>
        <v>173.56823116926523</v>
      </c>
      <c r="R328" s="115">
        <f t="shared" si="66"/>
        <v>5852.0609448937175</v>
      </c>
      <c r="S328" s="46">
        <f t="shared" si="66"/>
        <v>0.12</v>
      </c>
      <c r="T328" s="46">
        <f t="shared" si="61"/>
        <v>0</v>
      </c>
      <c r="U328" s="116"/>
      <c r="W328" s="5"/>
      <c r="X328" s="5"/>
      <c r="Y328" s="5"/>
      <c r="Z328" s="5"/>
      <c r="AA328" s="5"/>
      <c r="AB328" s="5"/>
      <c r="AC328" s="5"/>
    </row>
    <row r="329" spans="2:29" x14ac:dyDescent="0.2">
      <c r="B329" s="37">
        <f t="shared" si="62"/>
        <v>27</v>
      </c>
      <c r="C329" s="37">
        <v>314</v>
      </c>
      <c r="D329" s="46"/>
      <c r="E329" s="46"/>
      <c r="F329" s="46">
        <f t="shared" si="69"/>
        <v>173.56823116926523</v>
      </c>
      <c r="G329" s="48">
        <f t="shared" si="68"/>
        <v>5852.0609448937175</v>
      </c>
      <c r="H329" s="46">
        <f t="shared" si="57"/>
        <v>0.12</v>
      </c>
      <c r="I329" s="46">
        <f t="shared" si="63"/>
        <v>0</v>
      </c>
      <c r="J329" s="46">
        <f t="shared" si="67"/>
        <v>11292.121906891192</v>
      </c>
      <c r="L329" s="124">
        <f t="shared" si="64"/>
        <v>0.99476584624003528</v>
      </c>
      <c r="M329" s="37">
        <f t="shared" si="65"/>
        <v>27</v>
      </c>
      <c r="N329" s="37">
        <v>314</v>
      </c>
      <c r="O329" s="46">
        <f t="shared" si="58"/>
        <v>0</v>
      </c>
      <c r="P329" s="46">
        <f t="shared" si="59"/>
        <v>0</v>
      </c>
      <c r="Q329" s="46">
        <f t="shared" si="60"/>
        <v>172.6597483594802</v>
      </c>
      <c r="R329" s="115">
        <f t="shared" si="66"/>
        <v>5852.0609448937175</v>
      </c>
      <c r="S329" s="46">
        <f t="shared" si="66"/>
        <v>0.12</v>
      </c>
      <c r="T329" s="46">
        <f t="shared" si="61"/>
        <v>0</v>
      </c>
      <c r="U329" s="116"/>
      <c r="W329" s="5"/>
      <c r="X329" s="5"/>
      <c r="Y329" s="5"/>
      <c r="Z329" s="5"/>
      <c r="AA329" s="5"/>
      <c r="AB329" s="5"/>
      <c r="AC329" s="5"/>
    </row>
    <row r="330" spans="2:29" x14ac:dyDescent="0.2">
      <c r="B330" s="37">
        <f t="shared" si="62"/>
        <v>27</v>
      </c>
      <c r="C330" s="37">
        <v>315</v>
      </c>
      <c r="D330" s="46"/>
      <c r="E330" s="46"/>
      <c r="F330" s="46">
        <f t="shared" si="69"/>
        <v>173.56823116926523</v>
      </c>
      <c r="G330" s="48">
        <f t="shared" si="68"/>
        <v>5852.0609448937175</v>
      </c>
      <c r="H330" s="46">
        <f t="shared" si="57"/>
        <v>0.12</v>
      </c>
      <c r="I330" s="46">
        <f t="shared" si="63"/>
        <v>2095.7149289143649</v>
      </c>
      <c r="J330" s="46">
        <f t="shared" si="67"/>
        <v>13283.798046126036</v>
      </c>
      <c r="L330" s="124">
        <f t="shared" si="64"/>
        <v>0.98955908884565325</v>
      </c>
      <c r="M330" s="37">
        <f t="shared" si="65"/>
        <v>27</v>
      </c>
      <c r="N330" s="37">
        <v>315</v>
      </c>
      <c r="O330" s="46">
        <f t="shared" si="58"/>
        <v>0</v>
      </c>
      <c r="P330" s="46">
        <f t="shared" si="59"/>
        <v>0</v>
      </c>
      <c r="Q330" s="46">
        <f t="shared" si="60"/>
        <v>171.75602068840982</v>
      </c>
      <c r="R330" s="115">
        <f t="shared" si="66"/>
        <v>5852.0609448937175</v>
      </c>
      <c r="S330" s="46">
        <f t="shared" si="66"/>
        <v>0.12</v>
      </c>
      <c r="T330" s="46">
        <f t="shared" si="61"/>
        <v>2073.833755536732</v>
      </c>
      <c r="U330" s="116"/>
      <c r="W330" s="5"/>
      <c r="X330" s="5"/>
      <c r="Y330" s="5"/>
      <c r="Z330" s="5"/>
      <c r="AA330" s="5"/>
      <c r="AB330" s="5"/>
      <c r="AC330" s="5"/>
    </row>
    <row r="331" spans="2:29" x14ac:dyDescent="0.2">
      <c r="B331" s="37">
        <f t="shared" si="62"/>
        <v>27</v>
      </c>
      <c r="C331" s="37">
        <v>316</v>
      </c>
      <c r="D331" s="46"/>
      <c r="E331" s="46"/>
      <c r="F331" s="46">
        <f t="shared" si="69"/>
        <v>173.56823116926523</v>
      </c>
      <c r="G331" s="48">
        <f t="shared" si="68"/>
        <v>5852.0609448937175</v>
      </c>
      <c r="H331" s="46">
        <f t="shared" si="57"/>
        <v>0.12</v>
      </c>
      <c r="I331" s="46">
        <f t="shared" si="63"/>
        <v>0</v>
      </c>
      <c r="J331" s="46">
        <f t="shared" si="67"/>
        <v>13179.211836142287</v>
      </c>
      <c r="L331" s="124">
        <f t="shared" si="64"/>
        <v>0.98437958442006435</v>
      </c>
      <c r="M331" s="37">
        <f t="shared" si="65"/>
        <v>27</v>
      </c>
      <c r="N331" s="37">
        <v>316</v>
      </c>
      <c r="O331" s="46">
        <f t="shared" si="58"/>
        <v>0</v>
      </c>
      <c r="P331" s="46">
        <f t="shared" si="59"/>
        <v>0</v>
      </c>
      <c r="Q331" s="46">
        <f t="shared" si="60"/>
        <v>170.85702326692697</v>
      </c>
      <c r="R331" s="115">
        <f t="shared" si="66"/>
        <v>5852.0609448937175</v>
      </c>
      <c r="S331" s="46">
        <f t="shared" si="66"/>
        <v>0.12</v>
      </c>
      <c r="T331" s="46">
        <f t="shared" si="61"/>
        <v>0</v>
      </c>
      <c r="U331" s="116"/>
      <c r="W331" s="5"/>
      <c r="X331" s="5"/>
      <c r="Y331" s="5"/>
      <c r="Z331" s="5"/>
      <c r="AA331" s="5"/>
      <c r="AB331" s="5"/>
      <c r="AC331" s="5"/>
    </row>
    <row r="332" spans="2:29" x14ac:dyDescent="0.2">
      <c r="B332" s="37">
        <f t="shared" si="62"/>
        <v>27</v>
      </c>
      <c r="C332" s="37">
        <v>317</v>
      </c>
      <c r="D332" s="46"/>
      <c r="E332" s="46"/>
      <c r="F332" s="46">
        <f t="shared" si="69"/>
        <v>173.56823116926523</v>
      </c>
      <c r="G332" s="48">
        <f t="shared" si="68"/>
        <v>5852.0609448937175</v>
      </c>
      <c r="H332" s="46">
        <f t="shared" si="57"/>
        <v>0.12</v>
      </c>
      <c r="I332" s="46">
        <f t="shared" si="63"/>
        <v>0</v>
      </c>
      <c r="J332" s="46">
        <f t="shared" si="67"/>
        <v>13074.075325496029</v>
      </c>
      <c r="L332" s="124">
        <f t="shared" si="64"/>
        <v>0.97922719031703964</v>
      </c>
      <c r="M332" s="37">
        <f t="shared" si="65"/>
        <v>27</v>
      </c>
      <c r="N332" s="37">
        <v>317</v>
      </c>
      <c r="O332" s="46">
        <f t="shared" si="58"/>
        <v>0</v>
      </c>
      <c r="P332" s="46">
        <f t="shared" si="59"/>
        <v>0</v>
      </c>
      <c r="Q332" s="46">
        <f t="shared" si="60"/>
        <v>169.96273133617802</v>
      </c>
      <c r="R332" s="115">
        <f t="shared" si="66"/>
        <v>5852.0609448937175</v>
      </c>
      <c r="S332" s="46">
        <f t="shared" si="66"/>
        <v>0.12</v>
      </c>
      <c r="T332" s="46">
        <f t="shared" si="61"/>
        <v>0</v>
      </c>
      <c r="U332" s="116"/>
      <c r="W332" s="5"/>
      <c r="X332" s="5"/>
      <c r="Y332" s="5"/>
      <c r="Z332" s="5"/>
      <c r="AA332" s="5"/>
      <c r="AB332" s="5"/>
      <c r="AC332" s="5"/>
    </row>
    <row r="333" spans="2:29" x14ac:dyDescent="0.2">
      <c r="B333" s="37">
        <f t="shared" si="62"/>
        <v>27</v>
      </c>
      <c r="C333" s="37">
        <v>318</v>
      </c>
      <c r="D333" s="46"/>
      <c r="E333" s="46"/>
      <c r="F333" s="46">
        <f t="shared" si="69"/>
        <v>173.56823116926523</v>
      </c>
      <c r="G333" s="48">
        <f t="shared" si="68"/>
        <v>5852.0609448937175</v>
      </c>
      <c r="H333" s="46">
        <f t="shared" si="57"/>
        <v>0.12</v>
      </c>
      <c r="I333" s="46">
        <f t="shared" si="63"/>
        <v>2095.7149289143649</v>
      </c>
      <c r="J333" s="46">
        <f t="shared" si="67"/>
        <v>15075.127558835155</v>
      </c>
      <c r="L333" s="124">
        <f t="shared" si="64"/>
        <v>0.97410176463698173</v>
      </c>
      <c r="M333" s="37">
        <f t="shared" si="65"/>
        <v>27</v>
      </c>
      <c r="N333" s="37">
        <v>318</v>
      </c>
      <c r="O333" s="46">
        <f t="shared" si="58"/>
        <v>0</v>
      </c>
      <c r="P333" s="46">
        <f t="shared" si="59"/>
        <v>0</v>
      </c>
      <c r="Q333" s="46">
        <f t="shared" si="60"/>
        <v>169.07312026690084</v>
      </c>
      <c r="R333" s="115">
        <f t="shared" si="66"/>
        <v>5852.0609448937175</v>
      </c>
      <c r="S333" s="46">
        <f t="shared" si="66"/>
        <v>0.12</v>
      </c>
      <c r="T333" s="46">
        <f t="shared" si="61"/>
        <v>2041.4396104315497</v>
      </c>
      <c r="U333" s="116"/>
      <c r="W333" s="5"/>
      <c r="X333" s="5"/>
      <c r="Y333" s="5"/>
      <c r="Z333" s="5"/>
      <c r="AA333" s="5"/>
      <c r="AB333" s="5"/>
      <c r="AC333" s="5"/>
    </row>
    <row r="334" spans="2:29" x14ac:dyDescent="0.2">
      <c r="B334" s="37">
        <f t="shared" si="62"/>
        <v>27</v>
      </c>
      <c r="C334" s="37">
        <v>319</v>
      </c>
      <c r="D334" s="46"/>
      <c r="E334" s="46"/>
      <c r="F334" s="46">
        <f t="shared" si="69"/>
        <v>173.56823116926523</v>
      </c>
      <c r="G334" s="48">
        <f t="shared" si="68"/>
        <v>5852.0609448937175</v>
      </c>
      <c r="H334" s="46">
        <f t="shared" si="57"/>
        <v>0.12</v>
      </c>
      <c r="I334" s="46">
        <f t="shared" si="63"/>
        <v>0</v>
      </c>
      <c r="J334" s="46">
        <f t="shared" si="67"/>
        <v>14979.966777096375</v>
      </c>
      <c r="L334" s="124">
        <f t="shared" si="64"/>
        <v>0.96900316622301863</v>
      </c>
      <c r="M334" s="37">
        <f t="shared" si="65"/>
        <v>27</v>
      </c>
      <c r="N334" s="37">
        <v>319</v>
      </c>
      <c r="O334" s="46">
        <f t="shared" si="58"/>
        <v>0</v>
      </c>
      <c r="P334" s="46">
        <f t="shared" si="59"/>
        <v>0</v>
      </c>
      <c r="Q334" s="46">
        <f t="shared" si="60"/>
        <v>168.18816555874685</v>
      </c>
      <c r="R334" s="115">
        <f t="shared" si="66"/>
        <v>5852.0609448937175</v>
      </c>
      <c r="S334" s="46">
        <f t="shared" si="66"/>
        <v>0.12</v>
      </c>
      <c r="T334" s="46">
        <f t="shared" si="61"/>
        <v>0</v>
      </c>
      <c r="U334" s="116"/>
      <c r="W334" s="5"/>
      <c r="X334" s="5"/>
      <c r="Y334" s="5"/>
      <c r="Z334" s="5"/>
      <c r="AA334" s="5"/>
      <c r="AB334" s="5"/>
      <c r="AC334" s="5"/>
    </row>
    <row r="335" spans="2:29" x14ac:dyDescent="0.2">
      <c r="B335" s="37">
        <f t="shared" si="62"/>
        <v>27</v>
      </c>
      <c r="C335" s="37">
        <v>320</v>
      </c>
      <c r="D335" s="46"/>
      <c r="E335" s="46"/>
      <c r="F335" s="46">
        <f t="shared" si="69"/>
        <v>173.56823116926523</v>
      </c>
      <c r="G335" s="48">
        <f t="shared" si="68"/>
        <v>5852.0609448937175</v>
      </c>
      <c r="H335" s="46">
        <f t="shared" si="57"/>
        <v>0.12</v>
      </c>
      <c r="I335" s="46">
        <f t="shared" si="63"/>
        <v>0</v>
      </c>
      <c r="J335" s="46">
        <f t="shared" si="67"/>
        <v>14884.305288416941</v>
      </c>
      <c r="L335" s="124">
        <f t="shared" si="64"/>
        <v>0.96393125465711482</v>
      </c>
      <c r="M335" s="37">
        <f t="shared" si="65"/>
        <v>27</v>
      </c>
      <c r="N335" s="37">
        <v>320</v>
      </c>
      <c r="O335" s="46">
        <f t="shared" si="58"/>
        <v>0</v>
      </c>
      <c r="P335" s="46">
        <f t="shared" si="59"/>
        <v>0</v>
      </c>
      <c r="Q335" s="46">
        <f t="shared" si="60"/>
        <v>167.30784283960597</v>
      </c>
      <c r="R335" s="115">
        <f t="shared" si="66"/>
        <v>5852.0609448937175</v>
      </c>
      <c r="S335" s="46">
        <f t="shared" si="66"/>
        <v>0.12</v>
      </c>
      <c r="T335" s="46">
        <f t="shared" si="61"/>
        <v>0</v>
      </c>
      <c r="U335" s="116"/>
      <c r="W335" s="5"/>
      <c r="X335" s="5"/>
      <c r="Y335" s="5"/>
      <c r="Z335" s="5"/>
      <c r="AA335" s="5"/>
      <c r="AB335" s="5"/>
      <c r="AC335" s="5"/>
    </row>
    <row r="336" spans="2:29" x14ac:dyDescent="0.2">
      <c r="B336" s="37">
        <f t="shared" si="62"/>
        <v>27</v>
      </c>
      <c r="C336" s="37">
        <v>321</v>
      </c>
      <c r="D336" s="46"/>
      <c r="E336" s="46"/>
      <c r="F336" s="46">
        <f t="shared" si="69"/>
        <v>173.56823116926523</v>
      </c>
      <c r="G336" s="48">
        <f t="shared" si="68"/>
        <v>5852.0609448937175</v>
      </c>
      <c r="H336" s="46">
        <f t="shared" ref="H336:H375" si="70">$H$14</f>
        <v>0.12</v>
      </c>
      <c r="I336" s="46">
        <f t="shared" si="63"/>
        <v>2095.7149289143649</v>
      </c>
      <c r="J336" s="46">
        <f t="shared" si="67"/>
        <v>16894.882398391743</v>
      </c>
      <c r="L336" s="124">
        <f t="shared" si="64"/>
        <v>0.95888589025620352</v>
      </c>
      <c r="M336" s="37">
        <f t="shared" si="65"/>
        <v>27</v>
      </c>
      <c r="N336" s="37">
        <v>321</v>
      </c>
      <c r="O336" s="46">
        <f t="shared" ref="O336:O375" si="71">D336*$L336</f>
        <v>0</v>
      </c>
      <c r="P336" s="46">
        <f t="shared" ref="P336:P375" si="72">E336*$L336</f>
        <v>0</v>
      </c>
      <c r="Q336" s="46">
        <f t="shared" ref="Q336:Q375" si="73">F336*$L336</f>
        <v>166.43212786493544</v>
      </c>
      <c r="R336" s="115">
        <f t="shared" si="66"/>
        <v>5852.0609448937175</v>
      </c>
      <c r="S336" s="46">
        <f t="shared" si="66"/>
        <v>0.12</v>
      </c>
      <c r="T336" s="46">
        <f t="shared" ref="T336:T375" si="74">I336*$L336</f>
        <v>2009.551475335267</v>
      </c>
      <c r="U336" s="116"/>
      <c r="W336" s="5"/>
      <c r="X336" s="5"/>
      <c r="Y336" s="5"/>
      <c r="Z336" s="5"/>
      <c r="AA336" s="5"/>
      <c r="AB336" s="5"/>
      <c r="AC336" s="5"/>
    </row>
    <row r="337" spans="2:29" x14ac:dyDescent="0.2">
      <c r="B337" s="37">
        <f t="shared" ref="B337:B375" si="75">INT((C337-1)/12)+1</f>
        <v>27</v>
      </c>
      <c r="C337" s="37">
        <v>322</v>
      </c>
      <c r="D337" s="46"/>
      <c r="E337" s="46"/>
      <c r="F337" s="46">
        <f t="shared" si="69"/>
        <v>173.56823116926523</v>
      </c>
      <c r="G337" s="48">
        <f t="shared" si="68"/>
        <v>5852.0609448937175</v>
      </c>
      <c r="H337" s="46">
        <f t="shared" si="70"/>
        <v>0.12</v>
      </c>
      <c r="I337" s="46">
        <f t="shared" ref="I337:I375" si="76">IF(INT(C337/3)=C337/3,SUMPRODUCT(G335:G337,H335:H337),0)*(1-$D$9/12)</f>
        <v>0</v>
      </c>
      <c r="J337" s="46">
        <f t="shared" si="67"/>
        <v>16809.296610277524</v>
      </c>
      <c r="L337" s="124">
        <f t="shared" ref="L337:L375" si="77">(1-$D$9/12)^(12*(($C337-1)/12-$B337+1))</f>
        <v>0.95386693406834155</v>
      </c>
      <c r="M337" s="37">
        <f t="shared" ref="M337:M375" si="78">INT((N337-1)/12)+1</f>
        <v>27</v>
      </c>
      <c r="N337" s="37">
        <v>322</v>
      </c>
      <c r="O337" s="46">
        <f t="shared" si="71"/>
        <v>0</v>
      </c>
      <c r="P337" s="46">
        <f t="shared" si="72"/>
        <v>0</v>
      </c>
      <c r="Q337" s="46">
        <f t="shared" si="73"/>
        <v>165.56099651709218</v>
      </c>
      <c r="R337" s="115">
        <f t="shared" ref="R337:S375" si="79">G337</f>
        <v>5852.0609448937175</v>
      </c>
      <c r="S337" s="46">
        <f t="shared" si="79"/>
        <v>0.12</v>
      </c>
      <c r="T337" s="46">
        <f t="shared" si="74"/>
        <v>0</v>
      </c>
      <c r="U337" s="116"/>
      <c r="W337" s="5"/>
      <c r="X337" s="5"/>
      <c r="Y337" s="5"/>
      <c r="Z337" s="5"/>
      <c r="AA337" s="5"/>
      <c r="AB337" s="5"/>
      <c r="AC337" s="5"/>
    </row>
    <row r="338" spans="2:29" x14ac:dyDescent="0.2">
      <c r="B338" s="37">
        <f t="shared" si="75"/>
        <v>27</v>
      </c>
      <c r="C338" s="37">
        <v>323</v>
      </c>
      <c r="D338" s="46"/>
      <c r="E338" s="46"/>
      <c r="F338" s="46">
        <f t="shared" si="69"/>
        <v>173.56823116926523</v>
      </c>
      <c r="G338" s="48">
        <f t="shared" si="68"/>
        <v>5852.0609448937175</v>
      </c>
      <c r="H338" s="46">
        <f t="shared" si="70"/>
        <v>0.12</v>
      </c>
      <c r="I338" s="46">
        <f t="shared" si="76"/>
        <v>0</v>
      </c>
      <c r="J338" s="46">
        <f t="shared" ref="J338:J375" si="80">(J337-D338-E338-F338+I338)*(1+$D$10/12)</f>
        <v>16723.260495911807</v>
      </c>
      <c r="L338" s="124">
        <f t="shared" si="77"/>
        <v>0.94887424786888197</v>
      </c>
      <c r="M338" s="37">
        <f t="shared" si="78"/>
        <v>27</v>
      </c>
      <c r="N338" s="37">
        <v>323</v>
      </c>
      <c r="O338" s="46">
        <f t="shared" si="71"/>
        <v>0</v>
      </c>
      <c r="P338" s="46">
        <f t="shared" si="72"/>
        <v>0</v>
      </c>
      <c r="Q338" s="46">
        <f t="shared" si="73"/>
        <v>164.69442480466878</v>
      </c>
      <c r="R338" s="115">
        <f t="shared" si="79"/>
        <v>5852.0609448937175</v>
      </c>
      <c r="S338" s="46">
        <f t="shared" si="79"/>
        <v>0.12</v>
      </c>
      <c r="T338" s="46">
        <f t="shared" si="74"/>
        <v>0</v>
      </c>
      <c r="U338" s="116"/>
      <c r="W338" s="5"/>
      <c r="X338" s="5"/>
      <c r="Y338" s="5"/>
      <c r="Z338" s="5"/>
      <c r="AA338" s="5"/>
      <c r="AB338" s="5"/>
      <c r="AC338" s="5"/>
    </row>
    <row r="339" spans="2:29" x14ac:dyDescent="0.2">
      <c r="B339" s="37">
        <f t="shared" si="75"/>
        <v>27</v>
      </c>
      <c r="C339" s="37">
        <v>324</v>
      </c>
      <c r="D339" s="46"/>
      <c r="E339" s="46"/>
      <c r="F339" s="46">
        <f t="shared" si="69"/>
        <v>173.56823116926523</v>
      </c>
      <c r="G339" s="48">
        <f t="shared" si="68"/>
        <v>5852.0609448937175</v>
      </c>
      <c r="H339" s="46">
        <f t="shared" si="70"/>
        <v>0.12</v>
      </c>
      <c r="I339" s="46">
        <f t="shared" si="76"/>
        <v>2095.7149289143649</v>
      </c>
      <c r="J339" s="46">
        <f t="shared" si="80"/>
        <v>18743.513625977266</v>
      </c>
      <c r="L339" s="124">
        <f t="shared" si="77"/>
        <v>0.94390769415666509</v>
      </c>
      <c r="M339" s="37">
        <f t="shared" si="78"/>
        <v>27</v>
      </c>
      <c r="N339" s="37">
        <v>324</v>
      </c>
      <c r="O339" s="46">
        <f t="shared" si="71"/>
        <v>0</v>
      </c>
      <c r="P339" s="46">
        <f t="shared" si="72"/>
        <v>0</v>
      </c>
      <c r="Q339" s="46">
        <f t="shared" si="73"/>
        <v>163.83238886183216</v>
      </c>
      <c r="R339" s="115">
        <f t="shared" si="79"/>
        <v>5852.0609448937175</v>
      </c>
      <c r="S339" s="46">
        <f t="shared" si="79"/>
        <v>0.12</v>
      </c>
      <c r="T339" s="46">
        <f t="shared" si="74"/>
        <v>1978.1614461612576</v>
      </c>
      <c r="U339" s="116"/>
      <c r="W339" s="5"/>
      <c r="X339" s="5"/>
      <c r="Y339" s="5"/>
      <c r="Z339" s="5"/>
      <c r="AA339" s="5"/>
      <c r="AB339" s="5"/>
      <c r="AC339" s="5"/>
    </row>
    <row r="340" spans="2:29" x14ac:dyDescent="0.2">
      <c r="B340" s="37">
        <f t="shared" si="75"/>
        <v>28</v>
      </c>
      <c r="C340" s="37">
        <v>325</v>
      </c>
      <c r="D340" s="46"/>
      <c r="E340" s="46"/>
      <c r="F340" s="46">
        <f t="shared" si="69"/>
        <v>178.77527810434322</v>
      </c>
      <c r="G340" s="48">
        <f t="shared" si="68"/>
        <v>5822.8006401692483</v>
      </c>
      <c r="H340" s="46">
        <f t="shared" si="70"/>
        <v>0.12</v>
      </c>
      <c r="I340" s="46">
        <f t="shared" si="76"/>
        <v>0</v>
      </c>
      <c r="J340" s="46">
        <f t="shared" si="80"/>
        <v>18662.420325389103</v>
      </c>
      <c r="L340" s="124">
        <f t="shared" si="77"/>
        <v>1</v>
      </c>
      <c r="M340" s="37">
        <f t="shared" si="78"/>
        <v>28</v>
      </c>
      <c r="N340" s="37">
        <v>325</v>
      </c>
      <c r="O340" s="46">
        <f t="shared" si="71"/>
        <v>0</v>
      </c>
      <c r="P340" s="46">
        <f t="shared" si="72"/>
        <v>0</v>
      </c>
      <c r="Q340" s="46">
        <f t="shared" si="73"/>
        <v>178.77527810434322</v>
      </c>
      <c r="R340" s="115">
        <f t="shared" si="79"/>
        <v>5822.8006401692483</v>
      </c>
      <c r="S340" s="46">
        <f t="shared" si="79"/>
        <v>0.12</v>
      </c>
      <c r="T340" s="46">
        <f t="shared" si="74"/>
        <v>0</v>
      </c>
      <c r="U340" s="116"/>
      <c r="W340" s="5"/>
      <c r="X340" s="5"/>
      <c r="Y340" s="5"/>
      <c r="Z340" s="5"/>
      <c r="AA340" s="5"/>
      <c r="AB340" s="5"/>
      <c r="AC340" s="5"/>
    </row>
    <row r="341" spans="2:29" x14ac:dyDescent="0.2">
      <c r="B341" s="37">
        <f t="shared" si="75"/>
        <v>28</v>
      </c>
      <c r="C341" s="37">
        <v>326</v>
      </c>
      <c r="D341" s="46"/>
      <c r="E341" s="46"/>
      <c r="F341" s="46">
        <f t="shared" si="69"/>
        <v>178.77527810434322</v>
      </c>
      <c r="G341" s="48">
        <f t="shared" si="68"/>
        <v>5822.8006401692483</v>
      </c>
      <c r="H341" s="46">
        <f t="shared" si="70"/>
        <v>0.12</v>
      </c>
      <c r="I341" s="46">
        <f t="shared" si="76"/>
        <v>0</v>
      </c>
      <c r="J341" s="46">
        <f t="shared" si="80"/>
        <v>18580.900336645343</v>
      </c>
      <c r="L341" s="124">
        <f t="shared" si="77"/>
        <v>0.99476584624003528</v>
      </c>
      <c r="M341" s="37">
        <f t="shared" si="78"/>
        <v>28</v>
      </c>
      <c r="N341" s="37">
        <v>326</v>
      </c>
      <c r="O341" s="46">
        <f t="shared" si="71"/>
        <v>0</v>
      </c>
      <c r="P341" s="46">
        <f t="shared" si="72"/>
        <v>0</v>
      </c>
      <c r="Q341" s="46">
        <f t="shared" si="73"/>
        <v>177.83954081026462</v>
      </c>
      <c r="R341" s="115">
        <f t="shared" si="79"/>
        <v>5822.8006401692483</v>
      </c>
      <c r="S341" s="46">
        <f t="shared" si="79"/>
        <v>0.12</v>
      </c>
      <c r="T341" s="46">
        <f t="shared" si="74"/>
        <v>0</v>
      </c>
      <c r="U341" s="116"/>
      <c r="W341" s="5"/>
      <c r="X341" s="5"/>
      <c r="Y341" s="5"/>
      <c r="Z341" s="5"/>
      <c r="AA341" s="5"/>
      <c r="AB341" s="5"/>
      <c r="AC341" s="5"/>
    </row>
    <row r="342" spans="2:29" x14ac:dyDescent="0.2">
      <c r="B342" s="37">
        <f t="shared" si="75"/>
        <v>28</v>
      </c>
      <c r="C342" s="37">
        <v>327</v>
      </c>
      <c r="D342" s="46"/>
      <c r="E342" s="46"/>
      <c r="F342" s="46">
        <f t="shared" si="69"/>
        <v>178.77527810434322</v>
      </c>
      <c r="G342" s="48">
        <f t="shared" si="68"/>
        <v>5822.8006401692483</v>
      </c>
      <c r="H342" s="46">
        <f t="shared" si="70"/>
        <v>0.12</v>
      </c>
      <c r="I342" s="46">
        <f t="shared" si="76"/>
        <v>2085.2363542697931</v>
      </c>
      <c r="J342" s="46">
        <f t="shared" si="80"/>
        <v>20595.159645104293</v>
      </c>
      <c r="L342" s="124">
        <f t="shared" si="77"/>
        <v>0.98955908884565325</v>
      </c>
      <c r="M342" s="37">
        <f t="shared" si="78"/>
        <v>28</v>
      </c>
      <c r="N342" s="37">
        <v>327</v>
      </c>
      <c r="O342" s="46">
        <f t="shared" si="71"/>
        <v>0</v>
      </c>
      <c r="P342" s="46">
        <f t="shared" si="72"/>
        <v>0</v>
      </c>
      <c r="Q342" s="46">
        <f t="shared" si="73"/>
        <v>176.90870130906214</v>
      </c>
      <c r="R342" s="115">
        <f t="shared" si="79"/>
        <v>5822.8006401692483</v>
      </c>
      <c r="S342" s="46">
        <f t="shared" si="79"/>
        <v>0.12</v>
      </c>
      <c r="T342" s="46">
        <f t="shared" si="74"/>
        <v>2063.4645867590484</v>
      </c>
      <c r="U342" s="116"/>
      <c r="W342" s="5"/>
      <c r="X342" s="5"/>
      <c r="Y342" s="5"/>
      <c r="Z342" s="5"/>
      <c r="AA342" s="5"/>
      <c r="AB342" s="5"/>
      <c r="AC342" s="5"/>
    </row>
    <row r="343" spans="2:29" x14ac:dyDescent="0.2">
      <c r="B343" s="37">
        <f t="shared" si="75"/>
        <v>28</v>
      </c>
      <c r="C343" s="37">
        <v>328</v>
      </c>
      <c r="D343" s="46"/>
      <c r="E343" s="46"/>
      <c r="F343" s="46">
        <f t="shared" si="69"/>
        <v>178.77527810434322</v>
      </c>
      <c r="G343" s="48">
        <f t="shared" ref="G343:G375" si="81">$G$13/12*(1-$G$14)^(INT((C343-1)/12))</f>
        <v>5822.8006401692483</v>
      </c>
      <c r="H343" s="46">
        <f t="shared" si="70"/>
        <v>0.12</v>
      </c>
      <c r="I343" s="46">
        <f t="shared" si="76"/>
        <v>0</v>
      </c>
      <c r="J343" s="46">
        <f t="shared" si="80"/>
        <v>20523.809139777721</v>
      </c>
      <c r="L343" s="124">
        <f t="shared" si="77"/>
        <v>0.98437958442006435</v>
      </c>
      <c r="M343" s="37">
        <f t="shared" si="78"/>
        <v>28</v>
      </c>
      <c r="N343" s="37">
        <v>328</v>
      </c>
      <c r="O343" s="46">
        <f t="shared" si="71"/>
        <v>0</v>
      </c>
      <c r="P343" s="46">
        <f t="shared" si="72"/>
        <v>0</v>
      </c>
      <c r="Q343" s="46">
        <f t="shared" si="73"/>
        <v>175.98273396493479</v>
      </c>
      <c r="R343" s="115">
        <f t="shared" si="79"/>
        <v>5822.8006401692483</v>
      </c>
      <c r="S343" s="46">
        <f t="shared" si="79"/>
        <v>0.12</v>
      </c>
      <c r="T343" s="46">
        <f t="shared" si="74"/>
        <v>0</v>
      </c>
      <c r="U343" s="116"/>
      <c r="W343" s="5"/>
      <c r="X343" s="5"/>
      <c r="Y343" s="5"/>
      <c r="Z343" s="5"/>
      <c r="AA343" s="5"/>
      <c r="AB343" s="5"/>
      <c r="AC343" s="5"/>
    </row>
    <row r="344" spans="2:29" x14ac:dyDescent="0.2">
      <c r="B344" s="37">
        <f t="shared" si="75"/>
        <v>28</v>
      </c>
      <c r="C344" s="37">
        <v>329</v>
      </c>
      <c r="D344" s="46"/>
      <c r="E344" s="46"/>
      <c r="F344" s="46">
        <f t="shared" si="69"/>
        <v>178.77527810434322</v>
      </c>
      <c r="G344" s="48">
        <f t="shared" si="81"/>
        <v>5822.8006401692483</v>
      </c>
      <c r="H344" s="46">
        <f t="shared" si="70"/>
        <v>0.12</v>
      </c>
      <c r="I344" s="46">
        <f t="shared" si="76"/>
        <v>0</v>
      </c>
      <c r="J344" s="46">
        <f t="shared" si="80"/>
        <v>20452.083209905621</v>
      </c>
      <c r="L344" s="124">
        <f t="shared" si="77"/>
        <v>0.97922719031703964</v>
      </c>
      <c r="M344" s="37">
        <f t="shared" si="78"/>
        <v>28</v>
      </c>
      <c r="N344" s="37">
        <v>329</v>
      </c>
      <c r="O344" s="46">
        <f t="shared" si="71"/>
        <v>0</v>
      </c>
      <c r="P344" s="46">
        <f t="shared" si="72"/>
        <v>0</v>
      </c>
      <c r="Q344" s="46">
        <f t="shared" si="73"/>
        <v>175.06161327626339</v>
      </c>
      <c r="R344" s="115">
        <f t="shared" si="79"/>
        <v>5822.8006401692483</v>
      </c>
      <c r="S344" s="46">
        <f t="shared" si="79"/>
        <v>0.12</v>
      </c>
      <c r="T344" s="46">
        <f t="shared" si="74"/>
        <v>0</v>
      </c>
      <c r="U344" s="116"/>
      <c r="W344" s="5"/>
      <c r="X344" s="5"/>
      <c r="Y344" s="5"/>
      <c r="Z344" s="5"/>
      <c r="AA344" s="5"/>
      <c r="AB344" s="5"/>
      <c r="AC344" s="5"/>
    </row>
    <row r="345" spans="2:29" x14ac:dyDescent="0.2">
      <c r="B345" s="37">
        <f t="shared" si="75"/>
        <v>28</v>
      </c>
      <c r="C345" s="37">
        <v>330</v>
      </c>
      <c r="D345" s="46"/>
      <c r="E345" s="46"/>
      <c r="F345" s="46">
        <f t="shared" si="69"/>
        <v>178.77527810434322</v>
      </c>
      <c r="G345" s="48">
        <f t="shared" si="81"/>
        <v>5822.8006401692483</v>
      </c>
      <c r="H345" s="46">
        <f t="shared" si="70"/>
        <v>0.12</v>
      </c>
      <c r="I345" s="46">
        <f t="shared" si="76"/>
        <v>2085.2363542697931</v>
      </c>
      <c r="J345" s="46">
        <f t="shared" si="80"/>
        <v>22476.18811057974</v>
      </c>
      <c r="L345" s="124">
        <f t="shared" si="77"/>
        <v>0.97410176463698173</v>
      </c>
      <c r="M345" s="37">
        <f t="shared" si="78"/>
        <v>28</v>
      </c>
      <c r="N345" s="37">
        <v>330</v>
      </c>
      <c r="O345" s="46">
        <f t="shared" si="71"/>
        <v>0</v>
      </c>
      <c r="P345" s="46">
        <f t="shared" si="72"/>
        <v>0</v>
      </c>
      <c r="Q345" s="46">
        <f t="shared" si="73"/>
        <v>174.14531387490788</v>
      </c>
      <c r="R345" s="115">
        <f t="shared" si="79"/>
        <v>5822.8006401692483</v>
      </c>
      <c r="S345" s="46">
        <f t="shared" si="79"/>
        <v>0.12</v>
      </c>
      <c r="T345" s="46">
        <f t="shared" si="74"/>
        <v>2031.2324123793919</v>
      </c>
      <c r="U345" s="116"/>
      <c r="W345" s="5"/>
      <c r="X345" s="5"/>
      <c r="Y345" s="5"/>
      <c r="Z345" s="5"/>
      <c r="AA345" s="5"/>
      <c r="AB345" s="5"/>
      <c r="AC345" s="5"/>
    </row>
    <row r="346" spans="2:29" x14ac:dyDescent="0.2">
      <c r="B346" s="37">
        <f t="shared" si="75"/>
        <v>28</v>
      </c>
      <c r="C346" s="37">
        <v>331</v>
      </c>
      <c r="D346" s="46"/>
      <c r="E346" s="46"/>
      <c r="F346" s="46">
        <f t="shared" si="69"/>
        <v>178.77527810434322</v>
      </c>
      <c r="G346" s="48">
        <f t="shared" si="81"/>
        <v>5822.8006401692483</v>
      </c>
      <c r="H346" s="46">
        <f t="shared" si="70"/>
        <v>0.12</v>
      </c>
      <c r="I346" s="46">
        <f t="shared" si="76"/>
        <v>0</v>
      </c>
      <c r="J346" s="46">
        <f t="shared" si="80"/>
        <v>22414.735001964546</v>
      </c>
      <c r="L346" s="124">
        <f t="shared" si="77"/>
        <v>0.96900316622301863</v>
      </c>
      <c r="M346" s="37">
        <f t="shared" si="78"/>
        <v>28</v>
      </c>
      <c r="N346" s="37">
        <v>331</v>
      </c>
      <c r="O346" s="46">
        <f t="shared" si="71"/>
        <v>0</v>
      </c>
      <c r="P346" s="46">
        <f t="shared" si="72"/>
        <v>0</v>
      </c>
      <c r="Q346" s="46">
        <f t="shared" si="73"/>
        <v>173.23381052550928</v>
      </c>
      <c r="R346" s="115">
        <f t="shared" si="79"/>
        <v>5822.8006401692483</v>
      </c>
      <c r="S346" s="46">
        <f t="shared" si="79"/>
        <v>0.12</v>
      </c>
      <c r="T346" s="46">
        <f t="shared" si="74"/>
        <v>0</v>
      </c>
      <c r="U346" s="116"/>
      <c r="W346" s="5"/>
      <c r="X346" s="5"/>
      <c r="Y346" s="5"/>
      <c r="Z346" s="5"/>
      <c r="AA346" s="5"/>
      <c r="AB346" s="5"/>
      <c r="AC346" s="5"/>
    </row>
    <row r="347" spans="2:29" x14ac:dyDescent="0.2">
      <c r="B347" s="37">
        <f t="shared" si="75"/>
        <v>28</v>
      </c>
      <c r="C347" s="37">
        <v>332</v>
      </c>
      <c r="D347" s="46"/>
      <c r="E347" s="46"/>
      <c r="F347" s="46">
        <f t="shared" si="69"/>
        <v>178.77527810434322</v>
      </c>
      <c r="G347" s="48">
        <f t="shared" si="81"/>
        <v>5822.8006401692483</v>
      </c>
      <c r="H347" s="46">
        <f t="shared" si="70"/>
        <v>0.12</v>
      </c>
      <c r="I347" s="46">
        <f t="shared" si="76"/>
        <v>0</v>
      </c>
      <c r="J347" s="46">
        <f t="shared" si="80"/>
        <v>22352.958545879457</v>
      </c>
      <c r="L347" s="124">
        <f t="shared" si="77"/>
        <v>0.96393125465711482</v>
      </c>
      <c r="M347" s="37">
        <f t="shared" si="78"/>
        <v>28</v>
      </c>
      <c r="N347" s="37">
        <v>332</v>
      </c>
      <c r="O347" s="46">
        <f t="shared" si="71"/>
        <v>0</v>
      </c>
      <c r="P347" s="46">
        <f t="shared" si="72"/>
        <v>0</v>
      </c>
      <c r="Q347" s="46">
        <f t="shared" si="73"/>
        <v>172.32707812479418</v>
      </c>
      <c r="R347" s="115">
        <f t="shared" si="79"/>
        <v>5822.8006401692483</v>
      </c>
      <c r="S347" s="46">
        <f t="shared" si="79"/>
        <v>0.12</v>
      </c>
      <c r="T347" s="46">
        <f t="shared" si="74"/>
        <v>0</v>
      </c>
      <c r="U347" s="116"/>
      <c r="W347" s="5"/>
      <c r="X347" s="5"/>
      <c r="Y347" s="5"/>
      <c r="Z347" s="5"/>
      <c r="AA347" s="5"/>
      <c r="AB347" s="5"/>
      <c r="AC347" s="5"/>
    </row>
    <row r="348" spans="2:29" x14ac:dyDescent="0.2">
      <c r="B348" s="37">
        <f t="shared" si="75"/>
        <v>28</v>
      </c>
      <c r="C348" s="37">
        <v>333</v>
      </c>
      <c r="D348" s="46"/>
      <c r="E348" s="46"/>
      <c r="F348" s="46">
        <f t="shared" si="69"/>
        <v>178.77527810434322</v>
      </c>
      <c r="G348" s="48">
        <f t="shared" si="81"/>
        <v>5822.8006401692483</v>
      </c>
      <c r="H348" s="46">
        <f t="shared" si="70"/>
        <v>0.12</v>
      </c>
      <c r="I348" s="46">
        <f t="shared" si="76"/>
        <v>2085.2363542697931</v>
      </c>
      <c r="J348" s="46">
        <f t="shared" si="80"/>
        <v>24387.06527142987</v>
      </c>
      <c r="L348" s="124">
        <f t="shared" si="77"/>
        <v>0.95888589025620352</v>
      </c>
      <c r="M348" s="37">
        <f t="shared" si="78"/>
        <v>28</v>
      </c>
      <c r="N348" s="37">
        <v>333</v>
      </c>
      <c r="O348" s="46">
        <f t="shared" si="71"/>
        <v>0</v>
      </c>
      <c r="P348" s="46">
        <f t="shared" si="72"/>
        <v>0</v>
      </c>
      <c r="Q348" s="46">
        <f t="shared" si="73"/>
        <v>171.42509170088351</v>
      </c>
      <c r="R348" s="115">
        <f t="shared" si="79"/>
        <v>5822.8006401692483</v>
      </c>
      <c r="S348" s="46">
        <f t="shared" si="79"/>
        <v>0.12</v>
      </c>
      <c r="T348" s="46">
        <f t="shared" si="74"/>
        <v>1999.5037179585906</v>
      </c>
      <c r="U348" s="116"/>
      <c r="W348" s="5"/>
      <c r="X348" s="5"/>
      <c r="Y348" s="5"/>
      <c r="Z348" s="5"/>
      <c r="AA348" s="5"/>
      <c r="AB348" s="5"/>
      <c r="AC348" s="5"/>
    </row>
    <row r="349" spans="2:29" x14ac:dyDescent="0.2">
      <c r="B349" s="37">
        <f t="shared" si="75"/>
        <v>28</v>
      </c>
      <c r="C349" s="37">
        <v>334</v>
      </c>
      <c r="D349" s="46"/>
      <c r="E349" s="46"/>
      <c r="F349" s="46">
        <f t="shared" ref="F349:F375" si="82">$F$13/12*(1+$F$14)^(INT((C349-1)/12)-1)*(1-$D$9/12)</f>
        <v>178.77527810434322</v>
      </c>
      <c r="G349" s="48">
        <f t="shared" si="81"/>
        <v>5822.8006401692483</v>
      </c>
      <c r="H349" s="46">
        <f t="shared" si="70"/>
        <v>0.12</v>
      </c>
      <c r="I349" s="46">
        <f t="shared" si="76"/>
        <v>0</v>
      </c>
      <c r="J349" s="46">
        <f t="shared" si="80"/>
        <v>24335.666614235681</v>
      </c>
      <c r="L349" s="124">
        <f t="shared" si="77"/>
        <v>0.95386693406834155</v>
      </c>
      <c r="M349" s="37">
        <f t="shared" si="78"/>
        <v>28</v>
      </c>
      <c r="N349" s="37">
        <v>334</v>
      </c>
      <c r="O349" s="46">
        <f t="shared" si="71"/>
        <v>0</v>
      </c>
      <c r="P349" s="46">
        <f t="shared" si="72"/>
        <v>0</v>
      </c>
      <c r="Q349" s="46">
        <f t="shared" si="73"/>
        <v>170.52782641260498</v>
      </c>
      <c r="R349" s="115">
        <f t="shared" si="79"/>
        <v>5822.8006401692483</v>
      </c>
      <c r="S349" s="46">
        <f t="shared" si="79"/>
        <v>0.12</v>
      </c>
      <c r="T349" s="46">
        <f t="shared" si="74"/>
        <v>0</v>
      </c>
      <c r="U349" s="116"/>
      <c r="W349" s="5"/>
      <c r="X349" s="5"/>
      <c r="Y349" s="5"/>
      <c r="Z349" s="5"/>
      <c r="AA349" s="5"/>
      <c r="AB349" s="5"/>
      <c r="AC349" s="5"/>
    </row>
    <row r="350" spans="2:29" x14ac:dyDescent="0.2">
      <c r="B350" s="37">
        <f t="shared" si="75"/>
        <v>28</v>
      </c>
      <c r="C350" s="37">
        <v>335</v>
      </c>
      <c r="D350" s="46"/>
      <c r="E350" s="46"/>
      <c r="F350" s="46">
        <f t="shared" si="82"/>
        <v>178.77527810434322</v>
      </c>
      <c r="G350" s="48">
        <f t="shared" si="81"/>
        <v>5822.8006401692483</v>
      </c>
      <c r="H350" s="46">
        <f t="shared" si="70"/>
        <v>0.12</v>
      </c>
      <c r="I350" s="46">
        <f t="shared" si="76"/>
        <v>0</v>
      </c>
      <c r="J350" s="46">
        <f t="shared" si="80"/>
        <v>24283.997513021095</v>
      </c>
      <c r="L350" s="124">
        <f t="shared" si="77"/>
        <v>0.94887424786888197</v>
      </c>
      <c r="M350" s="37">
        <f t="shared" si="78"/>
        <v>28</v>
      </c>
      <c r="N350" s="37">
        <v>335</v>
      </c>
      <c r="O350" s="46">
        <f t="shared" si="71"/>
        <v>0</v>
      </c>
      <c r="P350" s="46">
        <f t="shared" si="72"/>
        <v>0</v>
      </c>
      <c r="Q350" s="46">
        <f t="shared" si="73"/>
        <v>169.63525754880888</v>
      </c>
      <c r="R350" s="115">
        <f t="shared" si="79"/>
        <v>5822.8006401692483</v>
      </c>
      <c r="S350" s="46">
        <f t="shared" si="79"/>
        <v>0.12</v>
      </c>
      <c r="T350" s="46">
        <f t="shared" si="74"/>
        <v>0</v>
      </c>
      <c r="U350" s="116"/>
      <c r="W350" s="5"/>
      <c r="X350" s="5"/>
      <c r="Y350" s="5"/>
      <c r="Z350" s="5"/>
      <c r="AA350" s="5"/>
      <c r="AB350" s="5"/>
      <c r="AC350" s="5"/>
    </row>
    <row r="351" spans="2:29" x14ac:dyDescent="0.2">
      <c r="B351" s="37">
        <f t="shared" si="75"/>
        <v>28</v>
      </c>
      <c r="C351" s="37">
        <v>336</v>
      </c>
      <c r="D351" s="46"/>
      <c r="E351" s="46"/>
      <c r="F351" s="46">
        <f t="shared" si="82"/>
        <v>178.77527810434322</v>
      </c>
      <c r="G351" s="48">
        <f t="shared" si="81"/>
        <v>5822.8006401692483</v>
      </c>
      <c r="H351" s="46">
        <f t="shared" si="70"/>
        <v>0.12</v>
      </c>
      <c r="I351" s="46">
        <f t="shared" si="76"/>
        <v>2085.2363542697931</v>
      </c>
      <c r="J351" s="46">
        <f t="shared" si="80"/>
        <v>26328.264775253287</v>
      </c>
      <c r="L351" s="124">
        <f t="shared" si="77"/>
        <v>0.94390769415666509</v>
      </c>
      <c r="M351" s="37">
        <f t="shared" si="78"/>
        <v>28</v>
      </c>
      <c r="N351" s="37">
        <v>336</v>
      </c>
      <c r="O351" s="46">
        <f t="shared" si="71"/>
        <v>0</v>
      </c>
      <c r="P351" s="46">
        <f t="shared" si="72"/>
        <v>0</v>
      </c>
      <c r="Q351" s="46">
        <f t="shared" si="73"/>
        <v>168.74736052768714</v>
      </c>
      <c r="R351" s="115">
        <f t="shared" si="79"/>
        <v>5822.8006401692483</v>
      </c>
      <c r="S351" s="46">
        <f t="shared" si="79"/>
        <v>0.12</v>
      </c>
      <c r="T351" s="46">
        <f t="shared" si="74"/>
        <v>1968.2706389304512</v>
      </c>
      <c r="U351" s="116"/>
      <c r="W351" s="5"/>
      <c r="X351" s="5"/>
      <c r="Y351" s="5"/>
      <c r="Z351" s="5"/>
      <c r="AA351" s="5"/>
      <c r="AB351" s="5"/>
      <c r="AC351" s="5"/>
    </row>
    <row r="352" spans="2:29" x14ac:dyDescent="0.2">
      <c r="B352" s="37">
        <f t="shared" si="75"/>
        <v>29</v>
      </c>
      <c r="C352" s="37">
        <v>337</v>
      </c>
      <c r="D352" s="46"/>
      <c r="E352" s="46"/>
      <c r="F352" s="46">
        <f t="shared" si="82"/>
        <v>184.13853644747348</v>
      </c>
      <c r="G352" s="48">
        <f t="shared" si="81"/>
        <v>5793.686636968403</v>
      </c>
      <c r="H352" s="46">
        <f t="shared" si="70"/>
        <v>0.12</v>
      </c>
      <c r="I352" s="46">
        <f t="shared" si="76"/>
        <v>0</v>
      </c>
      <c r="J352" s="46">
        <f t="shared" si="80"/>
        <v>26281.688638209722</v>
      </c>
      <c r="L352" s="124">
        <f t="shared" si="77"/>
        <v>1</v>
      </c>
      <c r="M352" s="37">
        <f t="shared" si="78"/>
        <v>29</v>
      </c>
      <c r="N352" s="37">
        <v>337</v>
      </c>
      <c r="O352" s="46">
        <f t="shared" si="71"/>
        <v>0</v>
      </c>
      <c r="P352" s="46">
        <f t="shared" si="72"/>
        <v>0</v>
      </c>
      <c r="Q352" s="46">
        <f t="shared" si="73"/>
        <v>184.13853644747348</v>
      </c>
      <c r="R352" s="115">
        <f t="shared" si="79"/>
        <v>5793.686636968403</v>
      </c>
      <c r="S352" s="46">
        <f t="shared" si="79"/>
        <v>0.12</v>
      </c>
      <c r="T352" s="46">
        <f t="shared" si="74"/>
        <v>0</v>
      </c>
      <c r="U352" s="116"/>
      <c r="W352" s="5"/>
      <c r="X352" s="5"/>
      <c r="Y352" s="5"/>
      <c r="Z352" s="5"/>
      <c r="AA352" s="5"/>
      <c r="AB352" s="5"/>
      <c r="AC352" s="5"/>
    </row>
    <row r="353" spans="2:29" x14ac:dyDescent="0.2">
      <c r="B353" s="37">
        <f t="shared" si="75"/>
        <v>29</v>
      </c>
      <c r="C353" s="37">
        <v>338</v>
      </c>
      <c r="D353" s="46"/>
      <c r="E353" s="46"/>
      <c r="F353" s="46">
        <f t="shared" si="82"/>
        <v>184.13853644747348</v>
      </c>
      <c r="G353" s="48">
        <f t="shared" si="81"/>
        <v>5793.686636968403</v>
      </c>
      <c r="H353" s="46">
        <f t="shared" si="70"/>
        <v>0.12</v>
      </c>
      <c r="I353" s="46">
        <f t="shared" si="76"/>
        <v>0</v>
      </c>
      <c r="J353" s="46">
        <f t="shared" si="80"/>
        <v>26234.86743177244</v>
      </c>
      <c r="L353" s="124">
        <f t="shared" si="77"/>
        <v>0.99476584624003528</v>
      </c>
      <c r="M353" s="37">
        <f t="shared" si="78"/>
        <v>29</v>
      </c>
      <c r="N353" s="37">
        <v>338</v>
      </c>
      <c r="O353" s="46">
        <f t="shared" si="71"/>
        <v>0</v>
      </c>
      <c r="P353" s="46">
        <f t="shared" si="72"/>
        <v>0</v>
      </c>
      <c r="Q353" s="46">
        <f t="shared" si="73"/>
        <v>183.17472703457253</v>
      </c>
      <c r="R353" s="115">
        <f t="shared" si="79"/>
        <v>5793.686636968403</v>
      </c>
      <c r="S353" s="46">
        <f t="shared" si="79"/>
        <v>0.12</v>
      </c>
      <c r="T353" s="46">
        <f t="shared" si="74"/>
        <v>0</v>
      </c>
      <c r="U353" s="116"/>
      <c r="W353" s="5"/>
      <c r="X353" s="5"/>
      <c r="Y353" s="5"/>
      <c r="Z353" s="5"/>
      <c r="AA353" s="5"/>
      <c r="AB353" s="5"/>
      <c r="AC353" s="5"/>
    </row>
    <row r="354" spans="2:29" x14ac:dyDescent="0.2">
      <c r="B354" s="37">
        <f t="shared" si="75"/>
        <v>29</v>
      </c>
      <c r="C354" s="37">
        <v>339</v>
      </c>
      <c r="D354" s="46"/>
      <c r="E354" s="46"/>
      <c r="F354" s="46">
        <f t="shared" si="82"/>
        <v>184.13853644747348</v>
      </c>
      <c r="G354" s="48">
        <f t="shared" si="81"/>
        <v>5793.686636968403</v>
      </c>
      <c r="H354" s="46">
        <f t="shared" si="70"/>
        <v>0.12</v>
      </c>
      <c r="I354" s="46">
        <f t="shared" si="76"/>
        <v>2074.8101724984444</v>
      </c>
      <c r="J354" s="46">
        <f t="shared" si="80"/>
        <v>28273.527055769835</v>
      </c>
      <c r="L354" s="124">
        <f t="shared" si="77"/>
        <v>0.98955908884565325</v>
      </c>
      <c r="M354" s="37">
        <f t="shared" si="78"/>
        <v>29</v>
      </c>
      <c r="N354" s="37">
        <v>339</v>
      </c>
      <c r="O354" s="46">
        <f t="shared" si="71"/>
        <v>0</v>
      </c>
      <c r="P354" s="46">
        <f t="shared" si="72"/>
        <v>0</v>
      </c>
      <c r="Q354" s="46">
        <f t="shared" si="73"/>
        <v>182.21596234833396</v>
      </c>
      <c r="R354" s="115">
        <f t="shared" si="79"/>
        <v>5793.686636968403</v>
      </c>
      <c r="S354" s="46">
        <f t="shared" si="79"/>
        <v>0.12</v>
      </c>
      <c r="T354" s="46">
        <f t="shared" si="74"/>
        <v>2053.1472638252535</v>
      </c>
      <c r="U354" s="116"/>
      <c r="W354" s="5"/>
      <c r="X354" s="5"/>
      <c r="Y354" s="5"/>
      <c r="Z354" s="5"/>
      <c r="AA354" s="5"/>
      <c r="AB354" s="5"/>
      <c r="AC354" s="5"/>
    </row>
    <row r="355" spans="2:29" x14ac:dyDescent="0.2">
      <c r="B355" s="37">
        <f t="shared" si="75"/>
        <v>29</v>
      </c>
      <c r="C355" s="37">
        <v>340</v>
      </c>
      <c r="D355" s="46"/>
      <c r="E355" s="46"/>
      <c r="F355" s="46">
        <f t="shared" si="82"/>
        <v>184.13853644747348</v>
      </c>
      <c r="G355" s="48">
        <f t="shared" si="81"/>
        <v>5793.686636968403</v>
      </c>
      <c r="H355" s="46">
        <f t="shared" si="70"/>
        <v>0.12</v>
      </c>
      <c r="I355" s="46">
        <f t="shared" si="76"/>
        <v>0</v>
      </c>
      <c r="J355" s="46">
        <f t="shared" si="80"/>
        <v>28237.186294134633</v>
      </c>
      <c r="L355" s="124">
        <f t="shared" si="77"/>
        <v>0.98437958442006435</v>
      </c>
      <c r="M355" s="37">
        <f t="shared" si="78"/>
        <v>29</v>
      </c>
      <c r="N355" s="37">
        <v>340</v>
      </c>
      <c r="O355" s="46">
        <f t="shared" si="71"/>
        <v>0</v>
      </c>
      <c r="P355" s="46">
        <f t="shared" si="72"/>
        <v>0</v>
      </c>
      <c r="Q355" s="46">
        <f t="shared" si="73"/>
        <v>181.26221598388281</v>
      </c>
      <c r="R355" s="115">
        <f t="shared" si="79"/>
        <v>5793.686636968403</v>
      </c>
      <c r="S355" s="46">
        <f t="shared" si="79"/>
        <v>0.12</v>
      </c>
      <c r="T355" s="46">
        <f t="shared" si="74"/>
        <v>0</v>
      </c>
      <c r="U355" s="116"/>
      <c r="W355" s="5"/>
      <c r="X355" s="5"/>
      <c r="Y355" s="5"/>
      <c r="Z355" s="5"/>
      <c r="AA355" s="5"/>
      <c r="AB355" s="5"/>
      <c r="AC355" s="5"/>
    </row>
    <row r="356" spans="2:29" x14ac:dyDescent="0.2">
      <c r="B356" s="37">
        <f t="shared" si="75"/>
        <v>29</v>
      </c>
      <c r="C356" s="37">
        <v>341</v>
      </c>
      <c r="D356" s="46"/>
      <c r="E356" s="46"/>
      <c r="F356" s="46">
        <f t="shared" si="82"/>
        <v>184.13853644747348</v>
      </c>
      <c r="G356" s="48">
        <f t="shared" si="81"/>
        <v>5793.686636968403</v>
      </c>
      <c r="H356" s="46">
        <f t="shared" si="70"/>
        <v>0.12</v>
      </c>
      <c r="I356" s="46">
        <f t="shared" si="76"/>
        <v>0</v>
      </c>
      <c r="J356" s="46">
        <f t="shared" si="80"/>
        <v>28200.65431852192</v>
      </c>
      <c r="L356" s="124">
        <f t="shared" si="77"/>
        <v>0.97922719031703964</v>
      </c>
      <c r="M356" s="37">
        <f t="shared" si="78"/>
        <v>29</v>
      </c>
      <c r="N356" s="37">
        <v>341</v>
      </c>
      <c r="O356" s="46">
        <f t="shared" si="71"/>
        <v>0</v>
      </c>
      <c r="P356" s="46">
        <f t="shared" si="72"/>
        <v>0</v>
      </c>
      <c r="Q356" s="46">
        <f t="shared" si="73"/>
        <v>180.31346167455126</v>
      </c>
      <c r="R356" s="115">
        <f t="shared" si="79"/>
        <v>5793.686636968403</v>
      </c>
      <c r="S356" s="46">
        <f t="shared" si="79"/>
        <v>0.12</v>
      </c>
      <c r="T356" s="46">
        <f t="shared" si="74"/>
        <v>0</v>
      </c>
      <c r="U356" s="116"/>
      <c r="W356" s="5"/>
      <c r="X356" s="5"/>
      <c r="Y356" s="5"/>
      <c r="Z356" s="5"/>
      <c r="AA356" s="5"/>
      <c r="AB356" s="5"/>
      <c r="AC356" s="5"/>
    </row>
    <row r="357" spans="2:29" x14ac:dyDescent="0.2">
      <c r="B357" s="37">
        <f t="shared" si="75"/>
        <v>29</v>
      </c>
      <c r="C357" s="37">
        <v>342</v>
      </c>
      <c r="D357" s="46"/>
      <c r="E357" s="46"/>
      <c r="F357" s="46">
        <f t="shared" si="82"/>
        <v>184.13853644747348</v>
      </c>
      <c r="G357" s="48">
        <f t="shared" si="81"/>
        <v>5793.686636968403</v>
      </c>
      <c r="H357" s="46">
        <f t="shared" si="70"/>
        <v>0.12</v>
      </c>
      <c r="I357" s="46">
        <f t="shared" si="76"/>
        <v>2074.8101724984444</v>
      </c>
      <c r="J357" s="46">
        <f t="shared" si="80"/>
        <v>30249.657312130828</v>
      </c>
      <c r="L357" s="124">
        <f t="shared" si="77"/>
        <v>0.97410176463698173</v>
      </c>
      <c r="M357" s="37">
        <f t="shared" si="78"/>
        <v>29</v>
      </c>
      <c r="N357" s="37">
        <v>342</v>
      </c>
      <c r="O357" s="46">
        <f t="shared" si="71"/>
        <v>0</v>
      </c>
      <c r="P357" s="46">
        <f t="shared" si="72"/>
        <v>0</v>
      </c>
      <c r="Q357" s="46">
        <f t="shared" si="73"/>
        <v>179.3696732911551</v>
      </c>
      <c r="R357" s="115">
        <f t="shared" si="79"/>
        <v>5793.686636968403</v>
      </c>
      <c r="S357" s="46">
        <f t="shared" si="79"/>
        <v>0.12</v>
      </c>
      <c r="T357" s="46">
        <f t="shared" si="74"/>
        <v>2021.0762503174951</v>
      </c>
      <c r="U357" s="116"/>
      <c r="W357" s="5"/>
      <c r="X357" s="5"/>
      <c r="Y357" s="5"/>
      <c r="Z357" s="5"/>
      <c r="AA357" s="5"/>
      <c r="AB357" s="5"/>
      <c r="AC357" s="5"/>
    </row>
    <row r="358" spans="2:29" x14ac:dyDescent="0.2">
      <c r="B358" s="37">
        <f t="shared" si="75"/>
        <v>29</v>
      </c>
      <c r="C358" s="37">
        <v>343</v>
      </c>
      <c r="D358" s="46"/>
      <c r="E358" s="46"/>
      <c r="F358" s="46">
        <f t="shared" si="82"/>
        <v>184.13853644747348</v>
      </c>
      <c r="G358" s="48">
        <f t="shared" si="81"/>
        <v>5793.686636968403</v>
      </c>
      <c r="H358" s="46">
        <f t="shared" si="70"/>
        <v>0.12</v>
      </c>
      <c r="I358" s="46">
        <f t="shared" si="76"/>
        <v>0</v>
      </c>
      <c r="J358" s="46">
        <f t="shared" si="80"/>
        <v>30223.714343755826</v>
      </c>
      <c r="L358" s="124">
        <f t="shared" si="77"/>
        <v>0.96900316622301863</v>
      </c>
      <c r="M358" s="37">
        <f t="shared" si="78"/>
        <v>29</v>
      </c>
      <c r="N358" s="37">
        <v>343</v>
      </c>
      <c r="O358" s="46">
        <f t="shared" si="71"/>
        <v>0</v>
      </c>
      <c r="P358" s="46">
        <f t="shared" si="72"/>
        <v>0</v>
      </c>
      <c r="Q358" s="46">
        <f t="shared" si="73"/>
        <v>178.43082484127453</v>
      </c>
      <c r="R358" s="115">
        <f t="shared" si="79"/>
        <v>5793.686636968403</v>
      </c>
      <c r="S358" s="46">
        <f t="shared" si="79"/>
        <v>0.12</v>
      </c>
      <c r="T358" s="46">
        <f t="shared" si="74"/>
        <v>0</v>
      </c>
      <c r="U358" s="116"/>
      <c r="W358" s="5"/>
      <c r="X358" s="5"/>
      <c r="Y358" s="5"/>
      <c r="Z358" s="5"/>
      <c r="AA358" s="5"/>
      <c r="AB358" s="5"/>
      <c r="AC358" s="5"/>
    </row>
    <row r="359" spans="2:29" x14ac:dyDescent="0.2">
      <c r="B359" s="37">
        <f t="shared" si="75"/>
        <v>29</v>
      </c>
      <c r="C359" s="37">
        <v>344</v>
      </c>
      <c r="D359" s="46"/>
      <c r="E359" s="46"/>
      <c r="F359" s="46">
        <f t="shared" si="82"/>
        <v>184.13853644747348</v>
      </c>
      <c r="G359" s="48">
        <f t="shared" si="81"/>
        <v>5793.686636968403</v>
      </c>
      <c r="H359" s="46">
        <f t="shared" si="70"/>
        <v>0.12</v>
      </c>
      <c r="I359" s="46">
        <f t="shared" si="76"/>
        <v>0</v>
      </c>
      <c r="J359" s="46">
        <f t="shared" si="80"/>
        <v>30197.6348714126</v>
      </c>
      <c r="L359" s="124">
        <f t="shared" si="77"/>
        <v>0.96393125465711482</v>
      </c>
      <c r="M359" s="37">
        <f t="shared" si="78"/>
        <v>29</v>
      </c>
      <c r="N359" s="37">
        <v>344</v>
      </c>
      <c r="O359" s="46">
        <f t="shared" si="71"/>
        <v>0</v>
      </c>
      <c r="P359" s="46">
        <f t="shared" si="72"/>
        <v>0</v>
      </c>
      <c r="Q359" s="46">
        <f t="shared" si="73"/>
        <v>177.49689046853797</v>
      </c>
      <c r="R359" s="115">
        <f t="shared" si="79"/>
        <v>5793.686636968403</v>
      </c>
      <c r="S359" s="46">
        <f t="shared" si="79"/>
        <v>0.12</v>
      </c>
      <c r="T359" s="46">
        <f t="shared" si="74"/>
        <v>0</v>
      </c>
      <c r="U359" s="116"/>
      <c r="W359" s="5"/>
      <c r="X359" s="5"/>
      <c r="Y359" s="5"/>
      <c r="Z359" s="5"/>
      <c r="AA359" s="5"/>
      <c r="AB359" s="5"/>
      <c r="AC359" s="5"/>
    </row>
    <row r="360" spans="2:29" x14ac:dyDescent="0.2">
      <c r="B360" s="37">
        <f t="shared" si="75"/>
        <v>29</v>
      </c>
      <c r="C360" s="37">
        <v>345</v>
      </c>
      <c r="D360" s="46"/>
      <c r="E360" s="46"/>
      <c r="F360" s="46">
        <f t="shared" si="82"/>
        <v>184.13853644747348</v>
      </c>
      <c r="G360" s="48">
        <f t="shared" si="81"/>
        <v>5793.686636968403</v>
      </c>
      <c r="H360" s="46">
        <f t="shared" si="70"/>
        <v>0.12</v>
      </c>
      <c r="I360" s="46">
        <f t="shared" si="76"/>
        <v>2074.8101724984444</v>
      </c>
      <c r="J360" s="46">
        <f t="shared" si="80"/>
        <v>32257.145366167628</v>
      </c>
      <c r="L360" s="124">
        <f t="shared" si="77"/>
        <v>0.95888589025620352</v>
      </c>
      <c r="M360" s="37">
        <f t="shared" si="78"/>
        <v>29</v>
      </c>
      <c r="N360" s="37">
        <v>345</v>
      </c>
      <c r="O360" s="46">
        <f t="shared" si="71"/>
        <v>0</v>
      </c>
      <c r="P360" s="46">
        <f t="shared" si="72"/>
        <v>0</v>
      </c>
      <c r="Q360" s="46">
        <f t="shared" si="73"/>
        <v>176.56784445190999</v>
      </c>
      <c r="R360" s="115">
        <f t="shared" si="79"/>
        <v>5793.686636968403</v>
      </c>
      <c r="S360" s="46">
        <f t="shared" si="79"/>
        <v>0.12</v>
      </c>
      <c r="T360" s="46">
        <f t="shared" si="74"/>
        <v>1989.5061993687982</v>
      </c>
      <c r="U360" s="116"/>
      <c r="W360" s="5"/>
      <c r="X360" s="5"/>
      <c r="Y360" s="5"/>
      <c r="Z360" s="5"/>
      <c r="AA360" s="5"/>
      <c r="AB360" s="5"/>
      <c r="AC360" s="5"/>
    </row>
    <row r="361" spans="2:29" x14ac:dyDescent="0.2">
      <c r="B361" s="37">
        <f t="shared" si="75"/>
        <v>29</v>
      </c>
      <c r="C361" s="37">
        <v>346</v>
      </c>
      <c r="D361" s="46"/>
      <c r="E361" s="46"/>
      <c r="F361" s="46">
        <f t="shared" si="82"/>
        <v>184.13853644747348</v>
      </c>
      <c r="G361" s="48">
        <f t="shared" si="81"/>
        <v>5793.686636968403</v>
      </c>
      <c r="H361" s="46">
        <f t="shared" si="70"/>
        <v>0.12</v>
      </c>
      <c r="I361" s="46">
        <f t="shared" si="76"/>
        <v>0</v>
      </c>
      <c r="J361" s="46">
        <f t="shared" si="80"/>
        <v>32241.76518619739</v>
      </c>
      <c r="L361" s="124">
        <f t="shared" si="77"/>
        <v>0.95386693406834155</v>
      </c>
      <c r="M361" s="37">
        <f t="shared" si="78"/>
        <v>29</v>
      </c>
      <c r="N361" s="37">
        <v>346</v>
      </c>
      <c r="O361" s="46">
        <f t="shared" si="71"/>
        <v>0</v>
      </c>
      <c r="P361" s="46">
        <f t="shared" si="72"/>
        <v>0</v>
      </c>
      <c r="Q361" s="46">
        <f t="shared" si="73"/>
        <v>175.64366120498309</v>
      </c>
      <c r="R361" s="115">
        <f t="shared" si="79"/>
        <v>5793.686636968403</v>
      </c>
      <c r="S361" s="46">
        <f t="shared" si="79"/>
        <v>0.12</v>
      </c>
      <c r="T361" s="46">
        <f t="shared" si="74"/>
        <v>0</v>
      </c>
      <c r="U361" s="116"/>
      <c r="W361" s="5"/>
      <c r="X361" s="5"/>
      <c r="Y361" s="5"/>
      <c r="Z361" s="5"/>
      <c r="AA361" s="5"/>
      <c r="AB361" s="5"/>
      <c r="AC361" s="5"/>
    </row>
    <row r="362" spans="2:29" x14ac:dyDescent="0.2">
      <c r="B362" s="37">
        <f t="shared" si="75"/>
        <v>29</v>
      </c>
      <c r="C362" s="37">
        <v>347</v>
      </c>
      <c r="D362" s="46"/>
      <c r="E362" s="46"/>
      <c r="F362" s="46">
        <f t="shared" si="82"/>
        <v>184.13853644747348</v>
      </c>
      <c r="G362" s="48">
        <f t="shared" si="81"/>
        <v>5793.686636968403</v>
      </c>
      <c r="H362" s="46">
        <f t="shared" si="70"/>
        <v>0.12</v>
      </c>
      <c r="I362" s="46">
        <f t="shared" si="76"/>
        <v>0</v>
      </c>
      <c r="J362" s="46">
        <f t="shared" si="80"/>
        <v>32226.304080422229</v>
      </c>
      <c r="L362" s="124">
        <f t="shared" si="77"/>
        <v>0.94887424786888197</v>
      </c>
      <c r="M362" s="37">
        <f t="shared" si="78"/>
        <v>29</v>
      </c>
      <c r="N362" s="37">
        <v>347</v>
      </c>
      <c r="O362" s="46">
        <f t="shared" si="71"/>
        <v>0</v>
      </c>
      <c r="P362" s="46">
        <f t="shared" si="72"/>
        <v>0</v>
      </c>
      <c r="Q362" s="46">
        <f t="shared" si="73"/>
        <v>174.72431527527311</v>
      </c>
      <c r="R362" s="115">
        <f t="shared" si="79"/>
        <v>5793.686636968403</v>
      </c>
      <c r="S362" s="46">
        <f t="shared" si="79"/>
        <v>0.12</v>
      </c>
      <c r="T362" s="46">
        <f t="shared" si="74"/>
        <v>0</v>
      </c>
      <c r="U362" s="116"/>
      <c r="W362" s="5"/>
      <c r="X362" s="5"/>
      <c r="Y362" s="5"/>
      <c r="Z362" s="5"/>
      <c r="AA362" s="5"/>
      <c r="AB362" s="5"/>
      <c r="AC362" s="5"/>
    </row>
    <row r="363" spans="2:29" x14ac:dyDescent="0.2">
      <c r="B363" s="37">
        <f t="shared" si="75"/>
        <v>29</v>
      </c>
      <c r="C363" s="37">
        <v>348</v>
      </c>
      <c r="D363" s="46"/>
      <c r="E363" s="46"/>
      <c r="F363" s="46">
        <f t="shared" si="82"/>
        <v>184.13853644747348</v>
      </c>
      <c r="G363" s="48">
        <f t="shared" si="81"/>
        <v>5793.686636968403</v>
      </c>
      <c r="H363" s="46">
        <f t="shared" si="70"/>
        <v>0.12</v>
      </c>
      <c r="I363" s="46">
        <f t="shared" si="76"/>
        <v>2074.8101724984444</v>
      </c>
      <c r="J363" s="46">
        <f t="shared" si="80"/>
        <v>34296.488812343923</v>
      </c>
      <c r="L363" s="124">
        <f t="shared" si="77"/>
        <v>0.94390769415666509</v>
      </c>
      <c r="M363" s="37">
        <f t="shared" si="78"/>
        <v>29</v>
      </c>
      <c r="N363" s="37">
        <v>348</v>
      </c>
      <c r="O363" s="46">
        <f t="shared" si="71"/>
        <v>0</v>
      </c>
      <c r="P363" s="46">
        <f t="shared" si="72"/>
        <v>0</v>
      </c>
      <c r="Q363" s="46">
        <f t="shared" si="73"/>
        <v>173.80978134351773</v>
      </c>
      <c r="R363" s="115">
        <f t="shared" si="79"/>
        <v>5793.686636968403</v>
      </c>
      <c r="S363" s="46">
        <f t="shared" si="79"/>
        <v>0.12</v>
      </c>
      <c r="T363" s="46">
        <f t="shared" si="74"/>
        <v>1958.4292857357993</v>
      </c>
      <c r="U363" s="116"/>
      <c r="W363" s="5"/>
      <c r="X363" s="5"/>
      <c r="Y363" s="5"/>
      <c r="Z363" s="5"/>
      <c r="AA363" s="5"/>
      <c r="AB363" s="5"/>
      <c r="AC363" s="5"/>
    </row>
    <row r="364" spans="2:29" x14ac:dyDescent="0.2">
      <c r="B364" s="37">
        <f t="shared" si="75"/>
        <v>30</v>
      </c>
      <c r="C364" s="37">
        <v>349</v>
      </c>
      <c r="D364" s="46"/>
      <c r="E364" s="46"/>
      <c r="F364" s="46">
        <f t="shared" si="82"/>
        <v>189.66269254089769</v>
      </c>
      <c r="G364" s="48">
        <f t="shared" si="81"/>
        <v>5764.718203783561</v>
      </c>
      <c r="H364" s="46">
        <f t="shared" si="70"/>
        <v>0.12</v>
      </c>
      <c r="I364" s="46">
        <f t="shared" si="76"/>
        <v>0</v>
      </c>
      <c r="J364" s="46">
        <f t="shared" si="80"/>
        <v>34286.285811599031</v>
      </c>
      <c r="L364" s="124">
        <f t="shared" si="77"/>
        <v>1</v>
      </c>
      <c r="M364" s="37">
        <f t="shared" si="78"/>
        <v>30</v>
      </c>
      <c r="N364" s="37">
        <v>349</v>
      </c>
      <c r="O364" s="46">
        <f t="shared" si="71"/>
        <v>0</v>
      </c>
      <c r="P364" s="46">
        <f t="shared" si="72"/>
        <v>0</v>
      </c>
      <c r="Q364" s="46">
        <f t="shared" si="73"/>
        <v>189.66269254089769</v>
      </c>
      <c r="R364" s="115">
        <f t="shared" si="79"/>
        <v>5764.718203783561</v>
      </c>
      <c r="S364" s="46">
        <f t="shared" si="79"/>
        <v>0.12</v>
      </c>
      <c r="T364" s="46">
        <f t="shared" si="74"/>
        <v>0</v>
      </c>
      <c r="U364" s="116"/>
      <c r="W364" s="5"/>
      <c r="X364" s="5"/>
      <c r="Y364" s="5"/>
      <c r="Z364" s="5"/>
      <c r="AA364" s="5"/>
      <c r="AB364" s="5"/>
      <c r="AC364" s="5"/>
    </row>
    <row r="365" spans="2:29" x14ac:dyDescent="0.2">
      <c r="B365" s="37">
        <f t="shared" si="75"/>
        <v>30</v>
      </c>
      <c r="C365" s="37">
        <v>350</v>
      </c>
      <c r="D365" s="46"/>
      <c r="E365" s="46"/>
      <c r="F365" s="46">
        <f t="shared" si="82"/>
        <v>189.66269254089769</v>
      </c>
      <c r="G365" s="48">
        <f t="shared" si="81"/>
        <v>5764.718203783561</v>
      </c>
      <c r="H365" s="46">
        <f t="shared" si="70"/>
        <v>0.12</v>
      </c>
      <c r="I365" s="46">
        <f t="shared" si="76"/>
        <v>0</v>
      </c>
      <c r="J365" s="46">
        <f t="shared" si="80"/>
        <v>34276.029125783512</v>
      </c>
      <c r="L365" s="124">
        <f t="shared" si="77"/>
        <v>0.99476584624003528</v>
      </c>
      <c r="M365" s="37">
        <f t="shared" si="78"/>
        <v>30</v>
      </c>
      <c r="N365" s="37">
        <v>350</v>
      </c>
      <c r="O365" s="46">
        <f t="shared" si="71"/>
        <v>0</v>
      </c>
      <c r="P365" s="46">
        <f t="shared" si="72"/>
        <v>0</v>
      </c>
      <c r="Q365" s="46">
        <f t="shared" si="73"/>
        <v>188.66996884560973</v>
      </c>
      <c r="R365" s="115">
        <f t="shared" si="79"/>
        <v>5764.718203783561</v>
      </c>
      <c r="S365" s="46">
        <f t="shared" si="79"/>
        <v>0.12</v>
      </c>
      <c r="T365" s="46">
        <f t="shared" si="74"/>
        <v>0</v>
      </c>
      <c r="U365" s="116"/>
      <c r="W365" s="5"/>
      <c r="X365" s="5"/>
      <c r="Y365" s="5"/>
      <c r="Z365" s="5"/>
      <c r="AA365" s="5"/>
      <c r="AB365" s="5"/>
      <c r="AC365" s="5"/>
    </row>
    <row r="366" spans="2:29" x14ac:dyDescent="0.2">
      <c r="B366" s="37">
        <f t="shared" si="75"/>
        <v>30</v>
      </c>
      <c r="C366" s="37">
        <v>351</v>
      </c>
      <c r="D366" s="46"/>
      <c r="E366" s="46"/>
      <c r="F366" s="46">
        <f t="shared" si="82"/>
        <v>189.66269254089769</v>
      </c>
      <c r="G366" s="48">
        <f t="shared" si="81"/>
        <v>5764.718203783561</v>
      </c>
      <c r="H366" s="46">
        <f t="shared" si="70"/>
        <v>0.12</v>
      </c>
      <c r="I366" s="46">
        <f t="shared" si="76"/>
        <v>2064.4361216359525</v>
      </c>
      <c r="J366" s="46">
        <f t="shared" si="80"/>
        <v>36341.017025785026</v>
      </c>
      <c r="L366" s="124">
        <f t="shared" si="77"/>
        <v>0.98955908884565325</v>
      </c>
      <c r="M366" s="37">
        <f t="shared" si="78"/>
        <v>30</v>
      </c>
      <c r="N366" s="37">
        <v>351</v>
      </c>
      <c r="O366" s="46">
        <f t="shared" si="71"/>
        <v>0</v>
      </c>
      <c r="P366" s="46">
        <f t="shared" si="72"/>
        <v>0</v>
      </c>
      <c r="Q366" s="46">
        <f t="shared" si="73"/>
        <v>187.68244121878399</v>
      </c>
      <c r="R366" s="115">
        <f t="shared" si="79"/>
        <v>5764.718203783561</v>
      </c>
      <c r="S366" s="46">
        <f t="shared" si="79"/>
        <v>0.12</v>
      </c>
      <c r="T366" s="46">
        <f t="shared" si="74"/>
        <v>2042.8815275061274</v>
      </c>
      <c r="U366" s="116"/>
      <c r="W366" s="5"/>
      <c r="X366" s="5"/>
      <c r="Y366" s="5"/>
      <c r="Z366" s="5"/>
      <c r="AA366" s="5"/>
      <c r="AB366" s="5"/>
      <c r="AC366" s="5"/>
    </row>
    <row r="367" spans="2:29" x14ac:dyDescent="0.2">
      <c r="B367" s="37">
        <f t="shared" si="75"/>
        <v>30</v>
      </c>
      <c r="C367" s="37">
        <v>352</v>
      </c>
      <c r="D367" s="46"/>
      <c r="E367" s="46"/>
      <c r="F367" s="46">
        <f t="shared" si="82"/>
        <v>189.66269254089769</v>
      </c>
      <c r="G367" s="48">
        <f t="shared" si="81"/>
        <v>5764.718203783561</v>
      </c>
      <c r="H367" s="46">
        <f t="shared" si="70"/>
        <v>0.12</v>
      </c>
      <c r="I367" s="46">
        <f t="shared" si="76"/>
        <v>0</v>
      </c>
      <c r="J367" s="46">
        <f t="shared" si="80"/>
        <v>36341.571707439653</v>
      </c>
      <c r="L367" s="124">
        <f t="shared" si="77"/>
        <v>0.98437958442006435</v>
      </c>
      <c r="M367" s="37">
        <f t="shared" si="78"/>
        <v>30</v>
      </c>
      <c r="N367" s="37">
        <v>352</v>
      </c>
      <c r="O367" s="46">
        <f t="shared" si="71"/>
        <v>0</v>
      </c>
      <c r="P367" s="46">
        <f t="shared" si="72"/>
        <v>0</v>
      </c>
      <c r="Q367" s="46">
        <f t="shared" si="73"/>
        <v>186.7000824633993</v>
      </c>
      <c r="R367" s="115">
        <f t="shared" si="79"/>
        <v>5764.718203783561</v>
      </c>
      <c r="S367" s="46">
        <f t="shared" si="79"/>
        <v>0.12</v>
      </c>
      <c r="T367" s="46">
        <f t="shared" si="74"/>
        <v>0</v>
      </c>
      <c r="U367" s="116"/>
      <c r="W367" s="5"/>
      <c r="X367" s="5"/>
      <c r="Y367" s="5"/>
      <c r="Z367" s="5"/>
      <c r="AA367" s="5"/>
      <c r="AB367" s="5"/>
      <c r="AC367" s="5"/>
    </row>
    <row r="368" spans="2:29" x14ac:dyDescent="0.2">
      <c r="B368" s="37">
        <f t="shared" si="75"/>
        <v>30</v>
      </c>
      <c r="C368" s="37">
        <v>353</v>
      </c>
      <c r="D368" s="46"/>
      <c r="E368" s="46"/>
      <c r="F368" s="46">
        <f t="shared" si="82"/>
        <v>189.66269254089769</v>
      </c>
      <c r="G368" s="48">
        <f t="shared" si="81"/>
        <v>5764.718203783561</v>
      </c>
      <c r="H368" s="46">
        <f t="shared" si="70"/>
        <v>0.12</v>
      </c>
      <c r="I368" s="46">
        <f t="shared" si="76"/>
        <v>0</v>
      </c>
      <c r="J368" s="46">
        <f t="shared" si="80"/>
        <v>36342.129307659568</v>
      </c>
      <c r="L368" s="124">
        <f t="shared" si="77"/>
        <v>0.97922719031703964</v>
      </c>
      <c r="M368" s="37">
        <f t="shared" si="78"/>
        <v>30</v>
      </c>
      <c r="N368" s="37">
        <v>353</v>
      </c>
      <c r="O368" s="46">
        <f t="shared" si="71"/>
        <v>0</v>
      </c>
      <c r="P368" s="46">
        <f t="shared" si="72"/>
        <v>0</v>
      </c>
      <c r="Q368" s="46">
        <f t="shared" si="73"/>
        <v>185.72286552478781</v>
      </c>
      <c r="R368" s="115">
        <f t="shared" si="79"/>
        <v>5764.718203783561</v>
      </c>
      <c r="S368" s="46">
        <f t="shared" si="79"/>
        <v>0.12</v>
      </c>
      <c r="T368" s="46">
        <f t="shared" si="74"/>
        <v>0</v>
      </c>
      <c r="U368" s="116"/>
      <c r="W368" s="5"/>
      <c r="X368" s="5"/>
      <c r="Y368" s="5"/>
      <c r="Z368" s="5"/>
      <c r="AA368" s="5"/>
      <c r="AB368" s="5"/>
      <c r="AC368" s="5"/>
    </row>
    <row r="369" spans="2:29" x14ac:dyDescent="0.2">
      <c r="B369" s="37">
        <f t="shared" si="75"/>
        <v>30</v>
      </c>
      <c r="C369" s="37">
        <v>354</v>
      </c>
      <c r="D369" s="46"/>
      <c r="E369" s="46"/>
      <c r="F369" s="46">
        <f t="shared" si="82"/>
        <v>189.66269254089769</v>
      </c>
      <c r="G369" s="48">
        <f t="shared" si="81"/>
        <v>5764.718203783561</v>
      </c>
      <c r="H369" s="46">
        <f t="shared" si="70"/>
        <v>0.12</v>
      </c>
      <c r="I369" s="46">
        <f t="shared" si="76"/>
        <v>2064.4361216359525</v>
      </c>
      <c r="J369" s="46">
        <f t="shared" si="80"/>
        <v>38417.988395163455</v>
      </c>
      <c r="L369" s="124">
        <f t="shared" si="77"/>
        <v>0.97410176463698173</v>
      </c>
      <c r="M369" s="37">
        <f t="shared" si="78"/>
        <v>30</v>
      </c>
      <c r="N369" s="37">
        <v>354</v>
      </c>
      <c r="O369" s="46">
        <f t="shared" si="71"/>
        <v>0</v>
      </c>
      <c r="P369" s="46">
        <f t="shared" si="72"/>
        <v>0</v>
      </c>
      <c r="Q369" s="46">
        <f t="shared" si="73"/>
        <v>184.75076348988975</v>
      </c>
      <c r="R369" s="115">
        <f t="shared" si="79"/>
        <v>5764.718203783561</v>
      </c>
      <c r="S369" s="46">
        <f t="shared" si="79"/>
        <v>0.12</v>
      </c>
      <c r="T369" s="46">
        <f t="shared" si="74"/>
        <v>2010.9708690659081</v>
      </c>
      <c r="U369" s="116"/>
      <c r="W369" s="5"/>
      <c r="X369" s="5"/>
      <c r="Y369" s="5"/>
      <c r="Z369" s="5"/>
      <c r="AA369" s="5"/>
      <c r="AB369" s="5"/>
      <c r="AC369" s="5"/>
    </row>
    <row r="370" spans="2:29" x14ac:dyDescent="0.2">
      <c r="B370" s="37">
        <f t="shared" si="75"/>
        <v>30</v>
      </c>
      <c r="C370" s="37">
        <v>355</v>
      </c>
      <c r="D370" s="46"/>
      <c r="E370" s="46"/>
      <c r="F370" s="46">
        <f t="shared" si="82"/>
        <v>189.66269254089769</v>
      </c>
      <c r="G370" s="48">
        <f t="shared" si="81"/>
        <v>5764.718203783561</v>
      </c>
      <c r="H370" s="46">
        <f t="shared" si="70"/>
        <v>0.12</v>
      </c>
      <c r="I370" s="46">
        <f t="shared" si="76"/>
        <v>0</v>
      </c>
      <c r="J370" s="46">
        <f t="shared" si="80"/>
        <v>38429.471465185517</v>
      </c>
      <c r="L370" s="124">
        <f t="shared" si="77"/>
        <v>0.96900316622301863</v>
      </c>
      <c r="M370" s="37">
        <f t="shared" si="78"/>
        <v>30</v>
      </c>
      <c r="N370" s="37">
        <v>355</v>
      </c>
      <c r="O370" s="46">
        <f t="shared" si="71"/>
        <v>0</v>
      </c>
      <c r="P370" s="46">
        <f t="shared" si="72"/>
        <v>0</v>
      </c>
      <c r="Q370" s="46">
        <f t="shared" si="73"/>
        <v>183.78374958651276</v>
      </c>
      <c r="R370" s="115">
        <f t="shared" si="79"/>
        <v>5764.718203783561</v>
      </c>
      <c r="S370" s="46">
        <f t="shared" si="79"/>
        <v>0.12</v>
      </c>
      <c r="T370" s="46">
        <f t="shared" si="74"/>
        <v>0</v>
      </c>
      <c r="U370" s="116"/>
      <c r="W370" s="5"/>
      <c r="X370" s="5"/>
      <c r="Y370" s="5"/>
      <c r="Z370" s="5"/>
      <c r="AA370" s="5"/>
      <c r="AB370" s="5"/>
      <c r="AC370" s="5"/>
    </row>
    <row r="371" spans="2:29" x14ac:dyDescent="0.2">
      <c r="B371" s="37">
        <f t="shared" si="75"/>
        <v>30</v>
      </c>
      <c r="C371" s="37">
        <v>356</v>
      </c>
      <c r="D371" s="46"/>
      <c r="E371" s="46"/>
      <c r="F371" s="46">
        <f t="shared" si="82"/>
        <v>189.66269254089769</v>
      </c>
      <c r="G371" s="48">
        <f t="shared" si="81"/>
        <v>5764.718203783561</v>
      </c>
      <c r="H371" s="46">
        <f t="shared" si="70"/>
        <v>0.12</v>
      </c>
      <c r="I371" s="46">
        <f t="shared" si="76"/>
        <v>0</v>
      </c>
      <c r="J371" s="46">
        <f t="shared" si="80"/>
        <v>38441.014955611397</v>
      </c>
      <c r="L371" s="124">
        <f t="shared" si="77"/>
        <v>0.96393125465711482</v>
      </c>
      <c r="M371" s="37">
        <f t="shared" si="78"/>
        <v>30</v>
      </c>
      <c r="N371" s="37">
        <v>356</v>
      </c>
      <c r="O371" s="46">
        <f t="shared" si="71"/>
        <v>0</v>
      </c>
      <c r="P371" s="46">
        <f t="shared" si="72"/>
        <v>0</v>
      </c>
      <c r="Q371" s="46">
        <f t="shared" si="73"/>
        <v>182.82179718259414</v>
      </c>
      <c r="R371" s="115">
        <f t="shared" si="79"/>
        <v>5764.718203783561</v>
      </c>
      <c r="S371" s="46">
        <f t="shared" si="79"/>
        <v>0.12</v>
      </c>
      <c r="T371" s="46">
        <f t="shared" si="74"/>
        <v>0</v>
      </c>
      <c r="U371" s="116"/>
      <c r="W371" s="5"/>
      <c r="X371" s="5"/>
      <c r="Y371" s="5"/>
      <c r="Z371" s="5"/>
      <c r="AA371" s="5"/>
      <c r="AB371" s="5"/>
      <c r="AC371" s="5"/>
    </row>
    <row r="372" spans="2:29" x14ac:dyDescent="0.2">
      <c r="B372" s="37">
        <f t="shared" si="75"/>
        <v>30</v>
      </c>
      <c r="C372" s="37">
        <v>357</v>
      </c>
      <c r="D372" s="46"/>
      <c r="E372" s="46"/>
      <c r="F372" s="46">
        <f t="shared" si="82"/>
        <v>189.66269254089769</v>
      </c>
      <c r="G372" s="48">
        <f t="shared" si="81"/>
        <v>5764.718203783561</v>
      </c>
      <c r="H372" s="46">
        <f t="shared" si="70"/>
        <v>0.12</v>
      </c>
      <c r="I372" s="46">
        <f t="shared" si="76"/>
        <v>2064.4361216359525</v>
      </c>
      <c r="J372" s="46">
        <f t="shared" si="80"/>
        <v>40527.917737716867</v>
      </c>
      <c r="L372" s="124">
        <f t="shared" si="77"/>
        <v>0.95888589025620352</v>
      </c>
      <c r="M372" s="37">
        <f t="shared" si="78"/>
        <v>30</v>
      </c>
      <c r="N372" s="37">
        <v>357</v>
      </c>
      <c r="O372" s="46">
        <f t="shared" si="71"/>
        <v>0</v>
      </c>
      <c r="P372" s="46">
        <f t="shared" si="72"/>
        <v>0</v>
      </c>
      <c r="Q372" s="46">
        <f t="shared" si="73"/>
        <v>181.86487978546731</v>
      </c>
      <c r="R372" s="115">
        <f t="shared" si="79"/>
        <v>5764.718203783561</v>
      </c>
      <c r="S372" s="46">
        <f t="shared" si="79"/>
        <v>0.12</v>
      </c>
      <c r="T372" s="46">
        <f t="shared" si="74"/>
        <v>1979.5586683719544</v>
      </c>
      <c r="U372" s="116"/>
      <c r="W372" s="5"/>
      <c r="X372" s="5"/>
      <c r="Y372" s="5"/>
      <c r="Z372" s="5"/>
      <c r="AA372" s="5"/>
      <c r="AB372" s="5"/>
      <c r="AC372" s="5"/>
    </row>
    <row r="373" spans="2:29" x14ac:dyDescent="0.2">
      <c r="B373" s="37">
        <f t="shared" si="75"/>
        <v>30</v>
      </c>
      <c r="C373" s="37">
        <v>358</v>
      </c>
      <c r="D373" s="46"/>
      <c r="E373" s="46"/>
      <c r="F373" s="46">
        <f t="shared" si="82"/>
        <v>189.66269254089769</v>
      </c>
      <c r="G373" s="48">
        <f t="shared" si="81"/>
        <v>5764.718203783561</v>
      </c>
      <c r="H373" s="46">
        <f t="shared" si="70"/>
        <v>0.12</v>
      </c>
      <c r="I373" s="46">
        <f t="shared" si="76"/>
        <v>0</v>
      </c>
      <c r="J373" s="46">
        <f t="shared" si="80"/>
        <v>40550.502610885196</v>
      </c>
      <c r="L373" s="124">
        <f t="shared" si="77"/>
        <v>0.95386693406834155</v>
      </c>
      <c r="M373" s="37">
        <f t="shared" si="78"/>
        <v>30</v>
      </c>
      <c r="N373" s="37">
        <v>358</v>
      </c>
      <c r="O373" s="46">
        <f t="shared" si="71"/>
        <v>0</v>
      </c>
      <c r="P373" s="46">
        <f t="shared" si="72"/>
        <v>0</v>
      </c>
      <c r="Q373" s="46">
        <f t="shared" si="73"/>
        <v>180.91297104113261</v>
      </c>
      <c r="R373" s="115">
        <f t="shared" si="79"/>
        <v>5764.718203783561</v>
      </c>
      <c r="S373" s="46">
        <f t="shared" si="79"/>
        <v>0.12</v>
      </c>
      <c r="T373" s="46">
        <f t="shared" si="74"/>
        <v>0</v>
      </c>
      <c r="U373" s="116"/>
      <c r="W373" s="5"/>
      <c r="X373" s="5"/>
      <c r="Y373" s="5"/>
      <c r="Z373" s="5"/>
      <c r="AA373" s="5"/>
      <c r="AB373" s="5"/>
      <c r="AC373" s="5"/>
    </row>
    <row r="374" spans="2:29" x14ac:dyDescent="0.2">
      <c r="B374" s="37">
        <f t="shared" si="75"/>
        <v>30</v>
      </c>
      <c r="C374" s="37">
        <v>359</v>
      </c>
      <c r="D374" s="46"/>
      <c r="E374" s="46"/>
      <c r="F374" s="46">
        <f t="shared" si="82"/>
        <v>189.66269254089769</v>
      </c>
      <c r="G374" s="48">
        <f t="shared" si="81"/>
        <v>5764.718203783561</v>
      </c>
      <c r="H374" s="46">
        <f t="shared" si="70"/>
        <v>0.12</v>
      </c>
      <c r="I374" s="46">
        <f t="shared" si="76"/>
        <v>0</v>
      </c>
      <c r="J374" s="46">
        <f t="shared" si="80"/>
        <v>40573.206318751414</v>
      </c>
      <c r="L374" s="124">
        <f t="shared" si="77"/>
        <v>0.94887424786888197</v>
      </c>
      <c r="M374" s="37">
        <f t="shared" si="78"/>
        <v>30</v>
      </c>
      <c r="N374" s="37">
        <v>359</v>
      </c>
      <c r="O374" s="46">
        <f t="shared" si="71"/>
        <v>0</v>
      </c>
      <c r="P374" s="46">
        <f t="shared" si="72"/>
        <v>0</v>
      </c>
      <c r="Q374" s="46">
        <f t="shared" si="73"/>
        <v>179.96604473353131</v>
      </c>
      <c r="R374" s="115">
        <f t="shared" si="79"/>
        <v>5764.718203783561</v>
      </c>
      <c r="S374" s="46">
        <f t="shared" si="79"/>
        <v>0.12</v>
      </c>
      <c r="T374" s="46">
        <f t="shared" si="74"/>
        <v>0</v>
      </c>
      <c r="U374" s="116"/>
      <c r="W374" s="5"/>
      <c r="X374" s="5"/>
      <c r="Y374" s="5"/>
      <c r="Z374" s="5"/>
      <c r="AA374" s="5"/>
      <c r="AB374" s="5"/>
      <c r="AC374" s="5"/>
    </row>
    <row r="375" spans="2:29" x14ac:dyDescent="0.2">
      <c r="B375" s="37">
        <f t="shared" si="75"/>
        <v>30</v>
      </c>
      <c r="C375" s="37">
        <v>360</v>
      </c>
      <c r="D375" s="46"/>
      <c r="E375" s="46"/>
      <c r="F375" s="46">
        <f t="shared" si="82"/>
        <v>189.66269254089769</v>
      </c>
      <c r="G375" s="48">
        <f t="shared" si="81"/>
        <v>5764.718203783561</v>
      </c>
      <c r="H375" s="46">
        <f t="shared" si="70"/>
        <v>0.12</v>
      </c>
      <c r="I375" s="46">
        <f t="shared" si="76"/>
        <v>2064.4361216359525</v>
      </c>
      <c r="J375" s="46">
        <f t="shared" si="80"/>
        <v>42671.328039949462</v>
      </c>
      <c r="L375" s="124">
        <f t="shared" si="77"/>
        <v>0.94390769415666509</v>
      </c>
      <c r="M375" s="37">
        <f t="shared" si="78"/>
        <v>30</v>
      </c>
      <c r="N375" s="37">
        <v>360</v>
      </c>
      <c r="O375" s="46">
        <f t="shared" si="71"/>
        <v>0</v>
      </c>
      <c r="P375" s="46">
        <f t="shared" si="72"/>
        <v>0</v>
      </c>
      <c r="Q375" s="46">
        <f t="shared" si="73"/>
        <v>179.02407478382327</v>
      </c>
      <c r="R375" s="115">
        <f t="shared" si="79"/>
        <v>5764.718203783561</v>
      </c>
      <c r="S375" s="46">
        <f t="shared" si="79"/>
        <v>0.12</v>
      </c>
      <c r="T375" s="46">
        <f t="shared" si="74"/>
        <v>1948.6371393071206</v>
      </c>
      <c r="U375" s="116"/>
      <c r="W375" s="5"/>
      <c r="X375" s="5"/>
      <c r="Y375" s="5"/>
      <c r="Z375" s="5"/>
      <c r="AA375" s="5"/>
      <c r="AB375" s="5"/>
      <c r="AC375" s="5"/>
    </row>
    <row r="377" spans="2:29" x14ac:dyDescent="0.2">
      <c r="I377" s="13" t="s">
        <v>78</v>
      </c>
      <c r="J377" s="5">
        <f>J375</f>
        <v>42671.328039949462</v>
      </c>
    </row>
    <row r="378" spans="2:29" x14ac:dyDescent="0.2">
      <c r="J378" s="140" t="s">
        <v>101</v>
      </c>
    </row>
  </sheetData>
  <mergeCells count="2">
    <mergeCell ref="O12:Q12"/>
    <mergeCell ref="W12:Y12"/>
  </mergeCells>
  <printOptions gridLines="1" gridLinesSet="0"/>
  <pageMargins left="0.7" right="0.7" top="0.75" bottom="0.75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topLeftCell="N4" workbookViewId="0"/>
  </sheetViews>
  <sheetFormatPr defaultRowHeight="12.75" x14ac:dyDescent="0.2"/>
  <cols>
    <col min="1" max="2" width="9.140625" style="1"/>
    <col min="3" max="27" width="13.42578125" style="1" bestFit="1" customWidth="1"/>
    <col min="28" max="16384" width="9.140625" style="1"/>
  </cols>
  <sheetData>
    <row r="1" spans="1:23" ht="13.5" thickBot="1" x14ac:dyDescent="0.25"/>
    <row r="2" spans="1:23" s="82" customFormat="1" ht="26.25" thickBot="1" x14ac:dyDescent="0.4">
      <c r="A2" s="81" t="s">
        <v>124</v>
      </c>
    </row>
    <row r="3" spans="1:23" ht="13.5" thickBot="1" x14ac:dyDescent="0.25">
      <c r="B3" s="6"/>
      <c r="C3" s="6"/>
      <c r="D3" s="6"/>
      <c r="E3" s="6"/>
    </row>
    <row r="4" spans="1:23" ht="15.75" customHeight="1" thickBot="1" x14ac:dyDescent="0.25">
      <c r="B4" s="6"/>
      <c r="C4" s="6"/>
      <c r="D4" s="6"/>
      <c r="E4" s="6"/>
      <c r="M4" s="165" t="s">
        <v>220</v>
      </c>
      <c r="N4" s="165"/>
      <c r="O4" s="165"/>
      <c r="P4" s="165"/>
      <c r="Q4" s="165"/>
      <c r="R4" s="165"/>
      <c r="S4" s="165"/>
      <c r="T4" s="165"/>
      <c r="U4" s="165"/>
      <c r="V4" s="165"/>
    </row>
    <row r="5" spans="1:23" x14ac:dyDescent="0.2">
      <c r="B5" s="6"/>
      <c r="C5" s="6"/>
      <c r="D5" s="6"/>
      <c r="E5" s="6"/>
    </row>
    <row r="6" spans="1:23" x14ac:dyDescent="0.2">
      <c r="B6" s="6"/>
      <c r="C6" s="6"/>
      <c r="D6" s="6" t="s">
        <v>101</v>
      </c>
      <c r="E6" s="6"/>
      <c r="M6" s="6"/>
      <c r="N6" s="6"/>
      <c r="O6" s="6" t="s">
        <v>101</v>
      </c>
      <c r="P6" s="6"/>
    </row>
    <row r="7" spans="1:23" x14ac:dyDescent="0.2">
      <c r="B7" s="1" t="s">
        <v>66</v>
      </c>
      <c r="M7" s="1" t="s">
        <v>66</v>
      </c>
    </row>
    <row r="8" spans="1:23" x14ac:dyDescent="0.2">
      <c r="B8" s="8">
        <v>6.5000000000000002E-2</v>
      </c>
      <c r="M8" s="8">
        <v>6.5000000000000002E-2</v>
      </c>
    </row>
    <row r="9" spans="1:23" ht="38.25" x14ac:dyDescent="0.2">
      <c r="B9" s="2"/>
      <c r="C9" s="2"/>
      <c r="D9" s="73" t="s">
        <v>67</v>
      </c>
      <c r="E9" s="73" t="s">
        <v>68</v>
      </c>
      <c r="M9" s="2"/>
      <c r="N9" s="2"/>
      <c r="O9" s="110" t="s">
        <v>218</v>
      </c>
      <c r="P9" s="110" t="s">
        <v>219</v>
      </c>
    </row>
    <row r="12" spans="1:23" ht="14.25" x14ac:dyDescent="0.2">
      <c r="B12" s="1" t="s">
        <v>108</v>
      </c>
      <c r="C12" s="1">
        <f>12*(1-((1-(B8/(1+B8)))^(1/12)))</f>
        <v>6.2809845119577989E-2</v>
      </c>
      <c r="E12" s="1">
        <f>((1+$B$8)^0.5-1)/C12</f>
        <v>0.50928914036668815</v>
      </c>
      <c r="M12" s="1" t="s">
        <v>108</v>
      </c>
      <c r="N12" s="1">
        <f>12*(1-((1-(M8/(1+M8)))^(1/12)))</f>
        <v>6.2809845119577989E-2</v>
      </c>
      <c r="P12" s="1">
        <f>(1-(1+$B$8)^-0.5)/N12</f>
        <v>0.49350278953832033</v>
      </c>
    </row>
    <row r="13" spans="1:23" ht="14.25" x14ac:dyDescent="0.2">
      <c r="B13" s="1" t="s">
        <v>109</v>
      </c>
      <c r="C13" s="1">
        <f>12*((1+B8)^(1/12)-1)</f>
        <v>6.3140331322173004E-2</v>
      </c>
      <c r="D13" s="1">
        <f>((1+$B$8)^(1)-1)/C13</f>
        <v>1.0294529445583362</v>
      </c>
      <c r="M13" s="1" t="s">
        <v>109</v>
      </c>
      <c r="N13" s="1">
        <f>12*((1+M8)^(1/12)-1)</f>
        <v>6.3140331322173004E-2</v>
      </c>
      <c r="O13" s="1">
        <f>(1-(1+$B$8)^(-1))/N13</f>
        <v>0.96662248315336807</v>
      </c>
    </row>
    <row r="14" spans="1:23" ht="14.25" x14ac:dyDescent="0.2">
      <c r="B14" s="1" t="s">
        <v>110</v>
      </c>
      <c r="C14" s="1">
        <f>4*((1+B8)^(0.25)-1)</f>
        <v>6.3473139131134282E-2</v>
      </c>
      <c r="D14" s="1">
        <f>((1+$B$8)^(1)-1)/C14</f>
        <v>1.0240552285544158</v>
      </c>
      <c r="E14" s="1">
        <f>((1+$B$8)^0.5-1)/C14</f>
        <v>0.5039670711956965</v>
      </c>
      <c r="M14" s="1" t="s">
        <v>110</v>
      </c>
      <c r="N14" s="1">
        <f>4*((1+M8)^(0.25)-1)</f>
        <v>6.3473139131134282E-2</v>
      </c>
      <c r="O14" s="1">
        <f>(1-(1+$B$8)^(-1))/N14</f>
        <v>0.96155420521541457</v>
      </c>
      <c r="P14" s="1">
        <f>(1-(1+$B$8)^-0.5)/N14</f>
        <v>0.48834568766077147</v>
      </c>
    </row>
    <row r="15" spans="1:23" s="6" customFormat="1" ht="14.25" x14ac:dyDescent="0.2">
      <c r="A15" s="1"/>
      <c r="B15" s="71" t="s">
        <v>111</v>
      </c>
      <c r="C15" s="1">
        <f>2*((1+B8)^(0.5)-1)</f>
        <v>6.39767440550294E-2</v>
      </c>
      <c r="D15" s="1">
        <f>((1+$B$8)^(1)-1)/C15</f>
        <v>1.0159941860137551</v>
      </c>
      <c r="E15" s="1">
        <f>((1+$B$8)^0.5-1)/C15</f>
        <v>0.5</v>
      </c>
      <c r="F15" s="1"/>
      <c r="G15" s="1"/>
      <c r="H15" s="1"/>
      <c r="I15" s="1"/>
      <c r="J15" s="1"/>
      <c r="K15" s="1"/>
      <c r="L15" s="1"/>
      <c r="M15" s="71" t="s">
        <v>111</v>
      </c>
      <c r="N15" s="1">
        <f>2*((1+M8)^(0.5)-1)</f>
        <v>6.39767440550294E-2</v>
      </c>
      <c r="O15" s="1">
        <f>(1-(1+$B$8)^(-1))/N15</f>
        <v>0.9539851511866253</v>
      </c>
      <c r="P15" s="1">
        <f>(1-(1+$B$8)^-0.5)/N15</f>
        <v>0.48450158311150943</v>
      </c>
      <c r="Q15" s="1"/>
      <c r="R15" s="1"/>
      <c r="S15" s="1"/>
      <c r="T15" s="1"/>
      <c r="U15" s="1"/>
      <c r="V15" s="1"/>
      <c r="W15" s="1"/>
    </row>
    <row r="17" spans="1:27" x14ac:dyDescent="0.2">
      <c r="A17" s="6"/>
      <c r="B17" s="6"/>
      <c r="C17" s="6"/>
      <c r="D17" s="6"/>
      <c r="E17" s="6"/>
      <c r="F17" s="6"/>
      <c r="G17" s="6"/>
      <c r="H17" s="6"/>
      <c r="I17" s="6" t="s">
        <v>102</v>
      </c>
      <c r="J17" s="6" t="s">
        <v>101</v>
      </c>
      <c r="K17" s="6" t="s">
        <v>101</v>
      </c>
      <c r="L17" s="6"/>
      <c r="M17" s="6"/>
      <c r="N17" s="6"/>
      <c r="O17" s="6"/>
      <c r="P17" s="6"/>
      <c r="Q17" s="6"/>
      <c r="R17" s="6"/>
      <c r="S17" s="6"/>
      <c r="T17" s="6" t="s">
        <v>102</v>
      </c>
      <c r="U17" s="6" t="s">
        <v>101</v>
      </c>
      <c r="V17" s="6" t="s">
        <v>101</v>
      </c>
      <c r="W17" s="6"/>
    </row>
    <row r="18" spans="1:27" s="72" customFormat="1" x14ac:dyDescent="0.2">
      <c r="A18" s="1"/>
      <c r="B18" s="1"/>
      <c r="C18" s="1"/>
      <c r="D18" s="1"/>
      <c r="E18" s="7">
        <v>1000</v>
      </c>
      <c r="F18" s="7">
        <v>80000</v>
      </c>
      <c r="G18" s="7"/>
      <c r="H18" s="1"/>
      <c r="I18" s="1"/>
      <c r="J18" s="1"/>
      <c r="K18" s="1"/>
      <c r="L18" s="1"/>
      <c r="M18" s="1"/>
      <c r="N18" s="1"/>
      <c r="O18" s="1"/>
      <c r="P18" s="7">
        <v>1000</v>
      </c>
      <c r="Q18" s="7">
        <v>80000</v>
      </c>
      <c r="R18" s="7"/>
      <c r="S18" s="1"/>
      <c r="T18" s="1"/>
      <c r="U18" s="1"/>
      <c r="V18" s="1"/>
      <c r="W18" s="1"/>
    </row>
    <row r="19" spans="1:27" x14ac:dyDescent="0.2">
      <c r="E19" s="9">
        <v>0.03</v>
      </c>
      <c r="F19" s="10">
        <v>5.0000000000000001E-3</v>
      </c>
      <c r="G19" s="11">
        <v>0.12</v>
      </c>
      <c r="H19" s="7"/>
      <c r="I19" s="11">
        <v>0.1</v>
      </c>
      <c r="J19" s="11"/>
      <c r="P19" s="9">
        <v>0.03</v>
      </c>
      <c r="Q19" s="10">
        <v>5.0000000000000001E-3</v>
      </c>
      <c r="R19" s="11">
        <v>0.12</v>
      </c>
      <c r="S19" s="7"/>
      <c r="T19" s="11">
        <v>0.1</v>
      </c>
      <c r="U19" s="11"/>
    </row>
    <row r="20" spans="1:27" ht="51" x14ac:dyDescent="0.2">
      <c r="A20" s="72"/>
      <c r="B20" s="73" t="s">
        <v>69</v>
      </c>
      <c r="C20" s="73" t="s">
        <v>70</v>
      </c>
      <c r="D20" s="73" t="s">
        <v>71</v>
      </c>
      <c r="E20" s="73" t="s">
        <v>72</v>
      </c>
      <c r="F20" s="73" t="s">
        <v>73</v>
      </c>
      <c r="G20" s="73" t="s">
        <v>74</v>
      </c>
      <c r="H20" s="73" t="s">
        <v>75</v>
      </c>
      <c r="I20" s="76" t="s">
        <v>79</v>
      </c>
      <c r="J20" s="77" t="s">
        <v>76</v>
      </c>
      <c r="K20" s="72"/>
      <c r="L20" s="72"/>
      <c r="M20" s="54" t="s">
        <v>69</v>
      </c>
      <c r="N20" s="110" t="s">
        <v>217</v>
      </c>
      <c r="O20" s="110" t="s">
        <v>221</v>
      </c>
      <c r="P20" s="110" t="s">
        <v>222</v>
      </c>
      <c r="Q20" s="54" t="s">
        <v>73</v>
      </c>
      <c r="R20" s="54" t="s">
        <v>74</v>
      </c>
      <c r="S20" s="110" t="s">
        <v>223</v>
      </c>
      <c r="T20" s="76" t="s">
        <v>225</v>
      </c>
      <c r="U20" s="114" t="s">
        <v>224</v>
      </c>
      <c r="V20" s="2"/>
      <c r="X20" s="74"/>
      <c r="Y20" s="75" t="s">
        <v>127</v>
      </c>
      <c r="Z20" s="74"/>
      <c r="AA20" s="72"/>
    </row>
    <row r="21" spans="1:27" ht="14.25" x14ac:dyDescent="0.2">
      <c r="B21" s="37">
        <v>1</v>
      </c>
      <c r="C21" s="46">
        <f>10000*(1+$B$8)</f>
        <v>10650</v>
      </c>
      <c r="D21" s="46">
        <f>85000*E12*2*(1+B8)^0.5</f>
        <v>89348.680045912857</v>
      </c>
      <c r="E21" s="46">
        <v>0</v>
      </c>
      <c r="F21" s="48">
        <f>F18/2</f>
        <v>40000</v>
      </c>
      <c r="G21" s="46">
        <f t="shared" ref="G21:G50" si="0">$G$19</f>
        <v>0.12</v>
      </c>
      <c r="H21" s="46">
        <f>F21*G21*E14*2</f>
        <v>4838.0838834786864</v>
      </c>
      <c r="I21" s="46">
        <f>F21*$I$19</f>
        <v>4000</v>
      </c>
      <c r="J21" s="46">
        <f>-C21-D21-E21+H21+I21</f>
        <v>-91160.596162434173</v>
      </c>
      <c r="M21" s="37">
        <v>1</v>
      </c>
      <c r="N21" s="46">
        <f>10000</f>
        <v>10000</v>
      </c>
      <c r="O21" s="46">
        <f>85000*P12*2</f>
        <v>83895.474221514451</v>
      </c>
      <c r="P21" s="46">
        <v>0</v>
      </c>
      <c r="Q21" s="48">
        <f>Q18/2</f>
        <v>40000</v>
      </c>
      <c r="R21" s="46">
        <f>$G$19</f>
        <v>0.12</v>
      </c>
      <c r="S21" s="46">
        <f>Q21*R21*P14*2*(1+$M$8)^-0.5</f>
        <v>4542.8017685245895</v>
      </c>
      <c r="T21" s="46">
        <f>Q21*$T$19*(1+M8)^-1</f>
        <v>3755.868544600939</v>
      </c>
      <c r="U21" s="46">
        <f>(-N21-O21-P21+S21+T21)*(1+$M$8)</f>
        <v>-91160.596162434202</v>
      </c>
      <c r="Y21" s="50">
        <v>1</v>
      </c>
      <c r="Z21" s="52" t="s">
        <v>163</v>
      </c>
    </row>
    <row r="22" spans="1:27" x14ac:dyDescent="0.2">
      <c r="B22" s="37">
        <v>2</v>
      </c>
      <c r="C22" s="46"/>
      <c r="D22" s="46"/>
      <c r="E22" s="46">
        <f t="shared" ref="E22:E50" si="1">$E$18*$D$13*(1+$E$19)^(B22-2)</f>
        <v>1029.4529445583362</v>
      </c>
      <c r="F22" s="48">
        <f>$F$18*(1-$F$19)</f>
        <v>79600</v>
      </c>
      <c r="G22" s="46">
        <f t="shared" si="0"/>
        <v>0.12</v>
      </c>
      <c r="H22" s="46">
        <f t="shared" ref="H22:H50" si="2">F22*G22*$D$14</f>
        <v>9781.7755431517799</v>
      </c>
      <c r="I22" s="46">
        <f>F22*$I$19*$D$15</f>
        <v>8087.313720669491</v>
      </c>
      <c r="J22" s="46">
        <f t="shared" ref="J22:J50" si="3">J21*(1+$B$8)-C22-D22-E22+H22+I22</f>
        <v>-80246.398593729435</v>
      </c>
      <c r="K22" s="12"/>
      <c r="L22" s="12"/>
      <c r="M22" s="37">
        <v>2</v>
      </c>
      <c r="N22" s="46"/>
      <c r="O22" s="46"/>
      <c r="P22" s="46">
        <f t="shared" ref="P22:P50" si="4">$P$18*$O$13*(1+$P$19)^(M22-2)</f>
        <v>966.62248315336808</v>
      </c>
      <c r="Q22" s="48">
        <f>$Q$18*(1-$Q$19)</f>
        <v>79600</v>
      </c>
      <c r="R22" s="46">
        <f t="shared" ref="R22:R50" si="5">$G$19</f>
        <v>0.12</v>
      </c>
      <c r="S22" s="46">
        <f>Q22*R22*$O$14</f>
        <v>9184.7657682176396</v>
      </c>
      <c r="T22" s="46">
        <f>Q22*$T$19*$O$15</f>
        <v>7593.7218034455373</v>
      </c>
      <c r="U22" s="46">
        <f>(U21-N22-O22-P22+S22+T22)*(1+$M$8)</f>
        <v>-80246.398593729464</v>
      </c>
      <c r="V22" s="12"/>
      <c r="Y22" s="59">
        <v>1</v>
      </c>
      <c r="Z22" s="52" t="s">
        <v>164</v>
      </c>
    </row>
    <row r="23" spans="1:27" x14ac:dyDescent="0.2">
      <c r="B23" s="37">
        <v>3</v>
      </c>
      <c r="C23" s="46"/>
      <c r="D23" s="46"/>
      <c r="E23" s="46">
        <f t="shared" si="1"/>
        <v>1060.3365328950863</v>
      </c>
      <c r="F23" s="48">
        <f t="shared" ref="F23:F50" si="6">F22*(1-$F$19)</f>
        <v>79202</v>
      </c>
      <c r="G23" s="46">
        <f t="shared" si="0"/>
        <v>0.12</v>
      </c>
      <c r="H23" s="46">
        <f t="shared" si="2"/>
        <v>9732.8666654360204</v>
      </c>
      <c r="I23" s="46">
        <f>F23*$I$19*$D$15</f>
        <v>8046.8771520661439</v>
      </c>
      <c r="J23" s="46">
        <f t="shared" si="3"/>
        <v>-68743.007217714781</v>
      </c>
      <c r="K23" s="12"/>
      <c r="L23" s="12"/>
      <c r="M23" s="37">
        <v>3</v>
      </c>
      <c r="N23" s="46"/>
      <c r="O23" s="46"/>
      <c r="P23" s="46">
        <f t="shared" si="4"/>
        <v>995.6211576479692</v>
      </c>
      <c r="Q23" s="48">
        <f>Q22*(1-$Q$19)</f>
        <v>79202</v>
      </c>
      <c r="R23" s="46">
        <f t="shared" si="5"/>
        <v>0.12</v>
      </c>
      <c r="S23" s="46">
        <f t="shared" ref="S23:S50" si="7">Q23*R23*$O$14</f>
        <v>9138.8419393765507</v>
      </c>
      <c r="T23" s="46">
        <f t="shared" ref="T23:T25" si="8">Q23*$T$19*$O$15</f>
        <v>7555.7531944283101</v>
      </c>
      <c r="U23" s="46">
        <f t="shared" ref="U23:U50" si="9">(U22-N23-O23-P23+S23+T23)*(1+$M$8)</f>
        <v>-68743.007217714781</v>
      </c>
      <c r="V23" s="12"/>
      <c r="Y23" s="59">
        <v>1</v>
      </c>
      <c r="Z23" s="52" t="s">
        <v>263</v>
      </c>
    </row>
    <row r="24" spans="1:27" x14ac:dyDescent="0.2">
      <c r="B24" s="37">
        <v>4</v>
      </c>
      <c r="C24" s="46"/>
      <c r="D24" s="46"/>
      <c r="E24" s="46">
        <f t="shared" si="1"/>
        <v>1092.1466288819388</v>
      </c>
      <c r="F24" s="48">
        <f t="shared" si="6"/>
        <v>78805.990000000005</v>
      </c>
      <c r="G24" s="46">
        <f t="shared" si="0"/>
        <v>0.12</v>
      </c>
      <c r="H24" s="46">
        <f t="shared" si="2"/>
        <v>9684.2023321088418</v>
      </c>
      <c r="I24" s="46">
        <f>F24*$I$19*$D$15</f>
        <v>8006.6427663058139</v>
      </c>
      <c r="J24" s="46">
        <f t="shared" si="3"/>
        <v>-56612.604217333523</v>
      </c>
      <c r="K24" s="12"/>
      <c r="L24" s="12"/>
      <c r="M24" s="37">
        <v>4</v>
      </c>
      <c r="N24" s="46"/>
      <c r="O24" s="46"/>
      <c r="P24" s="46">
        <f t="shared" si="4"/>
        <v>1025.4897923774081</v>
      </c>
      <c r="Q24" s="48">
        <f t="shared" ref="Q24:Q50" si="10">Q23*(1-$Q$19)</f>
        <v>78805.990000000005</v>
      </c>
      <c r="R24" s="46">
        <f t="shared" si="5"/>
        <v>0.12</v>
      </c>
      <c r="S24" s="46">
        <f t="shared" si="7"/>
        <v>9093.1477296796693</v>
      </c>
      <c r="T24" s="46">
        <f t="shared" si="8"/>
        <v>7517.9744284561693</v>
      </c>
      <c r="U24" s="46">
        <f t="shared" si="9"/>
        <v>-56612.604217333523</v>
      </c>
      <c r="V24" s="12"/>
      <c r="Y24" s="59">
        <v>1</v>
      </c>
      <c r="Z24" s="52" t="s">
        <v>165</v>
      </c>
    </row>
    <row r="25" spans="1:27" x14ac:dyDescent="0.2">
      <c r="B25" s="37">
        <v>5</v>
      </c>
      <c r="C25" s="46"/>
      <c r="D25" s="46"/>
      <c r="E25" s="46">
        <f t="shared" si="1"/>
        <v>1124.9110277483969</v>
      </c>
      <c r="F25" s="48">
        <f t="shared" si="6"/>
        <v>78411.960050000009</v>
      </c>
      <c r="G25" s="46">
        <f t="shared" si="0"/>
        <v>0.12</v>
      </c>
      <c r="H25" s="46">
        <f t="shared" si="2"/>
        <v>9635.7813204482973</v>
      </c>
      <c r="I25" s="46">
        <f>F25*$I$19*$D$15</f>
        <v>7966.609552474285</v>
      </c>
      <c r="J25" s="46">
        <f t="shared" si="3"/>
        <v>-43814.943646286018</v>
      </c>
      <c r="K25" s="12"/>
      <c r="L25" s="12"/>
      <c r="M25" s="37">
        <v>5</v>
      </c>
      <c r="N25" s="46"/>
      <c r="O25" s="46"/>
      <c r="P25" s="46">
        <f t="shared" si="4"/>
        <v>1056.2544861487304</v>
      </c>
      <c r="Q25" s="48">
        <f t="shared" si="10"/>
        <v>78411.960050000009</v>
      </c>
      <c r="R25" s="46">
        <f t="shared" si="5"/>
        <v>0.12</v>
      </c>
      <c r="S25" s="46">
        <f t="shared" si="7"/>
        <v>9047.6819910312715</v>
      </c>
      <c r="T25" s="46">
        <f t="shared" si="8"/>
        <v>7480.3845563138884</v>
      </c>
      <c r="U25" s="46">
        <f t="shared" si="9"/>
        <v>-43814.943646286003</v>
      </c>
      <c r="V25" s="12"/>
      <c r="Y25" s="59">
        <v>1</v>
      </c>
      <c r="Z25" s="52" t="s">
        <v>216</v>
      </c>
    </row>
    <row r="26" spans="1:27" x14ac:dyDescent="0.2">
      <c r="B26" s="37">
        <v>6</v>
      </c>
      <c r="C26" s="46"/>
      <c r="D26" s="46"/>
      <c r="E26" s="46">
        <f t="shared" si="1"/>
        <v>1158.6583585808489</v>
      </c>
      <c r="F26" s="48">
        <f t="shared" si="6"/>
        <v>78019.900249750004</v>
      </c>
      <c r="G26" s="46">
        <f t="shared" si="0"/>
        <v>0.12</v>
      </c>
      <c r="H26" s="46">
        <f t="shared" si="2"/>
        <v>9587.6024138460543</v>
      </c>
      <c r="I26" s="46">
        <f>(F26/2)*$I$19*(1+$B$8)^0.5</f>
        <v>4025.7814922244297</v>
      </c>
      <c r="J26" s="46">
        <f t="shared" si="3"/>
        <v>-34208.189435804969</v>
      </c>
      <c r="K26" s="12"/>
      <c r="L26" s="12"/>
      <c r="M26" s="37">
        <v>6</v>
      </c>
      <c r="N26" s="46"/>
      <c r="O26" s="46"/>
      <c r="P26" s="46">
        <f t="shared" si="4"/>
        <v>1087.9421207331923</v>
      </c>
      <c r="Q26" s="48">
        <f t="shared" si="10"/>
        <v>78019.900249750004</v>
      </c>
      <c r="R26" s="46">
        <f t="shared" si="5"/>
        <v>0.12</v>
      </c>
      <c r="S26" s="46">
        <f t="shared" si="7"/>
        <v>9002.4435810761133</v>
      </c>
      <c r="T26" s="46">
        <f>(Q26/2)*$T$19*(1+$B$8)^-0.5</f>
        <v>3780.076518520591</v>
      </c>
      <c r="U26" s="46">
        <f t="shared" si="9"/>
        <v>-34208.189435804954</v>
      </c>
      <c r="V26" s="12"/>
      <c r="Y26" s="68">
        <v>1</v>
      </c>
      <c r="Z26" s="52" t="s">
        <v>166</v>
      </c>
    </row>
    <row r="27" spans="1:27" x14ac:dyDescent="0.2">
      <c r="B27" s="37">
        <v>7</v>
      </c>
      <c r="C27" s="46"/>
      <c r="D27" s="46"/>
      <c r="E27" s="46">
        <f t="shared" si="1"/>
        <v>1193.4181093382742</v>
      </c>
      <c r="F27" s="48">
        <f t="shared" si="6"/>
        <v>77629.800748501249</v>
      </c>
      <c r="G27" s="46">
        <f t="shared" si="0"/>
        <v>0.12</v>
      </c>
      <c r="H27" s="46">
        <f t="shared" si="2"/>
        <v>9539.6644017768249</v>
      </c>
      <c r="I27" s="46"/>
      <c r="J27" s="46">
        <f t="shared" si="3"/>
        <v>-28085.475456693734</v>
      </c>
      <c r="K27" s="12"/>
      <c r="L27" s="12"/>
      <c r="M27" s="37">
        <v>7</v>
      </c>
      <c r="N27" s="46"/>
      <c r="O27" s="46"/>
      <c r="P27" s="46">
        <f t="shared" si="4"/>
        <v>1120.580384355188</v>
      </c>
      <c r="Q27" s="48">
        <f t="shared" si="10"/>
        <v>77629.800748501249</v>
      </c>
      <c r="R27" s="46">
        <f t="shared" si="5"/>
        <v>0.12</v>
      </c>
      <c r="S27" s="46">
        <f t="shared" si="7"/>
        <v>8957.4313631707337</v>
      </c>
      <c r="T27" s="46"/>
      <c r="U27" s="46">
        <f t="shared" si="9"/>
        <v>-28085.475456693723</v>
      </c>
      <c r="V27" s="12"/>
      <c r="Y27" s="70">
        <v>1</v>
      </c>
      <c r="Z27" s="52" t="s">
        <v>167</v>
      </c>
    </row>
    <row r="28" spans="1:27" x14ac:dyDescent="0.2">
      <c r="B28" s="37">
        <v>8</v>
      </c>
      <c r="C28" s="46"/>
      <c r="D28" s="46"/>
      <c r="E28" s="46">
        <f t="shared" si="1"/>
        <v>1229.2206526184225</v>
      </c>
      <c r="F28" s="48">
        <f t="shared" si="6"/>
        <v>77241.651744758739</v>
      </c>
      <c r="G28" s="46">
        <f t="shared" si="0"/>
        <v>0.12</v>
      </c>
      <c r="H28" s="46">
        <f t="shared" si="2"/>
        <v>9491.9660797679389</v>
      </c>
      <c r="I28" s="46"/>
      <c r="J28" s="46">
        <f t="shared" si="3"/>
        <v>-21648.285934229309</v>
      </c>
      <c r="K28" s="12"/>
      <c r="L28" s="12"/>
      <c r="M28" s="37">
        <v>8</v>
      </c>
      <c r="N28" s="46"/>
      <c r="O28" s="46"/>
      <c r="P28" s="46">
        <f t="shared" si="4"/>
        <v>1154.1977958858438</v>
      </c>
      <c r="Q28" s="48">
        <f t="shared" si="10"/>
        <v>77241.651744758739</v>
      </c>
      <c r="R28" s="46">
        <f t="shared" si="5"/>
        <v>0.12</v>
      </c>
      <c r="S28" s="46">
        <f t="shared" si="7"/>
        <v>8912.6442063548784</v>
      </c>
      <c r="T28" s="46"/>
      <c r="U28" s="46">
        <f t="shared" si="9"/>
        <v>-21648.28593422929</v>
      </c>
      <c r="V28" s="12"/>
      <c r="X28" s="51" t="s">
        <v>135</v>
      </c>
      <c r="Y28" s="6">
        <f>SUM(Y21:Y27)</f>
        <v>7</v>
      </c>
    </row>
    <row r="29" spans="1:27" x14ac:dyDescent="0.2">
      <c r="B29" s="37">
        <v>9</v>
      </c>
      <c r="C29" s="46"/>
      <c r="D29" s="46"/>
      <c r="E29" s="46">
        <f t="shared" si="1"/>
        <v>1266.0972721969754</v>
      </c>
      <c r="F29" s="48">
        <f t="shared" si="6"/>
        <v>76855.443486034943</v>
      </c>
      <c r="G29" s="46">
        <f t="shared" si="0"/>
        <v>0.12</v>
      </c>
      <c r="H29" s="46">
        <f t="shared" si="2"/>
        <v>9444.5062493690984</v>
      </c>
      <c r="I29" s="46"/>
      <c r="J29" s="46">
        <f t="shared" si="3"/>
        <v>-14877.015542782088</v>
      </c>
      <c r="K29" s="12"/>
      <c r="L29" s="12"/>
      <c r="M29" s="37">
        <v>9</v>
      </c>
      <c r="N29" s="46"/>
      <c r="O29" s="46"/>
      <c r="P29" s="46">
        <f t="shared" si="4"/>
        <v>1188.8237297624191</v>
      </c>
      <c r="Q29" s="48">
        <f t="shared" si="10"/>
        <v>76855.443486034943</v>
      </c>
      <c r="R29" s="46">
        <f t="shared" si="5"/>
        <v>0.12</v>
      </c>
      <c r="S29" s="46">
        <f t="shared" si="7"/>
        <v>8868.080985323104</v>
      </c>
      <c r="T29" s="46"/>
      <c r="U29" s="46">
        <f t="shared" si="9"/>
        <v>-14877.015542782063</v>
      </c>
      <c r="V29" s="12"/>
    </row>
    <row r="30" spans="1:27" x14ac:dyDescent="0.2">
      <c r="B30" s="37">
        <v>10</v>
      </c>
      <c r="C30" s="46"/>
      <c r="D30" s="46"/>
      <c r="E30" s="46">
        <f t="shared" si="1"/>
        <v>1304.0801903628844</v>
      </c>
      <c r="F30" s="48">
        <f t="shared" si="6"/>
        <v>76471.166268604764</v>
      </c>
      <c r="G30" s="46">
        <f t="shared" si="0"/>
        <v>0.12</v>
      </c>
      <c r="H30" s="46">
        <f t="shared" si="2"/>
        <v>9397.283718122253</v>
      </c>
      <c r="I30" s="46"/>
      <c r="J30" s="46">
        <f t="shared" si="3"/>
        <v>-7750.8180253035534</v>
      </c>
      <c r="K30" s="5"/>
      <c r="L30" s="5"/>
      <c r="M30" s="37">
        <v>10</v>
      </c>
      <c r="N30" s="46"/>
      <c r="O30" s="46"/>
      <c r="P30" s="46">
        <f t="shared" si="4"/>
        <v>1224.4884416552916</v>
      </c>
      <c r="Q30" s="48">
        <f t="shared" si="10"/>
        <v>76471.166268604764</v>
      </c>
      <c r="R30" s="46">
        <f t="shared" si="5"/>
        <v>0.12</v>
      </c>
      <c r="S30" s="46">
        <f t="shared" si="7"/>
        <v>8823.7405803964884</v>
      </c>
      <c r="T30" s="46"/>
      <c r="U30" s="46">
        <f t="shared" si="9"/>
        <v>-7750.8180253035225</v>
      </c>
      <c r="V30" s="5"/>
    </row>
    <row r="31" spans="1:27" x14ac:dyDescent="0.2">
      <c r="B31" s="37">
        <v>11</v>
      </c>
      <c r="C31" s="46"/>
      <c r="D31" s="46"/>
      <c r="E31" s="46">
        <f t="shared" si="1"/>
        <v>1343.202596073771</v>
      </c>
      <c r="F31" s="48">
        <f t="shared" si="6"/>
        <v>76088.810437261738</v>
      </c>
      <c r="G31" s="46">
        <f t="shared" si="0"/>
        <v>0.12</v>
      </c>
      <c r="H31" s="46">
        <f t="shared" si="2"/>
        <v>9350.2972995316413</v>
      </c>
      <c r="I31" s="46"/>
      <c r="J31" s="46">
        <f t="shared" si="3"/>
        <v>-247.52649349041531</v>
      </c>
      <c r="K31" s="5"/>
      <c r="L31" s="5"/>
      <c r="M31" s="37">
        <v>11</v>
      </c>
      <c r="N31" s="46"/>
      <c r="O31" s="46"/>
      <c r="P31" s="46">
        <f t="shared" si="4"/>
        <v>1261.2230949049504</v>
      </c>
      <c r="Q31" s="48">
        <f t="shared" si="10"/>
        <v>76088.810437261738</v>
      </c>
      <c r="R31" s="46">
        <f t="shared" si="5"/>
        <v>0.12</v>
      </c>
      <c r="S31" s="46">
        <f t="shared" si="7"/>
        <v>8779.6218774945064</v>
      </c>
      <c r="T31" s="46"/>
      <c r="U31" s="46">
        <f t="shared" si="9"/>
        <v>-247.52649349037378</v>
      </c>
      <c r="V31" s="5"/>
    </row>
    <row r="32" spans="1:27" x14ac:dyDescent="0.2">
      <c r="B32" s="37">
        <v>12</v>
      </c>
      <c r="C32" s="46"/>
      <c r="D32" s="46"/>
      <c r="E32" s="46">
        <f t="shared" si="1"/>
        <v>1383.498673955984</v>
      </c>
      <c r="F32" s="48">
        <f t="shared" si="6"/>
        <v>75708.366385075424</v>
      </c>
      <c r="G32" s="46">
        <f t="shared" si="0"/>
        <v>0.12</v>
      </c>
      <c r="H32" s="46">
        <f t="shared" si="2"/>
        <v>9303.545813033983</v>
      </c>
      <c r="I32" s="46"/>
      <c r="J32" s="46">
        <f t="shared" si="3"/>
        <v>7656.4314235107067</v>
      </c>
      <c r="K32" s="69" t="s">
        <v>77</v>
      </c>
      <c r="L32" s="12"/>
      <c r="M32" s="37">
        <v>12</v>
      </c>
      <c r="N32" s="46"/>
      <c r="O32" s="46"/>
      <c r="P32" s="46">
        <f t="shared" si="4"/>
        <v>1299.0597877520988</v>
      </c>
      <c r="Q32" s="48">
        <f t="shared" si="10"/>
        <v>75708.366385075424</v>
      </c>
      <c r="R32" s="46">
        <f t="shared" si="5"/>
        <v>0.12</v>
      </c>
      <c r="S32" s="46">
        <f t="shared" si="7"/>
        <v>8735.7237681070328</v>
      </c>
      <c r="T32" s="46"/>
      <c r="U32" s="46">
        <f t="shared" si="9"/>
        <v>7656.4314235107558</v>
      </c>
      <c r="V32" s="69" t="s">
        <v>77</v>
      </c>
    </row>
    <row r="33" spans="2:23" x14ac:dyDescent="0.2">
      <c r="B33" s="37">
        <v>13</v>
      </c>
      <c r="C33" s="46"/>
      <c r="D33" s="46"/>
      <c r="E33" s="46">
        <f t="shared" si="1"/>
        <v>1425.0036341746636</v>
      </c>
      <c r="F33" s="48">
        <f t="shared" si="6"/>
        <v>75329.824553150043</v>
      </c>
      <c r="G33" s="46">
        <f t="shared" si="0"/>
        <v>0.12</v>
      </c>
      <c r="H33" s="46">
        <f t="shared" si="2"/>
        <v>9257.028083968813</v>
      </c>
      <c r="I33" s="46"/>
      <c r="J33" s="46">
        <f t="shared" si="3"/>
        <v>15986.123915833052</v>
      </c>
      <c r="K33" s="5"/>
      <c r="L33" s="5"/>
      <c r="M33" s="37">
        <v>13</v>
      </c>
      <c r="N33" s="46"/>
      <c r="O33" s="46"/>
      <c r="P33" s="46">
        <f t="shared" si="4"/>
        <v>1338.0315813846619</v>
      </c>
      <c r="Q33" s="48">
        <f t="shared" si="10"/>
        <v>75329.824553150043</v>
      </c>
      <c r="R33" s="46">
        <f t="shared" si="5"/>
        <v>0.12</v>
      </c>
      <c r="S33" s="46">
        <f t="shared" si="7"/>
        <v>8692.0451492664979</v>
      </c>
      <c r="T33" s="46"/>
      <c r="U33" s="46">
        <f t="shared" si="9"/>
        <v>15986.12391583311</v>
      </c>
      <c r="V33" s="5"/>
    </row>
    <row r="34" spans="2:23" x14ac:dyDescent="0.2">
      <c r="B34" s="37">
        <v>14</v>
      </c>
      <c r="C34" s="46"/>
      <c r="D34" s="46"/>
      <c r="E34" s="46">
        <f t="shared" si="1"/>
        <v>1467.7537431999033</v>
      </c>
      <c r="F34" s="48">
        <f t="shared" si="6"/>
        <v>74953.17543038429</v>
      </c>
      <c r="G34" s="46">
        <f t="shared" si="0"/>
        <v>0.12</v>
      </c>
      <c r="H34" s="46">
        <f t="shared" si="2"/>
        <v>9210.7429435489685</v>
      </c>
      <c r="I34" s="46"/>
      <c r="J34" s="46">
        <f t="shared" si="3"/>
        <v>24768.211170711264</v>
      </c>
      <c r="K34" s="5"/>
      <c r="L34" s="5"/>
      <c r="M34" s="37">
        <v>14</v>
      </c>
      <c r="N34" s="46"/>
      <c r="O34" s="46"/>
      <c r="P34" s="46">
        <f t="shared" si="4"/>
        <v>1378.1725288262014</v>
      </c>
      <c r="Q34" s="48">
        <f t="shared" si="10"/>
        <v>74953.17543038429</v>
      </c>
      <c r="R34" s="46">
        <f t="shared" si="5"/>
        <v>0.12</v>
      </c>
      <c r="S34" s="46">
        <f t="shared" si="7"/>
        <v>8648.584923520164</v>
      </c>
      <c r="T34" s="46"/>
      <c r="U34" s="46">
        <f t="shared" si="9"/>
        <v>24768.211170711333</v>
      </c>
      <c r="V34" s="5"/>
    </row>
    <row r="35" spans="2:23" x14ac:dyDescent="0.2">
      <c r="B35" s="37">
        <v>15</v>
      </c>
      <c r="C35" s="46"/>
      <c r="D35" s="46"/>
      <c r="E35" s="46">
        <f t="shared" si="1"/>
        <v>1511.7863554959004</v>
      </c>
      <c r="F35" s="48">
        <f t="shared" si="6"/>
        <v>74578.40955323237</v>
      </c>
      <c r="G35" s="46">
        <f t="shared" si="0"/>
        <v>0.12</v>
      </c>
      <c r="H35" s="46">
        <f t="shared" si="2"/>
        <v>9164.6892288312247</v>
      </c>
      <c r="I35" s="46"/>
      <c r="J35" s="46">
        <f t="shared" si="3"/>
        <v>34031.047770142817</v>
      </c>
      <c r="K35" s="5"/>
      <c r="L35" s="5"/>
      <c r="M35" s="37">
        <v>15</v>
      </c>
      <c r="N35" s="46"/>
      <c r="O35" s="46"/>
      <c r="P35" s="46">
        <f t="shared" si="4"/>
        <v>1419.5177046909873</v>
      </c>
      <c r="Q35" s="48">
        <f t="shared" si="10"/>
        <v>74578.40955323237</v>
      </c>
      <c r="R35" s="46">
        <f t="shared" si="5"/>
        <v>0.12</v>
      </c>
      <c r="S35" s="46">
        <f t="shared" si="7"/>
        <v>8605.3419989025642</v>
      </c>
      <c r="T35" s="46"/>
      <c r="U35" s="46">
        <f t="shared" si="9"/>
        <v>34031.047770142897</v>
      </c>
      <c r="V35" s="5"/>
    </row>
    <row r="36" spans="2:23" x14ac:dyDescent="0.2">
      <c r="B36" s="37">
        <v>16</v>
      </c>
      <c r="C36" s="46"/>
      <c r="D36" s="46"/>
      <c r="E36" s="46">
        <f t="shared" si="1"/>
        <v>1557.1399461607775</v>
      </c>
      <c r="F36" s="48">
        <f t="shared" si="6"/>
        <v>74205.51750546621</v>
      </c>
      <c r="G36" s="46">
        <f t="shared" si="0"/>
        <v>0.12</v>
      </c>
      <c r="H36" s="46">
        <f t="shared" si="2"/>
        <v>9118.8657826870676</v>
      </c>
      <c r="I36" s="46"/>
      <c r="J36" s="46">
        <f t="shared" si="3"/>
        <v>43804.791711728387</v>
      </c>
      <c r="K36" s="5"/>
      <c r="L36" s="5"/>
      <c r="M36" s="37">
        <v>16</v>
      </c>
      <c r="N36" s="46"/>
      <c r="O36" s="46"/>
      <c r="P36" s="46">
        <f t="shared" si="4"/>
        <v>1462.1032358317173</v>
      </c>
      <c r="Q36" s="48">
        <f t="shared" si="10"/>
        <v>74205.51750546621</v>
      </c>
      <c r="R36" s="46">
        <f t="shared" si="5"/>
        <v>0.12</v>
      </c>
      <c r="S36" s="46">
        <f t="shared" si="7"/>
        <v>8562.315288908052</v>
      </c>
      <c r="T36" s="46"/>
      <c r="U36" s="46">
        <f t="shared" si="9"/>
        <v>43804.791711728481</v>
      </c>
      <c r="V36" s="5"/>
    </row>
    <row r="37" spans="2:23" x14ac:dyDescent="0.2">
      <c r="B37" s="37">
        <v>17</v>
      </c>
      <c r="C37" s="46"/>
      <c r="D37" s="46"/>
      <c r="E37" s="46">
        <f t="shared" si="1"/>
        <v>1603.854144545601</v>
      </c>
      <c r="F37" s="48">
        <f t="shared" si="6"/>
        <v>73834.489917938874</v>
      </c>
      <c r="G37" s="46">
        <f t="shared" si="0"/>
        <v>0.12</v>
      </c>
      <c r="H37" s="46">
        <f t="shared" si="2"/>
        <v>9073.2714537736319</v>
      </c>
      <c r="I37" s="46"/>
      <c r="J37" s="46">
        <f t="shared" si="3"/>
        <v>54121.520482218759</v>
      </c>
      <c r="K37" s="5"/>
      <c r="L37" s="5"/>
      <c r="M37" s="37">
        <v>17</v>
      </c>
      <c r="N37" s="46"/>
      <c r="O37" s="46"/>
      <c r="P37" s="46">
        <f t="shared" si="4"/>
        <v>1505.9663329066689</v>
      </c>
      <c r="Q37" s="48">
        <f t="shared" si="10"/>
        <v>73834.489917938874</v>
      </c>
      <c r="R37" s="46">
        <f t="shared" si="5"/>
        <v>0.12</v>
      </c>
      <c r="S37" s="46">
        <f t="shared" si="7"/>
        <v>8519.503712463511</v>
      </c>
      <c r="T37" s="46"/>
      <c r="U37" s="46">
        <f t="shared" si="9"/>
        <v>54121.520482218868</v>
      </c>
      <c r="V37" s="5"/>
    </row>
    <row r="38" spans="2:23" x14ac:dyDescent="0.2">
      <c r="B38" s="37">
        <v>18</v>
      </c>
      <c r="C38" s="46"/>
      <c r="D38" s="46"/>
      <c r="E38" s="46">
        <f t="shared" si="1"/>
        <v>1651.9697688819688</v>
      </c>
      <c r="F38" s="48">
        <f t="shared" si="6"/>
        <v>73465.317468349182</v>
      </c>
      <c r="G38" s="46">
        <f t="shared" si="0"/>
        <v>0.12</v>
      </c>
      <c r="H38" s="46">
        <f t="shared" si="2"/>
        <v>9027.9050965047645</v>
      </c>
      <c r="I38" s="46"/>
      <c r="J38" s="46">
        <f t="shared" si="3"/>
        <v>65015.354641185768</v>
      </c>
      <c r="K38" s="5"/>
      <c r="L38" s="5"/>
      <c r="M38" s="37">
        <v>18</v>
      </c>
      <c r="N38" s="46"/>
      <c r="O38" s="46"/>
      <c r="P38" s="46">
        <f t="shared" si="4"/>
        <v>1551.1453228938685</v>
      </c>
      <c r="Q38" s="48">
        <f t="shared" si="10"/>
        <v>73465.317468349182</v>
      </c>
      <c r="R38" s="46">
        <f t="shared" si="5"/>
        <v>0.12</v>
      </c>
      <c r="S38" s="46">
        <f t="shared" si="7"/>
        <v>8476.9061939011935</v>
      </c>
      <c r="T38" s="46"/>
      <c r="U38" s="46">
        <f t="shared" si="9"/>
        <v>65015.354641185892</v>
      </c>
      <c r="V38" s="5"/>
    </row>
    <row r="39" spans="2:23" x14ac:dyDescent="0.2">
      <c r="B39" s="37">
        <v>19</v>
      </c>
      <c r="C39" s="46"/>
      <c r="D39" s="46"/>
      <c r="E39" s="46">
        <f t="shared" si="1"/>
        <v>1701.5288619484279</v>
      </c>
      <c r="F39" s="48">
        <f t="shared" si="6"/>
        <v>73097.990881007441</v>
      </c>
      <c r="G39" s="46">
        <f t="shared" si="0"/>
        <v>0.12</v>
      </c>
      <c r="H39" s="46">
        <f t="shared" si="2"/>
        <v>8982.7655710222407</v>
      </c>
      <c r="I39" s="46"/>
      <c r="J39" s="46">
        <f t="shared" si="3"/>
        <v>76522.589401936653</v>
      </c>
      <c r="K39" s="5"/>
      <c r="L39" s="5"/>
      <c r="M39" s="37">
        <v>19</v>
      </c>
      <c r="N39" s="46"/>
      <c r="O39" s="46"/>
      <c r="P39" s="46">
        <f t="shared" si="4"/>
        <v>1597.6796825806846</v>
      </c>
      <c r="Q39" s="48">
        <f t="shared" si="10"/>
        <v>73097.990881007441</v>
      </c>
      <c r="R39" s="46">
        <f t="shared" si="5"/>
        <v>0.12</v>
      </c>
      <c r="S39" s="46">
        <f t="shared" si="7"/>
        <v>8434.5216629316874</v>
      </c>
      <c r="T39" s="46"/>
      <c r="U39" s="46">
        <f t="shared" si="9"/>
        <v>76522.589401936799</v>
      </c>
      <c r="V39" s="5"/>
    </row>
    <row r="40" spans="2:23" x14ac:dyDescent="0.2">
      <c r="B40" s="37">
        <v>20</v>
      </c>
      <c r="C40" s="46"/>
      <c r="D40" s="46"/>
      <c r="E40" s="46">
        <f t="shared" si="1"/>
        <v>1752.5747278068807</v>
      </c>
      <c r="F40" s="48">
        <f t="shared" si="6"/>
        <v>72732.500926602399</v>
      </c>
      <c r="G40" s="46">
        <f t="shared" si="0"/>
        <v>0.12</v>
      </c>
      <c r="H40" s="46">
        <f t="shared" si="2"/>
        <v>8937.8517431671298</v>
      </c>
      <c r="I40" s="46"/>
      <c r="J40" s="46">
        <f t="shared" si="3"/>
        <v>88681.834728422793</v>
      </c>
      <c r="K40" s="5"/>
      <c r="L40" s="5"/>
      <c r="M40" s="37">
        <v>20</v>
      </c>
      <c r="N40" s="46"/>
      <c r="O40" s="46"/>
      <c r="P40" s="46">
        <f t="shared" si="4"/>
        <v>1645.6100730581052</v>
      </c>
      <c r="Q40" s="48">
        <f t="shared" si="10"/>
        <v>72732.500926602399</v>
      </c>
      <c r="R40" s="46">
        <f t="shared" si="5"/>
        <v>0.12</v>
      </c>
      <c r="S40" s="46">
        <f t="shared" si="7"/>
        <v>8392.3490546170287</v>
      </c>
      <c r="T40" s="46"/>
      <c r="U40" s="46">
        <f t="shared" si="9"/>
        <v>88681.834728422924</v>
      </c>
      <c r="V40" s="5"/>
    </row>
    <row r="41" spans="2:23" x14ac:dyDescent="0.2">
      <c r="B41" s="37">
        <v>21</v>
      </c>
      <c r="C41" s="46"/>
      <c r="D41" s="46"/>
      <c r="E41" s="46">
        <f t="shared" si="1"/>
        <v>1805.1519696410871</v>
      </c>
      <c r="F41" s="48">
        <f t="shared" si="6"/>
        <v>72368.838421969383</v>
      </c>
      <c r="G41" s="46">
        <f t="shared" si="0"/>
        <v>0.12</v>
      </c>
      <c r="H41" s="46">
        <f t="shared" si="2"/>
        <v>8893.1624844512935</v>
      </c>
      <c r="I41" s="46"/>
      <c r="J41" s="46">
        <f t="shared" si="3"/>
        <v>101534.16450058049</v>
      </c>
      <c r="K41" s="5"/>
      <c r="L41" s="5"/>
      <c r="M41" s="37">
        <v>21</v>
      </c>
      <c r="N41" s="46"/>
      <c r="O41" s="46"/>
      <c r="P41" s="46">
        <f t="shared" si="4"/>
        <v>1694.9783752498483</v>
      </c>
      <c r="Q41" s="48">
        <f t="shared" si="10"/>
        <v>72368.838421969383</v>
      </c>
      <c r="R41" s="46">
        <f t="shared" si="5"/>
        <v>0.12</v>
      </c>
      <c r="S41" s="46">
        <f t="shared" si="7"/>
        <v>8350.3873093439433</v>
      </c>
      <c r="T41" s="46"/>
      <c r="U41" s="46">
        <f t="shared" si="9"/>
        <v>101534.16450058062</v>
      </c>
      <c r="V41" s="5"/>
    </row>
    <row r="42" spans="2:23" x14ac:dyDescent="0.2">
      <c r="B42" s="37">
        <v>22</v>
      </c>
      <c r="C42" s="46"/>
      <c r="D42" s="46"/>
      <c r="E42" s="46">
        <f t="shared" si="1"/>
        <v>1859.3065287303195</v>
      </c>
      <c r="F42" s="48">
        <f t="shared" si="6"/>
        <v>72006.994229859542</v>
      </c>
      <c r="G42" s="46">
        <f t="shared" si="0"/>
        <v>0.12</v>
      </c>
      <c r="H42" s="46">
        <f t="shared" si="2"/>
        <v>8848.6966720290366</v>
      </c>
      <c r="I42" s="46"/>
      <c r="J42" s="46">
        <f t="shared" si="3"/>
        <v>115123.27533641693</v>
      </c>
      <c r="K42" s="5"/>
      <c r="L42" s="5"/>
      <c r="M42" s="37">
        <v>22</v>
      </c>
      <c r="N42" s="46"/>
      <c r="O42" s="46"/>
      <c r="P42" s="46">
        <f t="shared" si="4"/>
        <v>1745.8277265073436</v>
      </c>
      <c r="Q42" s="48">
        <f t="shared" si="10"/>
        <v>72006.994229859542</v>
      </c>
      <c r="R42" s="46">
        <f t="shared" si="5"/>
        <v>0.12</v>
      </c>
      <c r="S42" s="46">
        <f t="shared" si="7"/>
        <v>8308.6353727972237</v>
      </c>
      <c r="T42" s="46"/>
      <c r="U42" s="46">
        <f t="shared" si="9"/>
        <v>115123.27533641709</v>
      </c>
      <c r="V42" s="5"/>
    </row>
    <row r="43" spans="2:23" x14ac:dyDescent="0.2">
      <c r="B43" s="37">
        <v>23</v>
      </c>
      <c r="C43" s="46"/>
      <c r="D43" s="46"/>
      <c r="E43" s="46">
        <f t="shared" si="1"/>
        <v>1915.0857245922289</v>
      </c>
      <c r="F43" s="48">
        <f t="shared" si="6"/>
        <v>71646.959258710238</v>
      </c>
      <c r="G43" s="46">
        <f t="shared" si="0"/>
        <v>0.12</v>
      </c>
      <c r="H43" s="46">
        <f t="shared" si="2"/>
        <v>8804.453188668891</v>
      </c>
      <c r="I43" s="46"/>
      <c r="J43" s="46">
        <f t="shared" si="3"/>
        <v>129495.65569736069</v>
      </c>
      <c r="K43" s="5"/>
      <c r="L43" s="5"/>
      <c r="M43" s="37">
        <v>23</v>
      </c>
      <c r="N43" s="46"/>
      <c r="O43" s="46"/>
      <c r="P43" s="46">
        <f t="shared" si="4"/>
        <v>1798.2025583025638</v>
      </c>
      <c r="Q43" s="48">
        <f t="shared" si="10"/>
        <v>71646.959258710238</v>
      </c>
      <c r="R43" s="46">
        <f t="shared" si="5"/>
        <v>0.12</v>
      </c>
      <c r="S43" s="46">
        <f t="shared" si="7"/>
        <v>8267.0921959332372</v>
      </c>
      <c r="T43" s="46"/>
      <c r="U43" s="46">
        <f t="shared" si="9"/>
        <v>129495.65569736085</v>
      </c>
      <c r="V43" s="5"/>
    </row>
    <row r="44" spans="2:23" x14ac:dyDescent="0.2">
      <c r="B44" s="37">
        <v>24</v>
      </c>
      <c r="C44" s="46"/>
      <c r="D44" s="46"/>
      <c r="E44" s="46">
        <f t="shared" si="1"/>
        <v>1972.538296329996</v>
      </c>
      <c r="F44" s="48">
        <f t="shared" si="6"/>
        <v>71288.724462416692</v>
      </c>
      <c r="G44" s="46">
        <f t="shared" si="0"/>
        <v>0.12</v>
      </c>
      <c r="H44" s="46">
        <f t="shared" si="2"/>
        <v>8760.430922725549</v>
      </c>
      <c r="I44" s="46"/>
      <c r="J44" s="46">
        <f t="shared" si="3"/>
        <v>144700.76594408471</v>
      </c>
      <c r="K44" s="5"/>
      <c r="L44" s="5"/>
      <c r="M44" s="37">
        <v>24</v>
      </c>
      <c r="N44" s="46"/>
      <c r="O44" s="46"/>
      <c r="P44" s="46">
        <f t="shared" si="4"/>
        <v>1852.1486350516409</v>
      </c>
      <c r="Q44" s="48">
        <f t="shared" si="10"/>
        <v>71288.724462416692</v>
      </c>
      <c r="R44" s="46">
        <f t="shared" si="5"/>
        <v>0.12</v>
      </c>
      <c r="S44" s="46">
        <f t="shared" si="7"/>
        <v>8225.756734953573</v>
      </c>
      <c r="T44" s="46"/>
      <c r="U44" s="46">
        <f t="shared" si="9"/>
        <v>144700.76594408488</v>
      </c>
      <c r="V44" s="5"/>
    </row>
    <row r="45" spans="2:23" x14ac:dyDescent="0.2">
      <c r="B45" s="37">
        <v>25</v>
      </c>
      <c r="C45" s="46"/>
      <c r="D45" s="46"/>
      <c r="E45" s="46">
        <f t="shared" si="1"/>
        <v>2031.7144452198961</v>
      </c>
      <c r="F45" s="48">
        <f t="shared" si="6"/>
        <v>70932.280840104606</v>
      </c>
      <c r="G45" s="46">
        <f t="shared" si="0"/>
        <v>0.12</v>
      </c>
      <c r="H45" s="46">
        <f t="shared" si="2"/>
        <v>8716.6287681119193</v>
      </c>
      <c r="I45" s="46"/>
      <c r="J45" s="46">
        <f t="shared" si="3"/>
        <v>160791.23005334224</v>
      </c>
      <c r="K45" s="5"/>
      <c r="L45" s="5"/>
      <c r="M45" s="37">
        <v>25</v>
      </c>
      <c r="N45" s="46"/>
      <c r="O45" s="46"/>
      <c r="P45" s="46">
        <f t="shared" si="4"/>
        <v>1907.7130941031903</v>
      </c>
      <c r="Q45" s="48">
        <f t="shared" si="10"/>
        <v>70932.280840104606</v>
      </c>
      <c r="R45" s="46">
        <f t="shared" si="5"/>
        <v>0.12</v>
      </c>
      <c r="S45" s="46">
        <f t="shared" si="7"/>
        <v>8184.6279512788024</v>
      </c>
      <c r="T45" s="46"/>
      <c r="U45" s="46">
        <f t="shared" si="9"/>
        <v>160791.23005334244</v>
      </c>
    </row>
    <row r="46" spans="2:23" x14ac:dyDescent="0.2">
      <c r="B46" s="37">
        <v>26</v>
      </c>
      <c r="C46" s="46"/>
      <c r="D46" s="46"/>
      <c r="E46" s="46">
        <f t="shared" si="1"/>
        <v>2092.6658785764926</v>
      </c>
      <c r="F46" s="48">
        <f t="shared" si="6"/>
        <v>70577.619435904082</v>
      </c>
      <c r="G46" s="46">
        <f t="shared" si="0"/>
        <v>0.12</v>
      </c>
      <c r="H46" s="46">
        <f t="shared" si="2"/>
        <v>8673.045624271359</v>
      </c>
      <c r="I46" s="46"/>
      <c r="J46" s="46">
        <f t="shared" si="3"/>
        <v>177823.03975250435</v>
      </c>
      <c r="K46" s="5"/>
      <c r="L46" s="5"/>
      <c r="M46" s="37">
        <v>26</v>
      </c>
      <c r="N46" s="46"/>
      <c r="O46" s="46"/>
      <c r="P46" s="46">
        <f t="shared" si="4"/>
        <v>1964.9444869262857</v>
      </c>
      <c r="Q46" s="48">
        <f t="shared" si="10"/>
        <v>70577.619435904082</v>
      </c>
      <c r="R46" s="46">
        <f t="shared" si="5"/>
        <v>0.12</v>
      </c>
      <c r="S46" s="46">
        <f t="shared" si="7"/>
        <v>8143.7048115224088</v>
      </c>
      <c r="T46" s="46"/>
      <c r="U46" s="46">
        <f t="shared" si="9"/>
        <v>177823.03975250458</v>
      </c>
      <c r="V46" s="5"/>
    </row>
    <row r="47" spans="2:23" x14ac:dyDescent="0.2">
      <c r="B47" s="37">
        <v>27</v>
      </c>
      <c r="C47" s="46"/>
      <c r="D47" s="46"/>
      <c r="E47" s="46">
        <f t="shared" si="1"/>
        <v>2155.4458549337874</v>
      </c>
      <c r="F47" s="48">
        <f t="shared" si="6"/>
        <v>70224.731338724567</v>
      </c>
      <c r="G47" s="46">
        <f t="shared" si="0"/>
        <v>0.12</v>
      </c>
      <c r="H47" s="46">
        <f t="shared" si="2"/>
        <v>8629.6803961500045</v>
      </c>
      <c r="I47" s="46"/>
      <c r="J47" s="46">
        <f t="shared" si="3"/>
        <v>195855.77187763335</v>
      </c>
      <c r="K47" s="5"/>
      <c r="L47" s="5"/>
      <c r="M47" s="37">
        <v>27</v>
      </c>
      <c r="N47" s="46"/>
      <c r="O47" s="46"/>
      <c r="P47" s="46">
        <f t="shared" si="4"/>
        <v>2023.8928215340743</v>
      </c>
      <c r="Q47" s="48">
        <f t="shared" si="10"/>
        <v>70224.731338724567</v>
      </c>
      <c r="R47" s="46">
        <f t="shared" si="5"/>
        <v>0.12</v>
      </c>
      <c r="S47" s="46">
        <f t="shared" si="7"/>
        <v>8102.9862874647988</v>
      </c>
      <c r="T47" s="46"/>
      <c r="U47" s="46">
        <f t="shared" si="9"/>
        <v>195855.77187763358</v>
      </c>
      <c r="V47" s="5"/>
    </row>
    <row r="48" spans="2:23" x14ac:dyDescent="0.2">
      <c r="B48" s="37">
        <v>28</v>
      </c>
      <c r="C48" s="46"/>
      <c r="D48" s="46"/>
      <c r="E48" s="46">
        <f t="shared" si="1"/>
        <v>2220.1092305818011</v>
      </c>
      <c r="F48" s="48">
        <f t="shared" si="6"/>
        <v>69873.607682030939</v>
      </c>
      <c r="G48" s="46">
        <f t="shared" si="0"/>
        <v>0.12</v>
      </c>
      <c r="H48" s="46">
        <f t="shared" si="2"/>
        <v>8586.5319941692524</v>
      </c>
      <c r="I48" s="46"/>
      <c r="J48" s="46">
        <f t="shared" si="3"/>
        <v>214952.81981326698</v>
      </c>
      <c r="K48" s="5"/>
      <c r="L48" s="5"/>
      <c r="M48" s="37">
        <v>28</v>
      </c>
      <c r="N48" s="46"/>
      <c r="O48" s="46"/>
      <c r="P48" s="46">
        <f t="shared" si="4"/>
        <v>2084.6096061800968</v>
      </c>
      <c r="Q48" s="48">
        <f t="shared" si="10"/>
        <v>69873.607682030939</v>
      </c>
      <c r="R48" s="46">
        <f t="shared" si="5"/>
        <v>0.12</v>
      </c>
      <c r="S48" s="46">
        <f t="shared" si="7"/>
        <v>8062.4713560274731</v>
      </c>
      <c r="T48" s="46"/>
      <c r="U48" s="46">
        <f t="shared" si="9"/>
        <v>214952.81981326718</v>
      </c>
      <c r="V48" s="5"/>
      <c r="W48" s="51" t="s">
        <v>135</v>
      </c>
    </row>
    <row r="49" spans="2:22" x14ac:dyDescent="0.2">
      <c r="B49" s="37">
        <v>29</v>
      </c>
      <c r="C49" s="46"/>
      <c r="D49" s="46"/>
      <c r="E49" s="46">
        <f t="shared" si="1"/>
        <v>2286.712507499255</v>
      </c>
      <c r="F49" s="48">
        <f t="shared" si="6"/>
        <v>69524.239643620778</v>
      </c>
      <c r="G49" s="46">
        <f t="shared" si="0"/>
        <v>0.12</v>
      </c>
      <c r="H49" s="46">
        <f t="shared" si="2"/>
        <v>8543.5993341984049</v>
      </c>
      <c r="I49" s="46"/>
      <c r="J49" s="46">
        <f t="shared" si="3"/>
        <v>235181.63992782845</v>
      </c>
      <c r="K49" s="5"/>
      <c r="L49" s="5"/>
      <c r="M49" s="37">
        <v>29</v>
      </c>
      <c r="N49" s="46"/>
      <c r="O49" s="46"/>
      <c r="P49" s="46">
        <f t="shared" si="4"/>
        <v>2147.1478943654993</v>
      </c>
      <c r="Q49" s="48">
        <f t="shared" si="10"/>
        <v>69524.239643620778</v>
      </c>
      <c r="R49" s="46">
        <f t="shared" si="5"/>
        <v>0.12</v>
      </c>
      <c r="S49" s="46">
        <f t="shared" si="7"/>
        <v>8022.1589992473346</v>
      </c>
      <c r="T49" s="46"/>
      <c r="U49" s="46">
        <f t="shared" si="9"/>
        <v>235181.63992782868</v>
      </c>
      <c r="V49" s="5"/>
    </row>
    <row r="50" spans="2:22" x14ac:dyDescent="0.2">
      <c r="B50" s="37">
        <v>30</v>
      </c>
      <c r="C50" s="46"/>
      <c r="D50" s="46"/>
      <c r="E50" s="46">
        <f t="shared" si="1"/>
        <v>2355.3138827242328</v>
      </c>
      <c r="F50" s="48">
        <f t="shared" si="6"/>
        <v>69176.618445402681</v>
      </c>
      <c r="G50" s="46">
        <f t="shared" si="0"/>
        <v>0.12</v>
      </c>
      <c r="H50" s="46">
        <f t="shared" si="2"/>
        <v>8500.8813375274149</v>
      </c>
      <c r="I50" s="46"/>
      <c r="J50" s="46">
        <f t="shared" si="3"/>
        <v>256614.01397794046</v>
      </c>
      <c r="K50" s="5"/>
      <c r="L50" s="5"/>
      <c r="M50" s="37">
        <v>30</v>
      </c>
      <c r="N50" s="46"/>
      <c r="O50" s="46"/>
      <c r="P50" s="46">
        <f t="shared" si="4"/>
        <v>2211.5623311964646</v>
      </c>
      <c r="Q50" s="48">
        <f t="shared" si="10"/>
        <v>69176.618445402681</v>
      </c>
      <c r="R50" s="46">
        <f t="shared" si="5"/>
        <v>0.12</v>
      </c>
      <c r="S50" s="46">
        <f t="shared" si="7"/>
        <v>7982.0482042510994</v>
      </c>
      <c r="T50" s="46"/>
      <c r="U50" s="46">
        <f t="shared" si="9"/>
        <v>256614.01397794072</v>
      </c>
      <c r="V50" s="5"/>
    </row>
    <row r="51" spans="2:22" x14ac:dyDescent="0.2">
      <c r="C51" s="5"/>
      <c r="D51" s="5"/>
      <c r="E51" s="5"/>
      <c r="F51" s="12"/>
      <c r="G51" s="5"/>
      <c r="H51" s="5"/>
      <c r="I51" s="5"/>
      <c r="J51" s="5"/>
      <c r="K51" s="5"/>
      <c r="L51" s="5"/>
      <c r="N51" s="5"/>
      <c r="O51" s="5"/>
      <c r="P51" s="5"/>
      <c r="Q51" s="12"/>
      <c r="R51" s="5"/>
      <c r="S51" s="5"/>
      <c r="T51" s="5"/>
      <c r="U51" s="5"/>
      <c r="V51" s="5"/>
    </row>
    <row r="52" spans="2:22" x14ac:dyDescent="0.2">
      <c r="C52" s="5"/>
      <c r="D52" s="5"/>
      <c r="E52" s="5"/>
      <c r="F52" s="12"/>
      <c r="G52" s="5"/>
      <c r="H52" s="5"/>
      <c r="I52" s="5"/>
      <c r="J52" s="5"/>
      <c r="K52" s="5"/>
      <c r="L52" s="5"/>
      <c r="N52" s="5"/>
      <c r="O52" s="5"/>
      <c r="P52" s="5"/>
      <c r="Q52" s="12"/>
      <c r="R52" s="5"/>
      <c r="S52" s="13" t="s">
        <v>78</v>
      </c>
      <c r="T52" s="5"/>
      <c r="U52" s="5">
        <f>U50</f>
        <v>256614.01397794072</v>
      </c>
      <c r="V52" s="5"/>
    </row>
    <row r="53" spans="2:22" x14ac:dyDescent="0.2">
      <c r="C53" s="5"/>
      <c r="D53" s="5"/>
      <c r="E53" s="5"/>
      <c r="F53" s="12"/>
      <c r="G53" s="5"/>
      <c r="H53" s="5"/>
      <c r="I53" s="5"/>
      <c r="J53" s="5"/>
      <c r="K53" s="5"/>
      <c r="L53" s="5"/>
      <c r="N53" s="5"/>
      <c r="O53" s="5"/>
      <c r="P53" s="5"/>
      <c r="Q53" s="12"/>
      <c r="R53" s="5"/>
      <c r="S53" s="5"/>
      <c r="T53" s="5"/>
      <c r="U53" s="14" t="s">
        <v>101</v>
      </c>
      <c r="V53" s="5"/>
    </row>
    <row r="54" spans="2:22" x14ac:dyDescent="0.2">
      <c r="C54" s="5"/>
      <c r="D54" s="5"/>
      <c r="E54" s="5"/>
      <c r="F54" s="12"/>
      <c r="G54" s="5"/>
      <c r="H54" s="5"/>
      <c r="I54" s="5"/>
      <c r="J54" s="5"/>
      <c r="K54" s="5"/>
      <c r="L54" s="5"/>
      <c r="N54" s="5"/>
      <c r="O54" s="5"/>
      <c r="P54" s="5"/>
      <c r="Q54" s="12"/>
      <c r="R54" s="5"/>
      <c r="S54" s="5"/>
      <c r="T54" s="5"/>
      <c r="U54" s="5"/>
      <c r="V54" s="5"/>
    </row>
    <row r="55" spans="2:22" x14ac:dyDescent="0.2">
      <c r="C55" s="5"/>
      <c r="D55" s="5"/>
      <c r="E55" s="5"/>
      <c r="F55" s="12"/>
      <c r="G55" s="5"/>
      <c r="H55" s="5"/>
      <c r="I55" s="5"/>
      <c r="J55" s="5"/>
      <c r="K55" s="5"/>
      <c r="L55" s="5"/>
      <c r="N55" s="5"/>
      <c r="O55" s="5"/>
      <c r="P55" s="5"/>
      <c r="Q55" s="12"/>
      <c r="R55" s="5"/>
      <c r="S55" s="5"/>
      <c r="T55" s="5"/>
      <c r="U55" s="5"/>
      <c r="V55" s="5"/>
    </row>
    <row r="56" spans="2:22" x14ac:dyDescent="0.2">
      <c r="C56" s="5"/>
      <c r="D56" s="5"/>
      <c r="E56" s="5"/>
      <c r="F56" s="12"/>
      <c r="G56" s="5"/>
      <c r="H56" s="5"/>
      <c r="I56" s="5"/>
      <c r="J56" s="5"/>
      <c r="K56" s="5"/>
      <c r="L56" s="5"/>
      <c r="N56" s="5"/>
      <c r="O56" s="5"/>
      <c r="P56" s="5"/>
      <c r="Q56" s="12"/>
      <c r="R56" s="5"/>
      <c r="S56" s="5"/>
      <c r="T56" s="5"/>
      <c r="U56" s="5"/>
      <c r="V56" s="5"/>
    </row>
    <row r="57" spans="2:22" x14ac:dyDescent="0.2">
      <c r="C57" s="5"/>
      <c r="D57" s="5"/>
      <c r="E57" s="5"/>
      <c r="F57" s="12"/>
      <c r="G57" s="5"/>
      <c r="H57" s="5"/>
      <c r="I57" s="5"/>
      <c r="J57" s="5"/>
      <c r="K57" s="5"/>
      <c r="L57" s="5"/>
      <c r="N57" s="5"/>
      <c r="O57" s="5"/>
      <c r="P57" s="5"/>
      <c r="Q57" s="12"/>
      <c r="R57" s="5"/>
      <c r="S57" s="5"/>
      <c r="T57" s="5"/>
      <c r="U57" s="5"/>
      <c r="V57" s="5"/>
    </row>
    <row r="58" spans="2:22" x14ac:dyDescent="0.2">
      <c r="C58" s="5"/>
      <c r="D58" s="5"/>
      <c r="E58" s="5"/>
      <c r="F58" s="12"/>
      <c r="G58" s="5"/>
      <c r="H58" s="5"/>
      <c r="I58" s="5"/>
      <c r="J58" s="5"/>
      <c r="K58" s="5"/>
      <c r="L58" s="5"/>
      <c r="N58" s="5"/>
      <c r="O58" s="5"/>
      <c r="P58" s="5"/>
      <c r="Q58" s="12"/>
      <c r="R58" s="5"/>
      <c r="S58" s="5"/>
      <c r="T58" s="5"/>
      <c r="U58" s="5"/>
      <c r="V58" s="5"/>
    </row>
    <row r="59" spans="2:22" x14ac:dyDescent="0.2">
      <c r="C59" s="5"/>
      <c r="D59" s="5"/>
      <c r="E59" s="5"/>
      <c r="F59" s="12"/>
      <c r="G59" s="5"/>
      <c r="H59" s="5"/>
      <c r="I59" s="5"/>
      <c r="J59" s="5"/>
      <c r="K59" s="5"/>
      <c r="L59" s="5"/>
      <c r="N59" s="5"/>
      <c r="O59" s="5"/>
      <c r="P59" s="5"/>
      <c r="Q59" s="12"/>
      <c r="R59" s="5"/>
      <c r="S59" s="5"/>
      <c r="T59" s="5"/>
      <c r="U59" s="5"/>
      <c r="V59" s="5"/>
    </row>
    <row r="60" spans="2:22" x14ac:dyDescent="0.2">
      <c r="C60" s="5"/>
      <c r="D60" s="5"/>
      <c r="E60" s="5"/>
      <c r="F60" s="12"/>
      <c r="G60" s="5"/>
      <c r="H60" s="5"/>
      <c r="I60" s="5"/>
      <c r="J60" s="5"/>
      <c r="K60" s="5"/>
      <c r="L60" s="5"/>
      <c r="N60" s="5"/>
      <c r="O60" s="5"/>
      <c r="P60" s="5"/>
      <c r="Q60" s="12"/>
      <c r="R60" s="5"/>
      <c r="S60" s="5"/>
      <c r="T60" s="5"/>
      <c r="U60" s="5"/>
      <c r="V60" s="5"/>
    </row>
    <row r="61" spans="2:22" x14ac:dyDescent="0.2">
      <c r="C61" s="5"/>
      <c r="D61" s="5"/>
      <c r="E61" s="5"/>
      <c r="F61" s="12"/>
      <c r="G61" s="5"/>
      <c r="H61" s="5"/>
      <c r="I61" s="5"/>
      <c r="J61" s="5"/>
      <c r="K61" s="5"/>
      <c r="L61" s="5"/>
      <c r="N61" s="5"/>
      <c r="O61" s="5"/>
      <c r="P61" s="5"/>
      <c r="Q61" s="12"/>
      <c r="R61" s="5"/>
      <c r="S61" s="5"/>
      <c r="T61" s="5"/>
      <c r="U61" s="5"/>
      <c r="V61" s="5"/>
    </row>
    <row r="62" spans="2:22" x14ac:dyDescent="0.2">
      <c r="C62" s="5"/>
      <c r="D62" s="5"/>
      <c r="E62" s="5"/>
      <c r="F62" s="12"/>
      <c r="G62" s="5"/>
      <c r="H62" s="5"/>
      <c r="I62" s="5"/>
      <c r="J62" s="5"/>
      <c r="K62" s="5"/>
      <c r="L62" s="5"/>
      <c r="N62" s="5"/>
      <c r="O62" s="5"/>
      <c r="P62" s="5"/>
      <c r="Q62" s="12"/>
      <c r="R62" s="5"/>
      <c r="S62" s="5"/>
      <c r="T62" s="5"/>
      <c r="U62" s="5"/>
      <c r="V62" s="5"/>
    </row>
    <row r="63" spans="2:22" x14ac:dyDescent="0.2">
      <c r="C63" s="5"/>
      <c r="D63" s="5"/>
      <c r="E63" s="5"/>
      <c r="F63" s="12"/>
      <c r="G63" s="5"/>
      <c r="H63" s="5"/>
      <c r="I63" s="5"/>
      <c r="J63" s="5"/>
      <c r="K63" s="5"/>
      <c r="L63" s="5"/>
      <c r="N63" s="5"/>
      <c r="O63" s="5"/>
      <c r="P63" s="5"/>
      <c r="Q63" s="12"/>
      <c r="R63" s="5"/>
      <c r="S63" s="5"/>
      <c r="T63" s="5"/>
      <c r="U63" s="5"/>
      <c r="V63" s="5"/>
    </row>
    <row r="64" spans="2:22" x14ac:dyDescent="0.2">
      <c r="C64" s="5"/>
      <c r="D64" s="5"/>
      <c r="E64" s="5"/>
      <c r="F64" s="12"/>
      <c r="G64" s="5"/>
      <c r="H64" s="5"/>
      <c r="I64" s="5"/>
      <c r="J64" s="5"/>
      <c r="K64" s="5"/>
      <c r="L64" s="5"/>
      <c r="N64" s="5"/>
      <c r="O64" s="5"/>
      <c r="P64" s="5"/>
      <c r="Q64" s="12"/>
      <c r="R64" s="5"/>
      <c r="S64" s="5"/>
      <c r="T64" s="5"/>
      <c r="U64" s="5"/>
      <c r="V64" s="5"/>
    </row>
    <row r="65" spans="3:22" x14ac:dyDescent="0.2">
      <c r="C65" s="5"/>
      <c r="D65" s="5"/>
      <c r="E65" s="5"/>
      <c r="F65" s="12"/>
      <c r="G65" s="5"/>
      <c r="H65" s="5"/>
      <c r="I65" s="5"/>
      <c r="J65" s="5"/>
      <c r="K65" s="5"/>
      <c r="L65" s="5"/>
      <c r="N65" s="5"/>
      <c r="O65" s="5"/>
      <c r="P65" s="5"/>
      <c r="Q65" s="12"/>
      <c r="R65" s="5"/>
      <c r="S65" s="5"/>
      <c r="T65" s="5"/>
      <c r="U65" s="5"/>
      <c r="V65" s="5"/>
    </row>
  </sheetData>
  <mergeCells count="1">
    <mergeCell ref="M4:V4"/>
  </mergeCells>
  <printOptions gridLines="1" gridLinesSet="0"/>
  <pageMargins left="0.7" right="0.7" top="0.75" bottom="0.75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AJ378"/>
  <sheetViews>
    <sheetView workbookViewId="0"/>
  </sheetViews>
  <sheetFormatPr defaultRowHeight="12.75" x14ac:dyDescent="0.2"/>
  <cols>
    <col min="1" max="1" width="4.140625" style="1" customWidth="1"/>
    <col min="2" max="2" width="9.140625" style="1"/>
    <col min="3" max="27" width="13.42578125" style="1" bestFit="1" customWidth="1"/>
    <col min="28" max="28" width="16.42578125" style="1" customWidth="1"/>
    <col min="29" max="31" width="22" style="1" customWidth="1"/>
    <col min="32" max="33" width="41.140625" style="1" bestFit="1" customWidth="1"/>
    <col min="34" max="16384" width="9.140625" style="1"/>
  </cols>
  <sheetData>
    <row r="1" spans="1:36" ht="13.5" thickBot="1" x14ac:dyDescent="0.25"/>
    <row r="2" spans="1:36" s="82" customFormat="1" ht="26.25" thickBot="1" x14ac:dyDescent="0.4">
      <c r="A2" s="81" t="s">
        <v>123</v>
      </c>
    </row>
    <row r="4" spans="1:36" x14ac:dyDescent="0.2">
      <c r="B4" s="6"/>
      <c r="D4" s="6"/>
      <c r="E4" s="6"/>
    </row>
    <row r="5" spans="1:36" x14ac:dyDescent="0.2">
      <c r="B5" s="1" t="s">
        <v>66</v>
      </c>
      <c r="K5" s="7" t="s">
        <v>267</v>
      </c>
    </row>
    <row r="6" spans="1:36" x14ac:dyDescent="0.2">
      <c r="B6" s="8">
        <v>6.5000000000000002E-2</v>
      </c>
      <c r="K6" s="7" t="s">
        <v>264</v>
      </c>
    </row>
    <row r="7" spans="1:36" x14ac:dyDescent="0.2">
      <c r="B7" s="2"/>
      <c r="K7" s="7" t="s">
        <v>268</v>
      </c>
    </row>
    <row r="8" spans="1:36" x14ac:dyDescent="0.2">
      <c r="C8" s="6"/>
    </row>
    <row r="10" spans="1:36" ht="14.25" x14ac:dyDescent="0.2">
      <c r="B10" s="1" t="s">
        <v>109</v>
      </c>
      <c r="C10" s="1">
        <f>12*((1+B6)^(1/12)-1)</f>
        <v>6.3140331322173004E-2</v>
      </c>
    </row>
    <row r="12" spans="1:36" s="6" customFormat="1" x14ac:dyDescent="0.2">
      <c r="A12" s="118"/>
      <c r="J12" s="6" t="s">
        <v>105</v>
      </c>
      <c r="K12" s="127" t="s">
        <v>101</v>
      </c>
      <c r="L12" s="127" t="s">
        <v>101</v>
      </c>
      <c r="P12" s="119"/>
      <c r="Q12" s="119"/>
      <c r="R12" s="119"/>
      <c r="S12" s="119"/>
      <c r="V12" s="126" t="s">
        <v>101</v>
      </c>
      <c r="Y12" s="119"/>
      <c r="Z12" s="119"/>
      <c r="AE12" s="6" t="s">
        <v>101</v>
      </c>
      <c r="AF12" s="127" t="s">
        <v>101</v>
      </c>
      <c r="AG12" s="127" t="s">
        <v>101</v>
      </c>
    </row>
    <row r="13" spans="1:36" x14ac:dyDescent="0.2">
      <c r="F13" s="7">
        <v>1000</v>
      </c>
      <c r="G13" s="7">
        <v>80000</v>
      </c>
      <c r="H13" s="7"/>
    </row>
    <row r="14" spans="1:36" x14ac:dyDescent="0.2">
      <c r="F14" s="9">
        <v>0.03</v>
      </c>
      <c r="G14" s="10">
        <v>5.0000000000000001E-3</v>
      </c>
      <c r="H14" s="11">
        <v>0.12</v>
      </c>
      <c r="I14" s="7"/>
      <c r="J14" s="11">
        <v>0.1</v>
      </c>
      <c r="K14" s="11"/>
      <c r="V14" s="11"/>
    </row>
    <row r="15" spans="1:36" s="2" customFormat="1" ht="63.75" x14ac:dyDescent="0.2">
      <c r="B15" s="110" t="s">
        <v>69</v>
      </c>
      <c r="C15" s="110" t="s">
        <v>227</v>
      </c>
      <c r="D15" s="110" t="s">
        <v>226</v>
      </c>
      <c r="E15" s="110" t="s">
        <v>228</v>
      </c>
      <c r="F15" s="110" t="s">
        <v>229</v>
      </c>
      <c r="G15" s="54" t="s">
        <v>73</v>
      </c>
      <c r="H15" s="54" t="s">
        <v>74</v>
      </c>
      <c r="I15" s="110" t="s">
        <v>230</v>
      </c>
      <c r="J15" s="76" t="s">
        <v>237</v>
      </c>
      <c r="K15" s="114" t="s">
        <v>231</v>
      </c>
      <c r="M15" s="110" t="s">
        <v>238</v>
      </c>
      <c r="N15" s="110" t="s">
        <v>69</v>
      </c>
      <c r="O15" s="110" t="s">
        <v>227</v>
      </c>
      <c r="P15" s="110" t="s">
        <v>70</v>
      </c>
      <c r="Q15" s="110" t="s">
        <v>239</v>
      </c>
      <c r="R15" s="110" t="s">
        <v>240</v>
      </c>
      <c r="S15" s="54" t="s">
        <v>73</v>
      </c>
      <c r="T15" s="54" t="s">
        <v>74</v>
      </c>
      <c r="U15" s="110" t="s">
        <v>241</v>
      </c>
      <c r="V15" s="76" t="s">
        <v>79</v>
      </c>
      <c r="W15" s="1"/>
      <c r="X15" s="110" t="s">
        <v>69</v>
      </c>
      <c r="Y15" s="54" t="s">
        <v>70</v>
      </c>
      <c r="Z15" s="110" t="s">
        <v>242</v>
      </c>
      <c r="AA15" s="110" t="s">
        <v>243</v>
      </c>
      <c r="AB15" s="110" t="s">
        <v>244</v>
      </c>
      <c r="AC15" s="54" t="s">
        <v>74</v>
      </c>
      <c r="AD15" s="110" t="s">
        <v>245</v>
      </c>
      <c r="AE15" s="76" t="s">
        <v>252</v>
      </c>
      <c r="AF15" s="114" t="s">
        <v>224</v>
      </c>
      <c r="AG15" s="1"/>
      <c r="AH15" s="74"/>
      <c r="AI15" s="75" t="s">
        <v>127</v>
      </c>
      <c r="AJ15" s="74"/>
    </row>
    <row r="16" spans="1:36" x14ac:dyDescent="0.2">
      <c r="B16" s="37">
        <f>INT((C16-1)/12)+1</f>
        <v>1</v>
      </c>
      <c r="C16" s="37">
        <v>1</v>
      </c>
      <c r="D16" s="46">
        <f>10000*(1+$C$10/12)</f>
        <v>10052.616942768478</v>
      </c>
      <c r="E16" s="46">
        <f>85000/6*(1+$C$10/12)</f>
        <v>14241.207335588675</v>
      </c>
      <c r="F16" s="46"/>
      <c r="G16" s="48"/>
      <c r="H16" s="46">
        <f t="shared" ref="H16:H79" si="0">$H$14</f>
        <v>0.12</v>
      </c>
      <c r="I16" s="46">
        <f>IF(INT(C16/3)=C16/3,SUMPRODUCT(G14:G16,H14:H16),0)</f>
        <v>0</v>
      </c>
      <c r="K16" s="46">
        <f>-D16-E16-F16+I16+J16</f>
        <v>-24293.824278357155</v>
      </c>
      <c r="M16" s="125">
        <f t="shared" ref="M16:M79" si="1">(1+$C$10/12)^(12*($B16-$C16/12))</f>
        <v>1.0594256262456363</v>
      </c>
      <c r="N16" s="37">
        <f>INT((O16-1)/12)+1</f>
        <v>1</v>
      </c>
      <c r="O16" s="37">
        <v>1</v>
      </c>
      <c r="P16" s="46">
        <f t="shared" ref="P16:P79" si="2">D16*$M16</f>
        <v>10649.999999999989</v>
      </c>
      <c r="Q16" s="46">
        <f t="shared" ref="Q16:Q79" si="3">E16*$M16</f>
        <v>15087.499999999982</v>
      </c>
      <c r="R16" s="46">
        <f t="shared" ref="R16:R79" si="4">F16*$M16</f>
        <v>0</v>
      </c>
      <c r="S16" s="115">
        <f t="shared" ref="S16:S79" si="5">G16</f>
        <v>0</v>
      </c>
      <c r="T16" s="46">
        <f t="shared" ref="T16:T79" si="6">H16</f>
        <v>0.12</v>
      </c>
      <c r="U16" s="46">
        <f t="shared" ref="U16:U47" si="7">I16*$M16</f>
        <v>0</v>
      </c>
      <c r="V16" s="46">
        <f t="shared" ref="V16:V47" si="8">J16*$M16</f>
        <v>0</v>
      </c>
      <c r="W16" s="116"/>
      <c r="X16" s="37">
        <v>1</v>
      </c>
      <c r="Y16" s="46">
        <f t="shared" ref="Y16:Y45" si="9">SUMIF($N$16:$N$375,$X16,P$16:P$375)</f>
        <v>10649.999999999989</v>
      </c>
      <c r="Z16" s="46">
        <f t="shared" ref="Z16:Z45" si="10">SUMIF($N$16:$N$375,$X16,Q$16:Q$375)</f>
        <v>89348.680045911751</v>
      </c>
      <c r="AA16" s="46">
        <f t="shared" ref="AA16:AA45" si="11">SUMIF($N$16:$N$375,$X16,R$16:R$375)</f>
        <v>0</v>
      </c>
      <c r="AB16" s="46">
        <f t="shared" ref="AB16:AB45" si="12">SUMIF($N$16:$N$375,$X16,S$16:S$375)</f>
        <v>40000</v>
      </c>
      <c r="AC16" s="46">
        <f t="shared" ref="AC16:AC45" si="13">H16</f>
        <v>0.12</v>
      </c>
      <c r="AD16" s="46">
        <f t="shared" ref="AD16:AD45" si="14">SUMIF($N$16:$N$375,$X16,U$16:U$375)</f>
        <v>4838.08388347868</v>
      </c>
      <c r="AE16" s="46">
        <f t="shared" ref="AE16:AE45" si="15">SUMIF($N$16:$N$375,$X16,V$16:V$375)</f>
        <v>4000</v>
      </c>
      <c r="AF16" s="46">
        <f>-Y16-Z16-AA16+AD16+AE16</f>
        <v>-91160.596162433052</v>
      </c>
      <c r="AG16" s="5"/>
      <c r="AI16" s="59">
        <v>1</v>
      </c>
      <c r="AJ16" s="52" t="s">
        <v>164</v>
      </c>
    </row>
    <row r="17" spans="2:36" x14ac:dyDescent="0.2">
      <c r="B17" s="37">
        <f t="shared" ref="B17:B80" si="16">INT((C17-1)/12)+1</f>
        <v>1</v>
      </c>
      <c r="C17" s="37">
        <v>2</v>
      </c>
      <c r="D17" s="46"/>
      <c r="E17" s="46">
        <f t="shared" ref="E17:E21" si="17">85000/6*(1+$C$10/12)</f>
        <v>14241.207335588675</v>
      </c>
      <c r="F17" s="46"/>
      <c r="G17" s="48"/>
      <c r="H17" s="46">
        <f t="shared" si="0"/>
        <v>0.12</v>
      </c>
      <c r="I17" s="46">
        <f t="shared" ref="I17:I80" si="18">IF(INT(C17/3)=C17/3,SUMPRODUCT(G15:G17,H15:H17),0)</f>
        <v>0</v>
      </c>
      <c r="J17" s="46"/>
      <c r="K17" s="46">
        <f>K16*(1+$C$10/12)-D17-E17-F17+I17+J17</f>
        <v>-38662.858290114003</v>
      </c>
      <c r="L17" s="12"/>
      <c r="M17" s="125">
        <f t="shared" si="1"/>
        <v>1.0538804296206195</v>
      </c>
      <c r="N17" s="37">
        <f t="shared" ref="N17:N80" si="19">INT((O17-1)/12)+1</f>
        <v>1</v>
      </c>
      <c r="O17" s="37">
        <v>2</v>
      </c>
      <c r="P17" s="46">
        <f t="shared" si="2"/>
        <v>0</v>
      </c>
      <c r="Q17" s="46">
        <f t="shared" si="3"/>
        <v>15008.52970514651</v>
      </c>
      <c r="R17" s="46">
        <f t="shared" si="4"/>
        <v>0</v>
      </c>
      <c r="S17" s="115">
        <f t="shared" si="5"/>
        <v>0</v>
      </c>
      <c r="T17" s="46">
        <f t="shared" si="6"/>
        <v>0.12</v>
      </c>
      <c r="U17" s="46">
        <f t="shared" si="7"/>
        <v>0</v>
      </c>
      <c r="V17" s="46">
        <f t="shared" si="8"/>
        <v>0</v>
      </c>
      <c r="W17" s="116"/>
      <c r="X17" s="117">
        <v>2</v>
      </c>
      <c r="Y17" s="46">
        <f t="shared" si="9"/>
        <v>0</v>
      </c>
      <c r="Z17" s="46">
        <f t="shared" si="10"/>
        <v>0</v>
      </c>
      <c r="AA17" s="46">
        <f t="shared" si="11"/>
        <v>1029.4529445583198</v>
      </c>
      <c r="AB17" s="46">
        <f t="shared" si="12"/>
        <v>79600</v>
      </c>
      <c r="AC17" s="46">
        <f t="shared" si="13"/>
        <v>0.12</v>
      </c>
      <c r="AD17" s="46">
        <f t="shared" si="14"/>
        <v>9781.7755431517835</v>
      </c>
      <c r="AE17" s="46">
        <f t="shared" si="15"/>
        <v>8087.3137206695073</v>
      </c>
      <c r="AF17" s="46">
        <f>AF16*(1+$B$6)-Y17-Z17-AA17+AD17+AE17</f>
        <v>-80246.398593728212</v>
      </c>
      <c r="AG17" s="12"/>
      <c r="AI17" s="59">
        <v>1</v>
      </c>
      <c r="AJ17" s="52" t="s">
        <v>263</v>
      </c>
    </row>
    <row r="18" spans="2:36" x14ac:dyDescent="0.2">
      <c r="B18" s="37">
        <f t="shared" si="16"/>
        <v>1</v>
      </c>
      <c r="C18" s="37">
        <v>3</v>
      </c>
      <c r="D18" s="46"/>
      <c r="E18" s="46">
        <f t="shared" si="17"/>
        <v>14241.207335588675</v>
      </c>
      <c r="F18" s="46"/>
      <c r="G18" s="48"/>
      <c r="H18" s="46">
        <f t="shared" si="0"/>
        <v>0.12</v>
      </c>
      <c r="I18" s="46">
        <f t="shared" si="18"/>
        <v>0</v>
      </c>
      <c r="J18" s="46"/>
      <c r="K18" s="46">
        <f t="shared" ref="K18:K81" si="20">K17*(1+$C$10/12)-D18-E18-F18+I18+J18</f>
        <v>-53107.497765894346</v>
      </c>
      <c r="L18" s="12"/>
      <c r="M18" s="125">
        <f t="shared" si="1"/>
        <v>1.0483642574073675</v>
      </c>
      <c r="N18" s="37">
        <f t="shared" si="19"/>
        <v>1</v>
      </c>
      <c r="O18" s="37">
        <v>3</v>
      </c>
      <c r="P18" s="46">
        <f t="shared" si="2"/>
        <v>0</v>
      </c>
      <c r="Q18" s="46">
        <f t="shared" si="3"/>
        <v>14929.972752958776</v>
      </c>
      <c r="R18" s="46">
        <f t="shared" si="4"/>
        <v>0</v>
      </c>
      <c r="S18" s="115">
        <f t="shared" si="5"/>
        <v>0</v>
      </c>
      <c r="T18" s="46">
        <f t="shared" si="6"/>
        <v>0.12</v>
      </c>
      <c r="U18" s="46">
        <f t="shared" si="7"/>
        <v>0</v>
      </c>
      <c r="V18" s="46">
        <f t="shared" si="8"/>
        <v>0</v>
      </c>
      <c r="W18" s="116"/>
      <c r="X18" s="37">
        <v>3</v>
      </c>
      <c r="Y18" s="46">
        <f t="shared" si="9"/>
        <v>0</v>
      </c>
      <c r="Z18" s="46">
        <f t="shared" si="10"/>
        <v>0</v>
      </c>
      <c r="AA18" s="46">
        <f t="shared" si="11"/>
        <v>1060.3365328950697</v>
      </c>
      <c r="AB18" s="46">
        <f t="shared" si="12"/>
        <v>79202</v>
      </c>
      <c r="AC18" s="46">
        <f t="shared" si="13"/>
        <v>0.12</v>
      </c>
      <c r="AD18" s="46">
        <f t="shared" si="14"/>
        <v>9732.866665436024</v>
      </c>
      <c r="AE18" s="46">
        <f t="shared" si="15"/>
        <v>8046.8771520661594</v>
      </c>
      <c r="AF18" s="46">
        <f t="shared" ref="AF18:AF45" si="21">AF17*(1+$B$6)-Y18-Z18-AA18+AD18+AE18</f>
        <v>-68743.007217713428</v>
      </c>
      <c r="AG18" s="12"/>
      <c r="AI18" s="59">
        <v>1</v>
      </c>
      <c r="AJ18" s="52" t="s">
        <v>216</v>
      </c>
    </row>
    <row r="19" spans="2:36" x14ac:dyDescent="0.2">
      <c r="B19" s="37">
        <f t="shared" si="16"/>
        <v>1</v>
      </c>
      <c r="C19" s="37">
        <v>4</v>
      </c>
      <c r="D19" s="46"/>
      <c r="E19" s="46">
        <f t="shared" si="17"/>
        <v>14241.207335588675</v>
      </c>
      <c r="F19" s="46"/>
      <c r="G19" s="48"/>
      <c r="H19" s="46">
        <f t="shared" si="0"/>
        <v>0.12</v>
      </c>
      <c r="I19" s="46">
        <f t="shared" si="18"/>
        <v>0</v>
      </c>
      <c r="J19" s="46"/>
      <c r="K19" s="46">
        <f t="shared" si="20"/>
        <v>-67628.14051853554</v>
      </c>
      <c r="L19" s="12"/>
      <c r="M19" s="125">
        <f t="shared" si="1"/>
        <v>1.042876957687646</v>
      </c>
      <c r="N19" s="37">
        <f t="shared" si="19"/>
        <v>1</v>
      </c>
      <c r="O19" s="37">
        <v>4</v>
      </c>
      <c r="P19" s="46">
        <f t="shared" si="2"/>
        <v>0</v>
      </c>
      <c r="Q19" s="46">
        <f t="shared" si="3"/>
        <v>14851.826979937705</v>
      </c>
      <c r="R19" s="46">
        <f t="shared" si="4"/>
        <v>0</v>
      </c>
      <c r="S19" s="115">
        <f t="shared" si="5"/>
        <v>0</v>
      </c>
      <c r="T19" s="46">
        <f t="shared" si="6"/>
        <v>0.12</v>
      </c>
      <c r="U19" s="46">
        <f t="shared" si="7"/>
        <v>0</v>
      </c>
      <c r="V19" s="46">
        <f t="shared" si="8"/>
        <v>0</v>
      </c>
      <c r="W19" s="116"/>
      <c r="X19" s="117">
        <v>4</v>
      </c>
      <c r="Y19" s="46">
        <f t="shared" si="9"/>
        <v>0</v>
      </c>
      <c r="Z19" s="46">
        <f t="shared" si="10"/>
        <v>0</v>
      </c>
      <c r="AA19" s="46">
        <f t="shared" si="11"/>
        <v>1092.1466288819217</v>
      </c>
      <c r="AB19" s="46">
        <f t="shared" si="12"/>
        <v>78805.990000000005</v>
      </c>
      <c r="AC19" s="46">
        <f t="shared" si="13"/>
        <v>0.12</v>
      </c>
      <c r="AD19" s="46">
        <f t="shared" si="14"/>
        <v>9684.2023321088454</v>
      </c>
      <c r="AE19" s="46">
        <f t="shared" si="15"/>
        <v>8006.6427663058284</v>
      </c>
      <c r="AF19" s="46">
        <f t="shared" si="21"/>
        <v>-56612.604217332046</v>
      </c>
      <c r="AG19" s="12"/>
      <c r="AI19" s="59">
        <v>1</v>
      </c>
      <c r="AJ19" s="52" t="s">
        <v>303</v>
      </c>
    </row>
    <row r="20" spans="2:36" x14ac:dyDescent="0.2">
      <c r="B20" s="37">
        <f t="shared" si="16"/>
        <v>1</v>
      </c>
      <c r="C20" s="37">
        <v>5</v>
      </c>
      <c r="D20" s="46"/>
      <c r="E20" s="46">
        <f t="shared" si="17"/>
        <v>14241.207335588675</v>
      </c>
      <c r="F20" s="46"/>
      <c r="G20" s="48"/>
      <c r="H20" s="46">
        <f t="shared" si="0"/>
        <v>0.12</v>
      </c>
      <c r="I20" s="46">
        <f t="shared" si="18"/>
        <v>0</v>
      </c>
      <c r="J20" s="46"/>
      <c r="K20" s="46">
        <f t="shared" si="20"/>
        <v>-82225.186454044451</v>
      </c>
      <c r="L20" s="12"/>
      <c r="M20" s="125">
        <f t="shared" si="1"/>
        <v>1.0374183793383847</v>
      </c>
      <c r="N20" s="37">
        <f t="shared" si="19"/>
        <v>1</v>
      </c>
      <c r="O20" s="37">
        <v>5</v>
      </c>
      <c r="P20" s="46">
        <f t="shared" si="2"/>
        <v>0</v>
      </c>
      <c r="Q20" s="46">
        <f t="shared" si="3"/>
        <v>14774.090233908319</v>
      </c>
      <c r="R20" s="46">
        <f t="shared" si="4"/>
        <v>0</v>
      </c>
      <c r="S20" s="115">
        <f t="shared" si="5"/>
        <v>0</v>
      </c>
      <c r="T20" s="46">
        <f t="shared" si="6"/>
        <v>0.12</v>
      </c>
      <c r="U20" s="46">
        <f t="shared" si="7"/>
        <v>0</v>
      </c>
      <c r="V20" s="46">
        <f t="shared" si="8"/>
        <v>0</v>
      </c>
      <c r="W20" s="116"/>
      <c r="X20" s="37">
        <v>5</v>
      </c>
      <c r="Y20" s="46">
        <f t="shared" si="9"/>
        <v>0</v>
      </c>
      <c r="Z20" s="46">
        <f t="shared" si="10"/>
        <v>0</v>
      </c>
      <c r="AA20" s="46">
        <f t="shared" si="11"/>
        <v>1124.9110277483794</v>
      </c>
      <c r="AB20" s="46">
        <f t="shared" si="12"/>
        <v>78411.960050000009</v>
      </c>
      <c r="AC20" s="46">
        <f t="shared" si="13"/>
        <v>0.12</v>
      </c>
      <c r="AD20" s="46">
        <f t="shared" si="14"/>
        <v>9635.7813204483009</v>
      </c>
      <c r="AE20" s="46">
        <f t="shared" si="15"/>
        <v>7966.6095524742996</v>
      </c>
      <c r="AF20" s="46">
        <f t="shared" si="21"/>
        <v>-43814.943646284402</v>
      </c>
      <c r="AG20" s="12"/>
      <c r="AI20" s="59">
        <v>1</v>
      </c>
      <c r="AJ20" s="52" t="s">
        <v>304</v>
      </c>
    </row>
    <row r="21" spans="2:36" x14ac:dyDescent="0.2">
      <c r="B21" s="37">
        <f t="shared" si="16"/>
        <v>1</v>
      </c>
      <c r="C21" s="37">
        <v>6</v>
      </c>
      <c r="D21" s="46"/>
      <c r="E21" s="46">
        <f t="shared" si="17"/>
        <v>14241.207335588675</v>
      </c>
      <c r="F21" s="46"/>
      <c r="G21" s="48"/>
      <c r="H21" s="46">
        <f t="shared" si="0"/>
        <v>0.12</v>
      </c>
      <c r="I21" s="46">
        <f t="shared" si="18"/>
        <v>0</v>
      </c>
      <c r="J21" s="46"/>
      <c r="K21" s="46">
        <f t="shared" si="20"/>
        <v>-96899.037582611112</v>
      </c>
      <c r="L21" s="12"/>
      <c r="M21" s="125">
        <f t="shared" si="1"/>
        <v>1.031988372027514</v>
      </c>
      <c r="N21" s="37">
        <f t="shared" si="19"/>
        <v>1</v>
      </c>
      <c r="O21" s="37">
        <v>6</v>
      </c>
      <c r="P21" s="46">
        <f t="shared" si="2"/>
        <v>0</v>
      </c>
      <c r="Q21" s="46">
        <f t="shared" si="3"/>
        <v>14696.760373960447</v>
      </c>
      <c r="R21" s="46">
        <f t="shared" si="4"/>
        <v>0</v>
      </c>
      <c r="S21" s="115">
        <f t="shared" si="5"/>
        <v>0</v>
      </c>
      <c r="T21" s="46">
        <f t="shared" si="6"/>
        <v>0.12</v>
      </c>
      <c r="U21" s="46">
        <f t="shared" si="7"/>
        <v>0</v>
      </c>
      <c r="V21" s="46">
        <f t="shared" si="8"/>
        <v>0</v>
      </c>
      <c r="W21" s="116"/>
      <c r="X21" s="117">
        <v>6</v>
      </c>
      <c r="Y21" s="46">
        <f t="shared" si="9"/>
        <v>0</v>
      </c>
      <c r="Z21" s="46">
        <f t="shared" si="10"/>
        <v>0</v>
      </c>
      <c r="AA21" s="46">
        <f t="shared" si="11"/>
        <v>1158.6583585808307</v>
      </c>
      <c r="AB21" s="46">
        <f t="shared" si="12"/>
        <v>78019.900249750004</v>
      </c>
      <c r="AC21" s="46">
        <f t="shared" si="13"/>
        <v>0.12</v>
      </c>
      <c r="AD21" s="46">
        <f t="shared" si="14"/>
        <v>9587.6024138460598</v>
      </c>
      <c r="AE21" s="46">
        <f t="shared" si="15"/>
        <v>4025.7814922244274</v>
      </c>
      <c r="AF21" s="46">
        <f t="shared" si="21"/>
        <v>-34208.18943580323</v>
      </c>
      <c r="AG21" s="12"/>
      <c r="AI21" s="68">
        <v>1</v>
      </c>
      <c r="AJ21" s="52" t="s">
        <v>166</v>
      </c>
    </row>
    <row r="22" spans="2:36" x14ac:dyDescent="0.2">
      <c r="B22" s="37">
        <f t="shared" si="16"/>
        <v>1</v>
      </c>
      <c r="C22" s="37">
        <v>7</v>
      </c>
      <c r="D22" s="46"/>
      <c r="E22" s="46"/>
      <c r="F22" s="46"/>
      <c r="G22" s="48">
        <f>$G$13/12*(1-$G$14)^(INT((C22-1)/12))</f>
        <v>6666.666666666667</v>
      </c>
      <c r="H22" s="46">
        <f t="shared" si="0"/>
        <v>0.12</v>
      </c>
      <c r="I22" s="46">
        <f t="shared" si="18"/>
        <v>0</v>
      </c>
      <c r="J22" s="46">
        <f>IF(INT(C22/6)=C22/6,SUM(G17:G22)*$J$14,0)</f>
        <v>0</v>
      </c>
      <c r="K22" s="46">
        <f t="shared" si="20"/>
        <v>-97408.890694091591</v>
      </c>
      <c r="L22" s="12"/>
      <c r="M22" s="125">
        <f t="shared" si="1"/>
        <v>1.0265867862098264</v>
      </c>
      <c r="N22" s="37">
        <f t="shared" si="19"/>
        <v>1</v>
      </c>
      <c r="O22" s="37">
        <v>7</v>
      </c>
      <c r="P22" s="46">
        <f t="shared" si="2"/>
        <v>0</v>
      </c>
      <c r="Q22" s="46">
        <f t="shared" si="3"/>
        <v>0</v>
      </c>
      <c r="R22" s="46">
        <f t="shared" si="4"/>
        <v>0</v>
      </c>
      <c r="S22" s="115">
        <f t="shared" si="5"/>
        <v>6666.666666666667</v>
      </c>
      <c r="T22" s="46">
        <f t="shared" si="6"/>
        <v>0.12</v>
      </c>
      <c r="U22" s="46">
        <f t="shared" si="7"/>
        <v>0</v>
      </c>
      <c r="V22" s="46">
        <f t="shared" si="8"/>
        <v>0</v>
      </c>
      <c r="W22" s="116"/>
      <c r="X22" s="37">
        <v>7</v>
      </c>
      <c r="Y22" s="46">
        <f t="shared" si="9"/>
        <v>0</v>
      </c>
      <c r="Z22" s="46">
        <f t="shared" si="10"/>
        <v>0</v>
      </c>
      <c r="AA22" s="46">
        <f t="shared" si="11"/>
        <v>1193.4181093382554</v>
      </c>
      <c r="AB22" s="46">
        <f t="shared" si="12"/>
        <v>77629.800748501264</v>
      </c>
      <c r="AC22" s="46">
        <f t="shared" si="13"/>
        <v>0.12</v>
      </c>
      <c r="AD22" s="46">
        <f t="shared" si="14"/>
        <v>9539.6644017768303</v>
      </c>
      <c r="AE22" s="46">
        <f t="shared" si="15"/>
        <v>0</v>
      </c>
      <c r="AF22" s="46">
        <f t="shared" si="21"/>
        <v>-28085.475456691867</v>
      </c>
      <c r="AG22" s="12"/>
      <c r="AI22" s="70">
        <v>1</v>
      </c>
      <c r="AJ22" s="52" t="s">
        <v>167</v>
      </c>
    </row>
    <row r="23" spans="2:36" x14ac:dyDescent="0.2">
      <c r="B23" s="37">
        <f t="shared" si="16"/>
        <v>1</v>
      </c>
      <c r="C23" s="37">
        <v>8</v>
      </c>
      <c r="D23" s="46"/>
      <c r="E23" s="46"/>
      <c r="F23" s="46"/>
      <c r="G23" s="48">
        <f t="shared" ref="G23:G86" si="22">$G$13/12*(1-$G$14)^(INT((C23-1)/12))</f>
        <v>6666.666666666667</v>
      </c>
      <c r="H23" s="46">
        <f t="shared" si="0"/>
        <v>0.12</v>
      </c>
      <c r="I23" s="46">
        <f t="shared" si="18"/>
        <v>0</v>
      </c>
      <c r="J23" s="46">
        <f t="shared" ref="J23:J81" si="23">IF(INT(C23/6)=C23/6,SUM(G18:G23)*$J$14,0)</f>
        <v>0</v>
      </c>
      <c r="K23" s="46">
        <f t="shared" si="20"/>
        <v>-97921.426496770786</v>
      </c>
      <c r="L23" s="12"/>
      <c r="M23" s="125">
        <f t="shared" si="1"/>
        <v>1.0212134731228559</v>
      </c>
      <c r="N23" s="37">
        <f t="shared" si="19"/>
        <v>1</v>
      </c>
      <c r="O23" s="37">
        <v>8</v>
      </c>
      <c r="P23" s="46">
        <f t="shared" si="2"/>
        <v>0</v>
      </c>
      <c r="Q23" s="46">
        <f t="shared" si="3"/>
        <v>0</v>
      </c>
      <c r="R23" s="46">
        <f t="shared" si="4"/>
        <v>0</v>
      </c>
      <c r="S23" s="115">
        <f t="shared" si="5"/>
        <v>6666.666666666667</v>
      </c>
      <c r="T23" s="46">
        <f t="shared" si="6"/>
        <v>0.12</v>
      </c>
      <c r="U23" s="46">
        <f t="shared" si="7"/>
        <v>0</v>
      </c>
      <c r="V23" s="46">
        <f t="shared" si="8"/>
        <v>0</v>
      </c>
      <c r="W23" s="116"/>
      <c r="X23" s="117">
        <v>8</v>
      </c>
      <c r="Y23" s="46">
        <f t="shared" si="9"/>
        <v>0</v>
      </c>
      <c r="Z23" s="46">
        <f t="shared" si="10"/>
        <v>0</v>
      </c>
      <c r="AA23" s="46">
        <f t="shared" si="11"/>
        <v>1229.2206526184032</v>
      </c>
      <c r="AB23" s="46">
        <f t="shared" si="12"/>
        <v>77241.651744758754</v>
      </c>
      <c r="AC23" s="46">
        <f t="shared" si="13"/>
        <v>0.12</v>
      </c>
      <c r="AD23" s="46">
        <f t="shared" si="14"/>
        <v>9491.9660797679444</v>
      </c>
      <c r="AE23" s="46">
        <f t="shared" si="15"/>
        <v>0</v>
      </c>
      <c r="AF23" s="46">
        <f t="shared" si="21"/>
        <v>-21648.285934227293</v>
      </c>
      <c r="AG23" s="12"/>
      <c r="AH23" s="51" t="s">
        <v>135</v>
      </c>
      <c r="AI23" s="138">
        <f>SUM(AI16:AI22)</f>
        <v>7</v>
      </c>
    </row>
    <row r="24" spans="2:36" x14ac:dyDescent="0.2">
      <c r="B24" s="37">
        <f t="shared" si="16"/>
        <v>1</v>
      </c>
      <c r="C24" s="37">
        <v>9</v>
      </c>
      <c r="D24" s="46"/>
      <c r="E24" s="46"/>
      <c r="F24" s="46"/>
      <c r="G24" s="48">
        <f t="shared" si="22"/>
        <v>6666.666666666667</v>
      </c>
      <c r="H24" s="46">
        <f t="shared" si="0"/>
        <v>0.12</v>
      </c>
      <c r="I24" s="46">
        <f t="shared" si="18"/>
        <v>2400</v>
      </c>
      <c r="J24" s="46">
        <f t="shared" si="23"/>
        <v>0</v>
      </c>
      <c r="K24" s="46">
        <f t="shared" si="20"/>
        <v>-96036.659106149615</v>
      </c>
      <c r="L24" s="12"/>
      <c r="M24" s="125">
        <f t="shared" si="1"/>
        <v>1.0158682847827833</v>
      </c>
      <c r="N24" s="37">
        <f t="shared" si="19"/>
        <v>1</v>
      </c>
      <c r="O24" s="37">
        <v>9</v>
      </c>
      <c r="P24" s="46">
        <f t="shared" si="2"/>
        <v>0</v>
      </c>
      <c r="Q24" s="46">
        <f t="shared" si="3"/>
        <v>0</v>
      </c>
      <c r="R24" s="46">
        <f t="shared" si="4"/>
        <v>0</v>
      </c>
      <c r="S24" s="115">
        <f t="shared" si="5"/>
        <v>6666.666666666667</v>
      </c>
      <c r="T24" s="46">
        <f t="shared" si="6"/>
        <v>0.12</v>
      </c>
      <c r="U24" s="46">
        <f t="shared" si="7"/>
        <v>2438.08388347868</v>
      </c>
      <c r="V24" s="46">
        <f t="shared" si="8"/>
        <v>0</v>
      </c>
      <c r="W24" s="116"/>
      <c r="X24" s="37">
        <v>9</v>
      </c>
      <c r="Y24" s="46">
        <f t="shared" si="9"/>
        <v>0</v>
      </c>
      <c r="Z24" s="46">
        <f t="shared" si="10"/>
        <v>0</v>
      </c>
      <c r="AA24" s="46">
        <f t="shared" si="11"/>
        <v>1266.0972721969556</v>
      </c>
      <c r="AB24" s="46">
        <f t="shared" si="12"/>
        <v>76855.443486034957</v>
      </c>
      <c r="AC24" s="46">
        <f t="shared" si="13"/>
        <v>0.12</v>
      </c>
      <c r="AD24" s="46">
        <f t="shared" si="14"/>
        <v>9444.5062493691057</v>
      </c>
      <c r="AE24" s="46">
        <f t="shared" si="15"/>
        <v>0</v>
      </c>
      <c r="AF24" s="46">
        <f t="shared" si="21"/>
        <v>-14877.015542779916</v>
      </c>
      <c r="AG24" s="12"/>
    </row>
    <row r="25" spans="2:36" x14ac:dyDescent="0.2">
      <c r="B25" s="37">
        <f t="shared" si="16"/>
        <v>1</v>
      </c>
      <c r="C25" s="37">
        <v>10</v>
      </c>
      <c r="D25" s="46"/>
      <c r="E25" s="46"/>
      <c r="F25" s="46"/>
      <c r="G25" s="48">
        <f t="shared" si="22"/>
        <v>6666.666666666667</v>
      </c>
      <c r="H25" s="46">
        <f t="shared" si="0"/>
        <v>0.12</v>
      </c>
      <c r="I25" s="46">
        <f t="shared" si="18"/>
        <v>0</v>
      </c>
      <c r="J25" s="46">
        <f t="shared" si="23"/>
        <v>0</v>
      </c>
      <c r="K25" s="46">
        <f t="shared" si="20"/>
        <v>-96541.974645736016</v>
      </c>
      <c r="L25" s="5"/>
      <c r="M25" s="125">
        <f t="shared" si="1"/>
        <v>1.0105510739803585</v>
      </c>
      <c r="N25" s="37">
        <f t="shared" si="19"/>
        <v>1</v>
      </c>
      <c r="O25" s="37">
        <v>10</v>
      </c>
      <c r="P25" s="46">
        <f t="shared" si="2"/>
        <v>0</v>
      </c>
      <c r="Q25" s="46">
        <f t="shared" si="3"/>
        <v>0</v>
      </c>
      <c r="R25" s="46">
        <f t="shared" si="4"/>
        <v>0</v>
      </c>
      <c r="S25" s="115">
        <f t="shared" si="5"/>
        <v>6666.666666666667</v>
      </c>
      <c r="T25" s="46">
        <f t="shared" si="6"/>
        <v>0.12</v>
      </c>
      <c r="U25" s="46">
        <f t="shared" si="7"/>
        <v>0</v>
      </c>
      <c r="V25" s="46">
        <f t="shared" si="8"/>
        <v>0</v>
      </c>
      <c r="W25" s="116"/>
      <c r="X25" s="117">
        <v>10</v>
      </c>
      <c r="Y25" s="46">
        <f t="shared" si="9"/>
        <v>0</v>
      </c>
      <c r="Z25" s="46">
        <f t="shared" si="10"/>
        <v>0</v>
      </c>
      <c r="AA25" s="46">
        <f t="shared" si="11"/>
        <v>1304.0801903628637</v>
      </c>
      <c r="AB25" s="46">
        <f t="shared" si="12"/>
        <v>76471.166268604793</v>
      </c>
      <c r="AC25" s="46">
        <f t="shared" si="13"/>
        <v>0.12</v>
      </c>
      <c r="AD25" s="46">
        <f t="shared" si="14"/>
        <v>9397.2837181222603</v>
      </c>
      <c r="AE25" s="46">
        <f t="shared" si="15"/>
        <v>0</v>
      </c>
      <c r="AF25" s="46">
        <f t="shared" si="21"/>
        <v>-7750.8180253012142</v>
      </c>
      <c r="AG25" s="5"/>
    </row>
    <row r="26" spans="2:36" x14ac:dyDescent="0.2">
      <c r="B26" s="37">
        <f t="shared" si="16"/>
        <v>1</v>
      </c>
      <c r="C26" s="37">
        <v>11</v>
      </c>
      <c r="D26" s="46"/>
      <c r="E26" s="46"/>
      <c r="F26" s="46"/>
      <c r="G26" s="48">
        <f t="shared" si="22"/>
        <v>6666.666666666667</v>
      </c>
      <c r="H26" s="46">
        <f t="shared" si="0"/>
        <v>0.12</v>
      </c>
      <c r="I26" s="46">
        <f t="shared" si="18"/>
        <v>0</v>
      </c>
      <c r="J26" s="46">
        <f t="shared" si="23"/>
        <v>0</v>
      </c>
      <c r="K26" s="46">
        <f t="shared" si="20"/>
        <v>-97049.949001205066</v>
      </c>
      <c r="L26" s="5"/>
      <c r="M26" s="125">
        <f t="shared" si="1"/>
        <v>1.0052616942768478</v>
      </c>
      <c r="N26" s="37">
        <f t="shared" si="19"/>
        <v>1</v>
      </c>
      <c r="O26" s="37">
        <v>11</v>
      </c>
      <c r="P26" s="46">
        <f t="shared" si="2"/>
        <v>0</v>
      </c>
      <c r="Q26" s="46">
        <f t="shared" si="3"/>
        <v>0</v>
      </c>
      <c r="R26" s="46">
        <f t="shared" si="4"/>
        <v>0</v>
      </c>
      <c r="S26" s="115">
        <f t="shared" si="5"/>
        <v>6666.666666666667</v>
      </c>
      <c r="T26" s="46">
        <f t="shared" si="6"/>
        <v>0.12</v>
      </c>
      <c r="U26" s="46">
        <f t="shared" si="7"/>
        <v>0</v>
      </c>
      <c r="V26" s="46">
        <f t="shared" si="8"/>
        <v>0</v>
      </c>
      <c r="W26" s="116"/>
      <c r="X26" s="37">
        <v>11</v>
      </c>
      <c r="Y26" s="46">
        <f t="shared" si="9"/>
        <v>0</v>
      </c>
      <c r="Z26" s="46">
        <f t="shared" si="10"/>
        <v>0</v>
      </c>
      <c r="AA26" s="46">
        <f t="shared" si="11"/>
        <v>1343.2025960737496</v>
      </c>
      <c r="AB26" s="46">
        <f t="shared" si="12"/>
        <v>76088.810437261753</v>
      </c>
      <c r="AC26" s="46">
        <f t="shared" si="13"/>
        <v>0.12</v>
      </c>
      <c r="AD26" s="46">
        <f t="shared" si="14"/>
        <v>9350.2972995316486</v>
      </c>
      <c r="AE26" s="46">
        <f t="shared" si="15"/>
        <v>0</v>
      </c>
      <c r="AF26" s="46">
        <f t="shared" si="21"/>
        <v>-247.52649348789419</v>
      </c>
      <c r="AG26" s="5"/>
    </row>
    <row r="27" spans="2:36" x14ac:dyDescent="0.2">
      <c r="B27" s="37">
        <f t="shared" si="16"/>
        <v>1</v>
      </c>
      <c r="C27" s="37">
        <v>12</v>
      </c>
      <c r="D27" s="46"/>
      <c r="E27" s="46"/>
      <c r="F27" s="46"/>
      <c r="G27" s="48">
        <f t="shared" si="22"/>
        <v>6666.666666666667</v>
      </c>
      <c r="H27" s="46">
        <f t="shared" si="0"/>
        <v>0.12</v>
      </c>
      <c r="I27" s="46">
        <f t="shared" si="18"/>
        <v>2400</v>
      </c>
      <c r="J27" s="46">
        <f t="shared" si="23"/>
        <v>4000</v>
      </c>
      <c r="K27" s="46">
        <f t="shared" si="20"/>
        <v>-91160.596162433067</v>
      </c>
      <c r="L27" s="5"/>
      <c r="M27" s="125">
        <f t="shared" si="1"/>
        <v>1</v>
      </c>
      <c r="N27" s="37">
        <f t="shared" si="19"/>
        <v>1</v>
      </c>
      <c r="O27" s="37">
        <v>12</v>
      </c>
      <c r="P27" s="46">
        <f t="shared" si="2"/>
        <v>0</v>
      </c>
      <c r="Q27" s="46">
        <f t="shared" si="3"/>
        <v>0</v>
      </c>
      <c r="R27" s="46">
        <f t="shared" si="4"/>
        <v>0</v>
      </c>
      <c r="S27" s="115">
        <f t="shared" si="5"/>
        <v>6666.666666666667</v>
      </c>
      <c r="T27" s="46">
        <f t="shared" si="6"/>
        <v>0.12</v>
      </c>
      <c r="U27" s="46">
        <f t="shared" si="7"/>
        <v>2400</v>
      </c>
      <c r="V27" s="46">
        <f t="shared" si="8"/>
        <v>4000</v>
      </c>
      <c r="W27" s="116"/>
      <c r="X27" s="117">
        <v>12</v>
      </c>
      <c r="Y27" s="46">
        <f t="shared" si="9"/>
        <v>0</v>
      </c>
      <c r="Z27" s="46">
        <f t="shared" si="10"/>
        <v>0</v>
      </c>
      <c r="AA27" s="46">
        <f t="shared" si="11"/>
        <v>1383.4986739559624</v>
      </c>
      <c r="AB27" s="46">
        <f t="shared" si="12"/>
        <v>75708.366385075453</v>
      </c>
      <c r="AC27" s="46">
        <f t="shared" si="13"/>
        <v>0.12</v>
      </c>
      <c r="AD27" s="46">
        <f t="shared" si="14"/>
        <v>9303.5458130339903</v>
      </c>
      <c r="AE27" s="46">
        <f t="shared" si="15"/>
        <v>0</v>
      </c>
      <c r="AF27" s="46">
        <f t="shared" si="21"/>
        <v>7656.4314235134207</v>
      </c>
      <c r="AG27" s="69" t="s">
        <v>77</v>
      </c>
    </row>
    <row r="28" spans="2:36" x14ac:dyDescent="0.2">
      <c r="B28" s="37">
        <f t="shared" si="16"/>
        <v>2</v>
      </c>
      <c r="C28" s="37">
        <v>13</v>
      </c>
      <c r="D28" s="46"/>
      <c r="E28" s="46"/>
      <c r="F28" s="46">
        <f>$F$13/12*(1+$F$14)^(INT((C28-1)/12)-1)</f>
        <v>83.333333333333329</v>
      </c>
      <c r="G28" s="48">
        <f t="shared" si="22"/>
        <v>6633.3333333333339</v>
      </c>
      <c r="H28" s="46">
        <f t="shared" si="0"/>
        <v>0.12</v>
      </c>
      <c r="I28" s="46">
        <f t="shared" si="18"/>
        <v>0</v>
      </c>
      <c r="J28" s="46">
        <f t="shared" si="23"/>
        <v>0</v>
      </c>
      <c r="K28" s="46">
        <f t="shared" si="20"/>
        <v>-91723.5886828683</v>
      </c>
      <c r="L28" s="5"/>
      <c r="M28" s="125">
        <f t="shared" si="1"/>
        <v>1.0594256262456363</v>
      </c>
      <c r="N28" s="37">
        <f t="shared" si="19"/>
        <v>2</v>
      </c>
      <c r="O28" s="37">
        <v>13</v>
      </c>
      <c r="P28" s="46">
        <f t="shared" si="2"/>
        <v>0</v>
      </c>
      <c r="Q28" s="46">
        <f t="shared" si="3"/>
        <v>0</v>
      </c>
      <c r="R28" s="46">
        <f t="shared" si="4"/>
        <v>88.285468853803025</v>
      </c>
      <c r="S28" s="115">
        <f t="shared" si="5"/>
        <v>6633.3333333333339</v>
      </c>
      <c r="T28" s="46">
        <f t="shared" si="6"/>
        <v>0.12</v>
      </c>
      <c r="U28" s="46">
        <f t="shared" si="7"/>
        <v>0</v>
      </c>
      <c r="V28" s="46">
        <f t="shared" si="8"/>
        <v>0</v>
      </c>
      <c r="W28" s="116"/>
      <c r="X28" s="37">
        <v>13</v>
      </c>
      <c r="Y28" s="46">
        <f t="shared" si="9"/>
        <v>0</v>
      </c>
      <c r="Z28" s="46">
        <f t="shared" si="10"/>
        <v>0</v>
      </c>
      <c r="AA28" s="46">
        <f t="shared" si="11"/>
        <v>1425.0036341746413</v>
      </c>
      <c r="AB28" s="46">
        <f t="shared" si="12"/>
        <v>75329.824553150058</v>
      </c>
      <c r="AC28" s="46">
        <f t="shared" si="13"/>
        <v>0.12</v>
      </c>
      <c r="AD28" s="46">
        <f t="shared" si="14"/>
        <v>9257.0280839688203</v>
      </c>
      <c r="AE28" s="46">
        <f t="shared" si="15"/>
        <v>0</v>
      </c>
      <c r="AF28" s="46">
        <f t="shared" si="21"/>
        <v>15986.123915835971</v>
      </c>
      <c r="AG28" s="5"/>
    </row>
    <row r="29" spans="2:36" x14ac:dyDescent="0.2">
      <c r="B29" s="37">
        <f t="shared" si="16"/>
        <v>2</v>
      </c>
      <c r="C29" s="37">
        <v>14</v>
      </c>
      <c r="D29" s="46"/>
      <c r="E29" s="46"/>
      <c r="F29" s="46">
        <f t="shared" ref="F29:F92" si="24">$F$13/12*(1+$F$14)^(INT((C29-1)/12)-1)</f>
        <v>83.333333333333329</v>
      </c>
      <c r="G29" s="48">
        <f t="shared" si="22"/>
        <v>6633.3333333333339</v>
      </c>
      <c r="H29" s="46">
        <f t="shared" si="0"/>
        <v>0.12</v>
      </c>
      <c r="I29" s="46">
        <f t="shared" si="18"/>
        <v>0</v>
      </c>
      <c r="J29" s="46">
        <f t="shared" si="23"/>
        <v>0</v>
      </c>
      <c r="K29" s="46">
        <f t="shared" si="20"/>
        <v>-92289.54349782622</v>
      </c>
      <c r="L29" s="5"/>
      <c r="M29" s="125">
        <f t="shared" si="1"/>
        <v>1.0538804296206195</v>
      </c>
      <c r="N29" s="37">
        <f t="shared" si="19"/>
        <v>2</v>
      </c>
      <c r="O29" s="37">
        <v>14</v>
      </c>
      <c r="P29" s="46">
        <f t="shared" si="2"/>
        <v>0</v>
      </c>
      <c r="Q29" s="46">
        <f t="shared" si="3"/>
        <v>0</v>
      </c>
      <c r="R29" s="46">
        <f t="shared" si="4"/>
        <v>87.823369135051621</v>
      </c>
      <c r="S29" s="115">
        <f t="shared" si="5"/>
        <v>6633.3333333333339</v>
      </c>
      <c r="T29" s="46">
        <f t="shared" si="6"/>
        <v>0.12</v>
      </c>
      <c r="U29" s="46">
        <f t="shared" si="7"/>
        <v>0</v>
      </c>
      <c r="V29" s="46">
        <f t="shared" si="8"/>
        <v>0</v>
      </c>
      <c r="W29" s="116"/>
      <c r="X29" s="117">
        <v>14</v>
      </c>
      <c r="Y29" s="46">
        <f t="shared" si="9"/>
        <v>0</v>
      </c>
      <c r="Z29" s="46">
        <f t="shared" si="10"/>
        <v>0</v>
      </c>
      <c r="AA29" s="46">
        <f t="shared" si="11"/>
        <v>1467.7537431998805</v>
      </c>
      <c r="AB29" s="46">
        <f t="shared" si="12"/>
        <v>74953.175430384334</v>
      </c>
      <c r="AC29" s="46">
        <f t="shared" si="13"/>
        <v>0.12</v>
      </c>
      <c r="AD29" s="46">
        <f t="shared" si="14"/>
        <v>9210.7429435489776</v>
      </c>
      <c r="AE29" s="46">
        <f t="shared" si="15"/>
        <v>0</v>
      </c>
      <c r="AF29" s="46">
        <f t="shared" si="21"/>
        <v>24768.211170714407</v>
      </c>
      <c r="AG29" s="5"/>
    </row>
    <row r="30" spans="2:36" x14ac:dyDescent="0.2">
      <c r="B30" s="37">
        <f t="shared" si="16"/>
        <v>2</v>
      </c>
      <c r="C30" s="37">
        <v>15</v>
      </c>
      <c r="D30" s="46"/>
      <c r="E30" s="46"/>
      <c r="F30" s="46">
        <f t="shared" si="24"/>
        <v>83.333333333333329</v>
      </c>
      <c r="G30" s="48">
        <f t="shared" si="22"/>
        <v>6633.3333333333339</v>
      </c>
      <c r="H30" s="46">
        <f t="shared" si="0"/>
        <v>0.12</v>
      </c>
      <c r="I30" s="46">
        <f t="shared" si="18"/>
        <v>2388</v>
      </c>
      <c r="J30" s="46">
        <f t="shared" si="23"/>
        <v>0</v>
      </c>
      <c r="K30" s="46">
        <f t="shared" si="20"/>
        <v>-90470.476193994953</v>
      </c>
      <c r="L30" s="5"/>
      <c r="M30" s="125">
        <f t="shared" si="1"/>
        <v>1.0483642574073675</v>
      </c>
      <c r="N30" s="37">
        <f t="shared" si="19"/>
        <v>2</v>
      </c>
      <c r="O30" s="37">
        <v>15</v>
      </c>
      <c r="P30" s="46">
        <f t="shared" si="2"/>
        <v>0</v>
      </c>
      <c r="Q30" s="46">
        <f t="shared" si="3"/>
        <v>0</v>
      </c>
      <c r="R30" s="46">
        <f t="shared" si="4"/>
        <v>87.363688117280617</v>
      </c>
      <c r="S30" s="115">
        <f t="shared" si="5"/>
        <v>6633.3333333333339</v>
      </c>
      <c r="T30" s="46">
        <f t="shared" si="6"/>
        <v>0.12</v>
      </c>
      <c r="U30" s="46">
        <f t="shared" si="7"/>
        <v>2503.4938466887934</v>
      </c>
      <c r="V30" s="46">
        <f t="shared" si="8"/>
        <v>0</v>
      </c>
      <c r="W30" s="116"/>
      <c r="X30" s="37">
        <v>15</v>
      </c>
      <c r="Y30" s="46">
        <f t="shared" si="9"/>
        <v>0</v>
      </c>
      <c r="Z30" s="46">
        <f t="shared" si="10"/>
        <v>0</v>
      </c>
      <c r="AA30" s="46">
        <f t="shared" si="11"/>
        <v>1511.7863554958763</v>
      </c>
      <c r="AB30" s="46">
        <f t="shared" si="12"/>
        <v>74578.409553232414</v>
      </c>
      <c r="AC30" s="46">
        <f t="shared" si="13"/>
        <v>0.12</v>
      </c>
      <c r="AD30" s="46">
        <f t="shared" si="14"/>
        <v>9164.6892288312338</v>
      </c>
      <c r="AE30" s="46">
        <f t="shared" si="15"/>
        <v>0</v>
      </c>
      <c r="AF30" s="46">
        <f t="shared" si="21"/>
        <v>34031.0477701462</v>
      </c>
      <c r="AG30" s="5"/>
    </row>
    <row r="31" spans="2:36" x14ac:dyDescent="0.2">
      <c r="B31" s="37">
        <f t="shared" si="16"/>
        <v>2</v>
      </c>
      <c r="C31" s="37">
        <v>16</v>
      </c>
      <c r="D31" s="46"/>
      <c r="E31" s="46"/>
      <c r="F31" s="46">
        <f t="shared" si="24"/>
        <v>83.333333333333329</v>
      </c>
      <c r="G31" s="48">
        <f t="shared" si="22"/>
        <v>6633.3333333333339</v>
      </c>
      <c r="H31" s="46">
        <f t="shared" si="0"/>
        <v>0.12</v>
      </c>
      <c r="I31" s="46">
        <f t="shared" si="18"/>
        <v>0</v>
      </c>
      <c r="J31" s="46">
        <f t="shared" si="23"/>
        <v>0</v>
      </c>
      <c r="K31" s="46">
        <f t="shared" si="20"/>
        <v>-91029.837514141909</v>
      </c>
      <c r="L31" s="5"/>
      <c r="M31" s="125">
        <f t="shared" si="1"/>
        <v>1.042876957687646</v>
      </c>
      <c r="N31" s="37">
        <f t="shared" si="19"/>
        <v>2</v>
      </c>
      <c r="O31" s="37">
        <v>16</v>
      </c>
      <c r="P31" s="46">
        <f t="shared" si="2"/>
        <v>0</v>
      </c>
      <c r="Q31" s="46">
        <f t="shared" si="3"/>
        <v>0</v>
      </c>
      <c r="R31" s="46">
        <f t="shared" si="4"/>
        <v>86.906413140637156</v>
      </c>
      <c r="S31" s="115">
        <f t="shared" si="5"/>
        <v>6633.3333333333339</v>
      </c>
      <c r="T31" s="46">
        <f t="shared" si="6"/>
        <v>0.12</v>
      </c>
      <c r="U31" s="46">
        <f t="shared" si="7"/>
        <v>0</v>
      </c>
      <c r="V31" s="46">
        <f t="shared" si="8"/>
        <v>0</v>
      </c>
      <c r="W31" s="116"/>
      <c r="X31" s="117">
        <v>16</v>
      </c>
      <c r="Y31" s="46">
        <f t="shared" si="9"/>
        <v>0</v>
      </c>
      <c r="Z31" s="46">
        <f t="shared" si="10"/>
        <v>0</v>
      </c>
      <c r="AA31" s="46">
        <f t="shared" si="11"/>
        <v>1557.1399461607534</v>
      </c>
      <c r="AB31" s="46">
        <f t="shared" si="12"/>
        <v>74205.517505466254</v>
      </c>
      <c r="AC31" s="46">
        <f t="shared" si="13"/>
        <v>0.12</v>
      </c>
      <c r="AD31" s="46">
        <f t="shared" si="14"/>
        <v>9118.8657826870767</v>
      </c>
      <c r="AE31" s="46">
        <f t="shared" si="15"/>
        <v>0</v>
      </c>
      <c r="AF31" s="46">
        <f t="shared" si="21"/>
        <v>43804.791711732025</v>
      </c>
      <c r="AG31" s="5"/>
    </row>
    <row r="32" spans="2:36" x14ac:dyDescent="0.2">
      <c r="B32" s="37">
        <f t="shared" si="16"/>
        <v>2</v>
      </c>
      <c r="C32" s="37">
        <v>17</v>
      </c>
      <c r="D32" s="46"/>
      <c r="E32" s="46"/>
      <c r="F32" s="46">
        <f t="shared" si="24"/>
        <v>83.333333333333329</v>
      </c>
      <c r="G32" s="48">
        <f t="shared" si="22"/>
        <v>6633.3333333333339</v>
      </c>
      <c r="H32" s="46">
        <f t="shared" si="0"/>
        <v>0.12</v>
      </c>
      <c r="I32" s="46">
        <f t="shared" si="18"/>
        <v>0</v>
      </c>
      <c r="J32" s="46">
        <f t="shared" si="23"/>
        <v>0</v>
      </c>
      <c r="K32" s="46">
        <f t="shared" si="20"/>
        <v>-91592.142022545784</v>
      </c>
      <c r="L32" s="5"/>
      <c r="M32" s="125">
        <f t="shared" si="1"/>
        <v>1.0374183793383847</v>
      </c>
      <c r="N32" s="37">
        <f t="shared" si="19"/>
        <v>2</v>
      </c>
      <c r="O32" s="37">
        <v>17</v>
      </c>
      <c r="P32" s="46">
        <f t="shared" si="2"/>
        <v>0</v>
      </c>
      <c r="Q32" s="46">
        <f t="shared" si="3"/>
        <v>0</v>
      </c>
      <c r="R32" s="46">
        <f t="shared" si="4"/>
        <v>86.451531611532047</v>
      </c>
      <c r="S32" s="115">
        <f t="shared" si="5"/>
        <v>6633.3333333333339</v>
      </c>
      <c r="T32" s="46">
        <f t="shared" si="6"/>
        <v>0.12</v>
      </c>
      <c r="U32" s="46">
        <f t="shared" si="7"/>
        <v>0</v>
      </c>
      <c r="V32" s="46">
        <f t="shared" si="8"/>
        <v>0</v>
      </c>
      <c r="W32" s="116"/>
      <c r="X32" s="37">
        <v>17</v>
      </c>
      <c r="Y32" s="46">
        <f t="shared" si="9"/>
        <v>0</v>
      </c>
      <c r="Z32" s="46">
        <f t="shared" si="10"/>
        <v>0</v>
      </c>
      <c r="AA32" s="46">
        <f t="shared" si="11"/>
        <v>1603.8541445455758</v>
      </c>
      <c r="AB32" s="46">
        <f t="shared" si="12"/>
        <v>73834.489917938918</v>
      </c>
      <c r="AC32" s="46">
        <f t="shared" si="13"/>
        <v>0.12</v>
      </c>
      <c r="AD32" s="46">
        <f t="shared" si="14"/>
        <v>9073.2714537736392</v>
      </c>
      <c r="AE32" s="46">
        <f t="shared" si="15"/>
        <v>0</v>
      </c>
      <c r="AF32" s="46">
        <f t="shared" si="21"/>
        <v>54121.520482222666</v>
      </c>
      <c r="AG32" s="5"/>
    </row>
    <row r="33" spans="2:33" x14ac:dyDescent="0.2">
      <c r="B33" s="37">
        <f t="shared" si="16"/>
        <v>2</v>
      </c>
      <c r="C33" s="37">
        <v>18</v>
      </c>
      <c r="D33" s="46"/>
      <c r="E33" s="46"/>
      <c r="F33" s="46">
        <f t="shared" si="24"/>
        <v>83.333333333333329</v>
      </c>
      <c r="G33" s="48">
        <f t="shared" si="22"/>
        <v>6633.3333333333339</v>
      </c>
      <c r="H33" s="46">
        <f t="shared" si="0"/>
        <v>0.12</v>
      </c>
      <c r="I33" s="46">
        <f t="shared" si="18"/>
        <v>2388</v>
      </c>
      <c r="J33" s="46">
        <f t="shared" si="23"/>
        <v>3980.0000000000009</v>
      </c>
      <c r="K33" s="46">
        <f t="shared" si="20"/>
        <v>-85789.405205363364</v>
      </c>
      <c r="L33" s="5"/>
      <c r="M33" s="125">
        <f t="shared" si="1"/>
        <v>1.031988372027514</v>
      </c>
      <c r="N33" s="37">
        <f t="shared" si="19"/>
        <v>2</v>
      </c>
      <c r="O33" s="37">
        <v>18</v>
      </c>
      <c r="P33" s="46">
        <f t="shared" si="2"/>
        <v>0</v>
      </c>
      <c r="Q33" s="46">
        <f t="shared" si="3"/>
        <v>0</v>
      </c>
      <c r="R33" s="46">
        <f t="shared" si="4"/>
        <v>85.999031002292824</v>
      </c>
      <c r="S33" s="115">
        <f t="shared" si="5"/>
        <v>6633.3333333333339</v>
      </c>
      <c r="T33" s="46">
        <f t="shared" si="6"/>
        <v>0.12</v>
      </c>
      <c r="U33" s="46">
        <f t="shared" si="7"/>
        <v>2464.3882324017036</v>
      </c>
      <c r="V33" s="46">
        <f t="shared" si="8"/>
        <v>4107.3137206695064</v>
      </c>
      <c r="W33" s="116"/>
      <c r="X33" s="117">
        <v>18</v>
      </c>
      <c r="Y33" s="46">
        <f t="shared" si="9"/>
        <v>0</v>
      </c>
      <c r="Z33" s="46">
        <f t="shared" si="10"/>
        <v>0</v>
      </c>
      <c r="AA33" s="46">
        <f t="shared" si="11"/>
        <v>1651.9697688819424</v>
      </c>
      <c r="AB33" s="46">
        <f t="shared" si="12"/>
        <v>73465.317468349196</v>
      </c>
      <c r="AC33" s="46">
        <f t="shared" si="13"/>
        <v>0.12</v>
      </c>
      <c r="AD33" s="46">
        <f t="shared" si="14"/>
        <v>9027.9050965047718</v>
      </c>
      <c r="AE33" s="46">
        <f t="shared" si="15"/>
        <v>0</v>
      </c>
      <c r="AF33" s="46">
        <f t="shared" si="21"/>
        <v>65015.354641189966</v>
      </c>
      <c r="AG33" s="5"/>
    </row>
    <row r="34" spans="2:33" x14ac:dyDescent="0.2">
      <c r="B34" s="37">
        <f t="shared" si="16"/>
        <v>2</v>
      </c>
      <c r="C34" s="37">
        <v>19</v>
      </c>
      <c r="D34" s="46"/>
      <c r="E34" s="46"/>
      <c r="F34" s="46">
        <f t="shared" si="24"/>
        <v>83.333333333333329</v>
      </c>
      <c r="G34" s="48">
        <f t="shared" si="22"/>
        <v>6633.3333333333339</v>
      </c>
      <c r="H34" s="46">
        <f t="shared" si="0"/>
        <v>0.12</v>
      </c>
      <c r="I34" s="46">
        <f t="shared" si="18"/>
        <v>0</v>
      </c>
      <c r="J34" s="46">
        <f t="shared" si="23"/>
        <v>0</v>
      </c>
      <c r="K34" s="46">
        <f t="shared" si="20"/>
        <v>-86324.136161079921</v>
      </c>
      <c r="L34" s="5"/>
      <c r="M34" s="125">
        <f t="shared" si="1"/>
        <v>1.0265867862098264</v>
      </c>
      <c r="N34" s="37">
        <f t="shared" si="19"/>
        <v>2</v>
      </c>
      <c r="O34" s="37">
        <v>19</v>
      </c>
      <c r="P34" s="46">
        <f t="shared" si="2"/>
        <v>0</v>
      </c>
      <c r="Q34" s="46">
        <f t="shared" si="3"/>
        <v>0</v>
      </c>
      <c r="R34" s="46">
        <f t="shared" si="4"/>
        <v>85.548898850818858</v>
      </c>
      <c r="S34" s="115">
        <f t="shared" si="5"/>
        <v>6633.3333333333339</v>
      </c>
      <c r="T34" s="46">
        <f t="shared" si="6"/>
        <v>0.12</v>
      </c>
      <c r="U34" s="46">
        <f t="shared" si="7"/>
        <v>0</v>
      </c>
      <c r="V34" s="46">
        <f t="shared" si="8"/>
        <v>0</v>
      </c>
      <c r="W34" s="116"/>
      <c r="X34" s="37">
        <v>19</v>
      </c>
      <c r="Y34" s="46">
        <f t="shared" si="9"/>
        <v>0</v>
      </c>
      <c r="Z34" s="46">
        <f t="shared" si="10"/>
        <v>0</v>
      </c>
      <c r="AA34" s="46">
        <f t="shared" si="11"/>
        <v>1701.5288619484008</v>
      </c>
      <c r="AB34" s="46">
        <f t="shared" si="12"/>
        <v>73097.99088100747</v>
      </c>
      <c r="AC34" s="46">
        <f t="shared" si="13"/>
        <v>0.12</v>
      </c>
      <c r="AD34" s="46">
        <f t="shared" si="14"/>
        <v>8982.7655710222498</v>
      </c>
      <c r="AE34" s="46">
        <f t="shared" si="15"/>
        <v>0</v>
      </c>
      <c r="AF34" s="46">
        <f t="shared" si="21"/>
        <v>76522.58940194115</v>
      </c>
      <c r="AG34" s="5"/>
    </row>
    <row r="35" spans="2:33" x14ac:dyDescent="0.2">
      <c r="B35" s="37">
        <f t="shared" si="16"/>
        <v>2</v>
      </c>
      <c r="C35" s="37">
        <v>20</v>
      </c>
      <c r="D35" s="46"/>
      <c r="E35" s="46"/>
      <c r="F35" s="46">
        <f t="shared" si="24"/>
        <v>83.333333333333329</v>
      </c>
      <c r="G35" s="48">
        <f t="shared" si="22"/>
        <v>6633.3333333333339</v>
      </c>
      <c r="H35" s="46">
        <f t="shared" si="0"/>
        <v>0.12</v>
      </c>
      <c r="I35" s="46">
        <f t="shared" si="18"/>
        <v>0</v>
      </c>
      <c r="J35" s="46">
        <f t="shared" si="23"/>
        <v>0</v>
      </c>
      <c r="K35" s="46">
        <f t="shared" si="20"/>
        <v>-86861.680707605832</v>
      </c>
      <c r="L35" s="5"/>
      <c r="M35" s="125">
        <f t="shared" si="1"/>
        <v>1.0212134731228559</v>
      </c>
      <c r="N35" s="37">
        <f t="shared" si="19"/>
        <v>2</v>
      </c>
      <c r="O35" s="37">
        <v>20</v>
      </c>
      <c r="P35" s="46">
        <f t="shared" si="2"/>
        <v>0</v>
      </c>
      <c r="Q35" s="46">
        <f t="shared" si="3"/>
        <v>0</v>
      </c>
      <c r="R35" s="46">
        <f t="shared" si="4"/>
        <v>85.101122760237985</v>
      </c>
      <c r="S35" s="115">
        <f t="shared" si="5"/>
        <v>6633.3333333333339</v>
      </c>
      <c r="T35" s="46">
        <f t="shared" si="6"/>
        <v>0.12</v>
      </c>
      <c r="U35" s="46">
        <f t="shared" si="7"/>
        <v>0</v>
      </c>
      <c r="V35" s="46">
        <f t="shared" si="8"/>
        <v>0</v>
      </c>
      <c r="W35" s="116"/>
      <c r="X35" s="117">
        <v>20</v>
      </c>
      <c r="Y35" s="46">
        <f t="shared" si="9"/>
        <v>0</v>
      </c>
      <c r="Z35" s="46">
        <f t="shared" si="10"/>
        <v>0</v>
      </c>
      <c r="AA35" s="46">
        <f t="shared" si="11"/>
        <v>1752.5747278068532</v>
      </c>
      <c r="AB35" s="46">
        <f t="shared" si="12"/>
        <v>72732.500926602443</v>
      </c>
      <c r="AC35" s="46">
        <f t="shared" si="13"/>
        <v>0.12</v>
      </c>
      <c r="AD35" s="46">
        <f t="shared" si="14"/>
        <v>8937.8517431671371</v>
      </c>
      <c r="AE35" s="46">
        <f t="shared" si="15"/>
        <v>0</v>
      </c>
      <c r="AF35" s="46">
        <f t="shared" si="21"/>
        <v>88681.834728427595</v>
      </c>
      <c r="AG35" s="5"/>
    </row>
    <row r="36" spans="2:33" x14ac:dyDescent="0.2">
      <c r="B36" s="37">
        <f t="shared" si="16"/>
        <v>2</v>
      </c>
      <c r="C36" s="37">
        <v>21</v>
      </c>
      <c r="D36" s="46"/>
      <c r="E36" s="46"/>
      <c r="F36" s="46">
        <f t="shared" si="24"/>
        <v>83.333333333333329</v>
      </c>
      <c r="G36" s="48">
        <f t="shared" si="22"/>
        <v>6633.3333333333339</v>
      </c>
      <c r="H36" s="46">
        <f t="shared" si="0"/>
        <v>0.12</v>
      </c>
      <c r="I36" s="46">
        <f t="shared" si="18"/>
        <v>2388</v>
      </c>
      <c r="J36" s="46">
        <f t="shared" si="23"/>
        <v>0</v>
      </c>
      <c r="K36" s="46">
        <f t="shared" si="20"/>
        <v>-85014.053649195746</v>
      </c>
      <c r="L36" s="5"/>
      <c r="M36" s="125">
        <f t="shared" si="1"/>
        <v>1.0158682847827833</v>
      </c>
      <c r="N36" s="37">
        <f t="shared" si="19"/>
        <v>2</v>
      </c>
      <c r="O36" s="37">
        <v>21</v>
      </c>
      <c r="P36" s="46">
        <f t="shared" si="2"/>
        <v>0</v>
      </c>
      <c r="Q36" s="46">
        <f t="shared" si="3"/>
        <v>0</v>
      </c>
      <c r="R36" s="46">
        <f t="shared" si="4"/>
        <v>84.65569039856527</v>
      </c>
      <c r="S36" s="115">
        <f t="shared" si="5"/>
        <v>6633.3333333333339</v>
      </c>
      <c r="T36" s="46">
        <f t="shared" si="6"/>
        <v>0.12</v>
      </c>
      <c r="U36" s="46">
        <f t="shared" si="7"/>
        <v>2425.8934640612865</v>
      </c>
      <c r="V36" s="46">
        <f t="shared" si="8"/>
        <v>0</v>
      </c>
      <c r="W36" s="116"/>
      <c r="X36" s="37">
        <v>21</v>
      </c>
      <c r="Y36" s="46">
        <f t="shared" si="9"/>
        <v>0</v>
      </c>
      <c r="Z36" s="46">
        <f t="shared" si="10"/>
        <v>0</v>
      </c>
      <c r="AA36" s="46">
        <f t="shared" si="11"/>
        <v>1805.1519696410587</v>
      </c>
      <c r="AB36" s="46">
        <f t="shared" si="12"/>
        <v>72368.838421969427</v>
      </c>
      <c r="AC36" s="46">
        <f t="shared" si="13"/>
        <v>0.12</v>
      </c>
      <c r="AD36" s="46">
        <f t="shared" si="14"/>
        <v>8893.1624844513026</v>
      </c>
      <c r="AE36" s="46">
        <f t="shared" si="15"/>
        <v>0</v>
      </c>
      <c r="AF36" s="46">
        <f t="shared" si="21"/>
        <v>101534.16450058563</v>
      </c>
      <c r="AG36" s="5"/>
    </row>
    <row r="37" spans="2:33" x14ac:dyDescent="0.2">
      <c r="B37" s="37">
        <f t="shared" si="16"/>
        <v>2</v>
      </c>
      <c r="C37" s="37">
        <v>22</v>
      </c>
      <c r="D37" s="46"/>
      <c r="E37" s="46"/>
      <c r="F37" s="46">
        <f t="shared" si="24"/>
        <v>83.333333333333329</v>
      </c>
      <c r="G37" s="48">
        <f t="shared" si="22"/>
        <v>6633.3333333333339</v>
      </c>
      <c r="H37" s="46">
        <f t="shared" si="0"/>
        <v>0.12</v>
      </c>
      <c r="I37" s="46">
        <f t="shared" si="18"/>
        <v>0</v>
      </c>
      <c r="J37" s="46">
        <f t="shared" si="23"/>
        <v>0</v>
      </c>
      <c r="K37" s="46">
        <f t="shared" si="20"/>
        <v>-85544.704942066674</v>
      </c>
      <c r="L37" s="5"/>
      <c r="M37" s="125">
        <f t="shared" si="1"/>
        <v>1.0105510739803585</v>
      </c>
      <c r="N37" s="37">
        <f t="shared" si="19"/>
        <v>2</v>
      </c>
      <c r="O37" s="37">
        <v>22</v>
      </c>
      <c r="P37" s="46">
        <f t="shared" si="2"/>
        <v>0</v>
      </c>
      <c r="Q37" s="46">
        <f t="shared" si="3"/>
        <v>0</v>
      </c>
      <c r="R37" s="46">
        <f t="shared" si="4"/>
        <v>84.212589498363201</v>
      </c>
      <c r="S37" s="115">
        <f t="shared" si="5"/>
        <v>6633.3333333333339</v>
      </c>
      <c r="T37" s="46">
        <f t="shared" si="6"/>
        <v>0.12</v>
      </c>
      <c r="U37" s="46">
        <f t="shared" si="7"/>
        <v>0</v>
      </c>
      <c r="V37" s="46">
        <f t="shared" si="8"/>
        <v>0</v>
      </c>
      <c r="W37" s="116"/>
      <c r="X37" s="117">
        <v>22</v>
      </c>
      <c r="Y37" s="46">
        <f t="shared" si="9"/>
        <v>0</v>
      </c>
      <c r="Z37" s="46">
        <f t="shared" si="10"/>
        <v>0</v>
      </c>
      <c r="AA37" s="46">
        <f t="shared" si="11"/>
        <v>1859.3065287302907</v>
      </c>
      <c r="AB37" s="46">
        <f t="shared" si="12"/>
        <v>72006.994229859571</v>
      </c>
      <c r="AC37" s="46">
        <f t="shared" si="13"/>
        <v>0.12</v>
      </c>
      <c r="AD37" s="46">
        <f t="shared" si="14"/>
        <v>8848.6966720290438</v>
      </c>
      <c r="AE37" s="46">
        <f t="shared" si="15"/>
        <v>0</v>
      </c>
      <c r="AF37" s="46">
        <f t="shared" si="21"/>
        <v>115123.27533642243</v>
      </c>
      <c r="AG37" s="5"/>
    </row>
    <row r="38" spans="2:33" x14ac:dyDescent="0.2">
      <c r="B38" s="37">
        <f t="shared" si="16"/>
        <v>2</v>
      </c>
      <c r="C38" s="37">
        <v>23</v>
      </c>
      <c r="D38" s="46"/>
      <c r="E38" s="46"/>
      <c r="F38" s="46">
        <f t="shared" si="24"/>
        <v>83.333333333333329</v>
      </c>
      <c r="G38" s="48">
        <f t="shared" si="22"/>
        <v>6633.3333333333339</v>
      </c>
      <c r="H38" s="46">
        <f t="shared" si="0"/>
        <v>0.12</v>
      </c>
      <c r="I38" s="46">
        <f t="shared" si="18"/>
        <v>0</v>
      </c>
      <c r="J38" s="46">
        <f t="shared" si="23"/>
        <v>0</v>
      </c>
      <c r="K38" s="46">
        <f t="shared" si="20"/>
        <v>-86078.1483598083</v>
      </c>
      <c r="L38" s="5"/>
      <c r="M38" s="125">
        <f t="shared" si="1"/>
        <v>1.0052616942768478</v>
      </c>
      <c r="N38" s="37">
        <f t="shared" si="19"/>
        <v>2</v>
      </c>
      <c r="O38" s="37">
        <v>23</v>
      </c>
      <c r="P38" s="46">
        <f t="shared" si="2"/>
        <v>0</v>
      </c>
      <c r="Q38" s="46">
        <f t="shared" si="3"/>
        <v>0</v>
      </c>
      <c r="R38" s="46">
        <f t="shared" si="4"/>
        <v>83.771807856403981</v>
      </c>
      <c r="S38" s="115">
        <f t="shared" si="5"/>
        <v>6633.3333333333339</v>
      </c>
      <c r="T38" s="46">
        <f t="shared" si="6"/>
        <v>0.12</v>
      </c>
      <c r="U38" s="46">
        <f t="shared" si="7"/>
        <v>0</v>
      </c>
      <c r="V38" s="46">
        <f t="shared" si="8"/>
        <v>0</v>
      </c>
      <c r="W38" s="116"/>
      <c r="X38" s="37">
        <v>23</v>
      </c>
      <c r="Y38" s="46">
        <f t="shared" si="9"/>
        <v>0</v>
      </c>
      <c r="Z38" s="46">
        <f t="shared" si="10"/>
        <v>0</v>
      </c>
      <c r="AA38" s="46">
        <f t="shared" si="11"/>
        <v>1915.0857245921989</v>
      </c>
      <c r="AB38" s="46">
        <f t="shared" si="12"/>
        <v>71646.959258710282</v>
      </c>
      <c r="AC38" s="46">
        <f t="shared" si="13"/>
        <v>0.12</v>
      </c>
      <c r="AD38" s="46">
        <f t="shared" si="14"/>
        <v>8804.4531886688983</v>
      </c>
      <c r="AE38" s="46">
        <f t="shared" si="15"/>
        <v>0</v>
      </c>
      <c r="AF38" s="46">
        <f t="shared" si="21"/>
        <v>129495.65569736659</v>
      </c>
      <c r="AG38" s="5"/>
    </row>
    <row r="39" spans="2:33" x14ac:dyDescent="0.2">
      <c r="B39" s="37">
        <f t="shared" si="16"/>
        <v>2</v>
      </c>
      <c r="C39" s="37">
        <v>24</v>
      </c>
      <c r="D39" s="46"/>
      <c r="E39" s="46"/>
      <c r="F39" s="46">
        <f t="shared" si="24"/>
        <v>83.333333333333329</v>
      </c>
      <c r="G39" s="48">
        <f t="shared" si="22"/>
        <v>6633.3333333333339</v>
      </c>
      <c r="H39" s="46">
        <f t="shared" si="0"/>
        <v>0.12</v>
      </c>
      <c r="I39" s="46">
        <f t="shared" si="18"/>
        <v>2388</v>
      </c>
      <c r="J39" s="46">
        <f t="shared" si="23"/>
        <v>3980.0000000000009</v>
      </c>
      <c r="K39" s="46">
        <f t="shared" si="20"/>
        <v>-80246.398593728081</v>
      </c>
      <c r="L39" s="5"/>
      <c r="M39" s="125">
        <f t="shared" si="1"/>
        <v>1</v>
      </c>
      <c r="N39" s="37">
        <f t="shared" si="19"/>
        <v>2</v>
      </c>
      <c r="O39" s="37">
        <v>24</v>
      </c>
      <c r="P39" s="46">
        <f t="shared" si="2"/>
        <v>0</v>
      </c>
      <c r="Q39" s="46">
        <f t="shared" si="3"/>
        <v>0</v>
      </c>
      <c r="R39" s="46">
        <f t="shared" si="4"/>
        <v>83.333333333333329</v>
      </c>
      <c r="S39" s="115">
        <f t="shared" si="5"/>
        <v>6633.3333333333339</v>
      </c>
      <c r="T39" s="46">
        <f t="shared" si="6"/>
        <v>0.12</v>
      </c>
      <c r="U39" s="46">
        <f t="shared" si="7"/>
        <v>2388</v>
      </c>
      <c r="V39" s="46">
        <f t="shared" si="8"/>
        <v>3980.0000000000009</v>
      </c>
      <c r="W39" s="116"/>
      <c r="X39" s="117">
        <v>24</v>
      </c>
      <c r="Y39" s="46">
        <f t="shared" si="9"/>
        <v>0</v>
      </c>
      <c r="Z39" s="46">
        <f t="shared" si="10"/>
        <v>0</v>
      </c>
      <c r="AA39" s="46">
        <f t="shared" si="11"/>
        <v>1972.5382963299649</v>
      </c>
      <c r="AB39" s="46">
        <f t="shared" si="12"/>
        <v>71288.724462416736</v>
      </c>
      <c r="AC39" s="46">
        <f t="shared" si="13"/>
        <v>0.12</v>
      </c>
      <c r="AD39" s="46">
        <f t="shared" si="14"/>
        <v>8760.4309227255544</v>
      </c>
      <c r="AE39" s="46">
        <f t="shared" si="15"/>
        <v>0</v>
      </c>
      <c r="AF39" s="46">
        <f t="shared" si="21"/>
        <v>144700.76594409099</v>
      </c>
      <c r="AG39" s="5"/>
    </row>
    <row r="40" spans="2:33" x14ac:dyDescent="0.2">
      <c r="B40" s="37">
        <f t="shared" si="16"/>
        <v>3</v>
      </c>
      <c r="C40" s="37">
        <v>25</v>
      </c>
      <c r="D40" s="46"/>
      <c r="E40" s="46"/>
      <c r="F40" s="46">
        <f t="shared" si="24"/>
        <v>85.833333333333329</v>
      </c>
      <c r="G40" s="48">
        <f t="shared" si="22"/>
        <v>6600.166666666667</v>
      </c>
      <c r="H40" s="46">
        <f t="shared" si="0"/>
        <v>0.12</v>
      </c>
      <c r="I40" s="46">
        <f t="shared" si="18"/>
        <v>0</v>
      </c>
      <c r="J40" s="46">
        <f t="shared" si="23"/>
        <v>0</v>
      </c>
      <c r="K40" s="46">
        <f t="shared" si="20"/>
        <v>-80754.463943279668</v>
      </c>
      <c r="M40" s="125">
        <f t="shared" si="1"/>
        <v>1.0594256262456363</v>
      </c>
      <c r="N40" s="37">
        <f t="shared" si="19"/>
        <v>3</v>
      </c>
      <c r="O40" s="37">
        <v>25</v>
      </c>
      <c r="P40" s="46">
        <f t="shared" si="2"/>
        <v>0</v>
      </c>
      <c r="Q40" s="46">
        <f t="shared" si="3"/>
        <v>0</v>
      </c>
      <c r="R40" s="46">
        <f t="shared" si="4"/>
        <v>90.934032919417106</v>
      </c>
      <c r="S40" s="115">
        <f t="shared" si="5"/>
        <v>6600.166666666667</v>
      </c>
      <c r="T40" s="46">
        <f t="shared" si="6"/>
        <v>0.12</v>
      </c>
      <c r="U40" s="46">
        <f t="shared" si="7"/>
        <v>0</v>
      </c>
      <c r="V40" s="46">
        <f t="shared" si="8"/>
        <v>0</v>
      </c>
      <c r="W40" s="116"/>
      <c r="X40" s="37">
        <v>25</v>
      </c>
      <c r="Y40" s="46">
        <f t="shared" si="9"/>
        <v>0</v>
      </c>
      <c r="Z40" s="46">
        <f t="shared" si="10"/>
        <v>0</v>
      </c>
      <c r="AA40" s="46">
        <f t="shared" si="11"/>
        <v>2031.714445219864</v>
      </c>
      <c r="AB40" s="46">
        <f t="shared" si="12"/>
        <v>70932.280840104664</v>
      </c>
      <c r="AC40" s="46">
        <f t="shared" si="13"/>
        <v>0.12</v>
      </c>
      <c r="AD40" s="46">
        <f t="shared" si="14"/>
        <v>8716.6287681119284</v>
      </c>
      <c r="AE40" s="46">
        <f t="shared" si="15"/>
        <v>0</v>
      </c>
      <c r="AF40" s="46">
        <f t="shared" si="21"/>
        <v>160791.23005334896</v>
      </c>
      <c r="AG40" s="5"/>
    </row>
    <row r="41" spans="2:33" x14ac:dyDescent="0.2">
      <c r="B41" s="37">
        <f t="shared" si="16"/>
        <v>3</v>
      </c>
      <c r="C41" s="37">
        <v>26</v>
      </c>
      <c r="D41" s="46"/>
      <c r="E41" s="46"/>
      <c r="F41" s="46">
        <f t="shared" si="24"/>
        <v>85.833333333333329</v>
      </c>
      <c r="G41" s="48">
        <f t="shared" si="22"/>
        <v>6600.166666666667</v>
      </c>
      <c r="H41" s="46">
        <f t="shared" si="0"/>
        <v>0.12</v>
      </c>
      <c r="I41" s="46">
        <f t="shared" si="18"/>
        <v>0</v>
      </c>
      <c r="J41" s="46">
        <f t="shared" si="23"/>
        <v>0</v>
      </c>
      <c r="K41" s="46">
        <f t="shared" si="20"/>
        <v>-81265.20257737326</v>
      </c>
      <c r="L41" s="5"/>
      <c r="M41" s="125">
        <f t="shared" si="1"/>
        <v>1.0538804296206197</v>
      </c>
      <c r="N41" s="37">
        <f t="shared" si="19"/>
        <v>3</v>
      </c>
      <c r="O41" s="37">
        <v>26</v>
      </c>
      <c r="P41" s="46">
        <f t="shared" si="2"/>
        <v>0</v>
      </c>
      <c r="Q41" s="46">
        <f t="shared" si="3"/>
        <v>0</v>
      </c>
      <c r="R41" s="46">
        <f t="shared" si="4"/>
        <v>90.458070209103184</v>
      </c>
      <c r="S41" s="115">
        <f t="shared" si="5"/>
        <v>6600.166666666667</v>
      </c>
      <c r="T41" s="46">
        <f t="shared" si="6"/>
        <v>0.12</v>
      </c>
      <c r="U41" s="46">
        <f t="shared" si="7"/>
        <v>0</v>
      </c>
      <c r="V41" s="46">
        <f t="shared" si="8"/>
        <v>0</v>
      </c>
      <c r="W41" s="116"/>
      <c r="X41" s="117">
        <v>26</v>
      </c>
      <c r="Y41" s="46">
        <f t="shared" si="9"/>
        <v>0</v>
      </c>
      <c r="Z41" s="46">
        <f t="shared" si="10"/>
        <v>0</v>
      </c>
      <c r="AA41" s="46">
        <f t="shared" si="11"/>
        <v>2092.6658785764594</v>
      </c>
      <c r="AB41" s="46">
        <f t="shared" si="12"/>
        <v>70577.619435904111</v>
      </c>
      <c r="AC41" s="46">
        <f t="shared" si="13"/>
        <v>0.12</v>
      </c>
      <c r="AD41" s="46">
        <f t="shared" si="14"/>
        <v>8673.0456242713699</v>
      </c>
      <c r="AE41" s="46">
        <f t="shared" si="15"/>
        <v>0</v>
      </c>
      <c r="AF41" s="46">
        <f t="shared" si="21"/>
        <v>177823.03975251154</v>
      </c>
      <c r="AG41" s="5"/>
    </row>
    <row r="42" spans="2:33" x14ac:dyDescent="0.2">
      <c r="B42" s="37">
        <f t="shared" si="16"/>
        <v>3</v>
      </c>
      <c r="C42" s="37">
        <v>27</v>
      </c>
      <c r="D42" s="46"/>
      <c r="E42" s="46"/>
      <c r="F42" s="46">
        <f t="shared" si="24"/>
        <v>85.833333333333329</v>
      </c>
      <c r="G42" s="48">
        <f t="shared" si="22"/>
        <v>6600.166666666667</v>
      </c>
      <c r="H42" s="46">
        <f t="shared" si="0"/>
        <v>0.12</v>
      </c>
      <c r="I42" s="46">
        <f t="shared" si="18"/>
        <v>2376.06</v>
      </c>
      <c r="J42" s="46">
        <f t="shared" si="23"/>
        <v>0</v>
      </c>
      <c r="K42" s="46">
        <f t="shared" si="20"/>
        <v>-79402.568562014829</v>
      </c>
      <c r="L42" s="5"/>
      <c r="M42" s="125">
        <f t="shared" si="1"/>
        <v>1.0483642574073675</v>
      </c>
      <c r="N42" s="37">
        <f t="shared" si="19"/>
        <v>3</v>
      </c>
      <c r="O42" s="37">
        <v>27</v>
      </c>
      <c r="P42" s="46">
        <f t="shared" si="2"/>
        <v>0</v>
      </c>
      <c r="Q42" s="46">
        <f t="shared" si="3"/>
        <v>0</v>
      </c>
      <c r="R42" s="46">
        <f t="shared" si="4"/>
        <v>89.984598760799045</v>
      </c>
      <c r="S42" s="115">
        <f t="shared" si="5"/>
        <v>6600.166666666667</v>
      </c>
      <c r="T42" s="46">
        <f t="shared" si="6"/>
        <v>0.12</v>
      </c>
      <c r="U42" s="46">
        <f t="shared" si="7"/>
        <v>2490.9763774553494</v>
      </c>
      <c r="V42" s="46">
        <f t="shared" si="8"/>
        <v>0</v>
      </c>
      <c r="W42" s="116"/>
      <c r="X42" s="37">
        <v>27</v>
      </c>
      <c r="Y42" s="46">
        <f t="shared" si="9"/>
        <v>0</v>
      </c>
      <c r="Z42" s="46">
        <f t="shared" si="10"/>
        <v>0</v>
      </c>
      <c r="AA42" s="46">
        <f t="shared" si="11"/>
        <v>2155.4458549337537</v>
      </c>
      <c r="AB42" s="46">
        <f t="shared" si="12"/>
        <v>70224.73133872461</v>
      </c>
      <c r="AC42" s="46">
        <f t="shared" si="13"/>
        <v>0.12</v>
      </c>
      <c r="AD42" s="46">
        <f t="shared" si="14"/>
        <v>8629.6803961500118</v>
      </c>
      <c r="AE42" s="46">
        <f t="shared" si="15"/>
        <v>0</v>
      </c>
      <c r="AF42" s="46">
        <f t="shared" si="21"/>
        <v>195855.77187764103</v>
      </c>
      <c r="AG42" s="5"/>
    </row>
    <row r="43" spans="2:33" x14ac:dyDescent="0.2">
      <c r="B43" s="37">
        <f t="shared" si="16"/>
        <v>3</v>
      </c>
      <c r="C43" s="37">
        <v>28</v>
      </c>
      <c r="D43" s="46"/>
      <c r="E43" s="46"/>
      <c r="F43" s="46">
        <f t="shared" si="24"/>
        <v>85.833333333333329</v>
      </c>
      <c r="G43" s="48">
        <f t="shared" si="22"/>
        <v>6600.166666666667</v>
      </c>
      <c r="H43" s="46">
        <f t="shared" si="0"/>
        <v>0.12</v>
      </c>
      <c r="I43" s="46">
        <f t="shared" si="18"/>
        <v>0</v>
      </c>
      <c r="J43" s="46">
        <f t="shared" si="23"/>
        <v>0</v>
      </c>
      <c r="K43" s="46">
        <f t="shared" si="20"/>
        <v>-79906.193935917923</v>
      </c>
      <c r="L43" s="5"/>
      <c r="M43" s="125">
        <f t="shared" si="1"/>
        <v>1.0428769576876462</v>
      </c>
      <c r="N43" s="37">
        <f t="shared" si="19"/>
        <v>3</v>
      </c>
      <c r="O43" s="37">
        <v>28</v>
      </c>
      <c r="P43" s="46">
        <f t="shared" si="2"/>
        <v>0</v>
      </c>
      <c r="Q43" s="46">
        <f t="shared" si="3"/>
        <v>0</v>
      </c>
      <c r="R43" s="46">
        <f t="shared" si="4"/>
        <v>89.513605534856296</v>
      </c>
      <c r="S43" s="115">
        <f t="shared" si="5"/>
        <v>6600.166666666667</v>
      </c>
      <c r="T43" s="46">
        <f t="shared" si="6"/>
        <v>0.12</v>
      </c>
      <c r="U43" s="46">
        <f t="shared" si="7"/>
        <v>0</v>
      </c>
      <c r="V43" s="46">
        <f t="shared" si="8"/>
        <v>0</v>
      </c>
      <c r="W43" s="116"/>
      <c r="X43" s="117">
        <v>28</v>
      </c>
      <c r="Y43" s="46">
        <f t="shared" si="9"/>
        <v>0</v>
      </c>
      <c r="Z43" s="46">
        <f t="shared" si="10"/>
        <v>0</v>
      </c>
      <c r="AA43" s="46">
        <f t="shared" si="11"/>
        <v>2220.1092305817665</v>
      </c>
      <c r="AB43" s="46">
        <f t="shared" si="12"/>
        <v>69873.607682030983</v>
      </c>
      <c r="AC43" s="46">
        <f t="shared" si="13"/>
        <v>0.12</v>
      </c>
      <c r="AD43" s="46">
        <f t="shared" si="14"/>
        <v>8586.5319941692615</v>
      </c>
      <c r="AE43" s="46">
        <f t="shared" si="15"/>
        <v>0</v>
      </c>
      <c r="AF43" s="46">
        <f t="shared" si="21"/>
        <v>214952.81981327519</v>
      </c>
      <c r="AG43" s="5"/>
    </row>
    <row r="44" spans="2:33" x14ac:dyDescent="0.2">
      <c r="B44" s="37">
        <f t="shared" si="16"/>
        <v>3</v>
      </c>
      <c r="C44" s="37">
        <v>29</v>
      </c>
      <c r="D44" s="46"/>
      <c r="E44" s="46"/>
      <c r="F44" s="46">
        <f t="shared" si="24"/>
        <v>85.833333333333329</v>
      </c>
      <c r="G44" s="48">
        <f t="shared" si="22"/>
        <v>6600.166666666667</v>
      </c>
      <c r="H44" s="46">
        <f t="shared" si="0"/>
        <v>0.12</v>
      </c>
      <c r="I44" s="46">
        <f t="shared" si="18"/>
        <v>0</v>
      </c>
      <c r="J44" s="46">
        <f t="shared" si="23"/>
        <v>0</v>
      </c>
      <c r="K44" s="46">
        <f t="shared" si="20"/>
        <v>-80412.469232568561</v>
      </c>
      <c r="L44" s="5"/>
      <c r="M44" s="125">
        <f t="shared" si="1"/>
        <v>1.0374183793383847</v>
      </c>
      <c r="N44" s="37">
        <f t="shared" si="19"/>
        <v>3</v>
      </c>
      <c r="O44" s="37">
        <v>29</v>
      </c>
      <c r="P44" s="46">
        <f t="shared" si="2"/>
        <v>0</v>
      </c>
      <c r="Q44" s="46">
        <f t="shared" si="3"/>
        <v>0</v>
      </c>
      <c r="R44" s="46">
        <f t="shared" si="4"/>
        <v>89.04507755987801</v>
      </c>
      <c r="S44" s="115">
        <f t="shared" si="5"/>
        <v>6600.166666666667</v>
      </c>
      <c r="T44" s="46">
        <f t="shared" si="6"/>
        <v>0.12</v>
      </c>
      <c r="U44" s="46">
        <f t="shared" si="7"/>
        <v>0</v>
      </c>
      <c r="V44" s="46">
        <f t="shared" si="8"/>
        <v>0</v>
      </c>
      <c r="W44" s="116"/>
      <c r="X44" s="37">
        <v>29</v>
      </c>
      <c r="Y44" s="46">
        <f t="shared" si="9"/>
        <v>0</v>
      </c>
      <c r="Z44" s="46">
        <f t="shared" si="10"/>
        <v>0</v>
      </c>
      <c r="AA44" s="46">
        <f t="shared" si="11"/>
        <v>2286.7125074992191</v>
      </c>
      <c r="AB44" s="46">
        <f t="shared" si="12"/>
        <v>69524.239643620822</v>
      </c>
      <c r="AC44" s="46">
        <f t="shared" si="13"/>
        <v>0.12</v>
      </c>
      <c r="AD44" s="46">
        <f t="shared" si="14"/>
        <v>8543.5993341984158</v>
      </c>
      <c r="AE44" s="46">
        <f t="shared" si="15"/>
        <v>0</v>
      </c>
      <c r="AF44" s="46">
        <f t="shared" si="21"/>
        <v>235181.63992783727</v>
      </c>
      <c r="AG44" s="5"/>
    </row>
    <row r="45" spans="2:33" x14ac:dyDescent="0.2">
      <c r="B45" s="37">
        <f t="shared" si="16"/>
        <v>3</v>
      </c>
      <c r="C45" s="37">
        <v>30</v>
      </c>
      <c r="D45" s="46"/>
      <c r="E45" s="46"/>
      <c r="F45" s="46">
        <f t="shared" si="24"/>
        <v>85.833333333333329</v>
      </c>
      <c r="G45" s="48">
        <f t="shared" si="22"/>
        <v>6600.166666666667</v>
      </c>
      <c r="H45" s="46">
        <f t="shared" si="0"/>
        <v>0.12</v>
      </c>
      <c r="I45" s="46">
        <f t="shared" si="18"/>
        <v>2376.06</v>
      </c>
      <c r="J45" s="46">
        <f t="shared" si="23"/>
        <v>3960.1000000000004</v>
      </c>
      <c r="K45" s="46">
        <f t="shared" si="20"/>
        <v>-74585.24839505009</v>
      </c>
      <c r="L45" s="5"/>
      <c r="M45" s="125">
        <f t="shared" si="1"/>
        <v>1.031988372027514</v>
      </c>
      <c r="N45" s="37">
        <f t="shared" si="19"/>
        <v>3</v>
      </c>
      <c r="O45" s="37">
        <v>30</v>
      </c>
      <c r="P45" s="46">
        <f t="shared" si="2"/>
        <v>0</v>
      </c>
      <c r="Q45" s="46">
        <f t="shared" si="3"/>
        <v>0</v>
      </c>
      <c r="R45" s="46">
        <f t="shared" si="4"/>
        <v>88.579001932361621</v>
      </c>
      <c r="S45" s="115">
        <f t="shared" si="5"/>
        <v>6600.166666666667</v>
      </c>
      <c r="T45" s="46">
        <f t="shared" si="6"/>
        <v>0.12</v>
      </c>
      <c r="U45" s="46">
        <f t="shared" si="7"/>
        <v>2452.0662912396951</v>
      </c>
      <c r="V45" s="46">
        <f t="shared" si="8"/>
        <v>4086.7771520661586</v>
      </c>
      <c r="W45" s="116"/>
      <c r="X45" s="117">
        <v>30</v>
      </c>
      <c r="Y45" s="46">
        <f t="shared" si="9"/>
        <v>0</v>
      </c>
      <c r="Z45" s="46">
        <f t="shared" si="10"/>
        <v>0</v>
      </c>
      <c r="AA45" s="46">
        <f t="shared" si="11"/>
        <v>2355.3138827241955</v>
      </c>
      <c r="AB45" s="46">
        <f t="shared" si="12"/>
        <v>69176.618445402724</v>
      </c>
      <c r="AC45" s="46">
        <f t="shared" si="13"/>
        <v>0.12</v>
      </c>
      <c r="AD45" s="46">
        <f t="shared" si="14"/>
        <v>8500.8813375274258</v>
      </c>
      <c r="AE45" s="46">
        <f t="shared" si="15"/>
        <v>0</v>
      </c>
      <c r="AF45" s="46">
        <f t="shared" si="21"/>
        <v>256614.01397794989</v>
      </c>
      <c r="AG45" s="5"/>
    </row>
    <row r="46" spans="2:33" x14ac:dyDescent="0.2">
      <c r="B46" s="37">
        <f t="shared" si="16"/>
        <v>3</v>
      </c>
      <c r="C46" s="37">
        <v>31</v>
      </c>
      <c r="D46" s="46"/>
      <c r="E46" s="46"/>
      <c r="F46" s="46">
        <f t="shared" si="24"/>
        <v>85.833333333333329</v>
      </c>
      <c r="G46" s="48">
        <f t="shared" si="22"/>
        <v>6600.166666666667</v>
      </c>
      <c r="H46" s="46">
        <f t="shared" si="0"/>
        <v>0.12</v>
      </c>
      <c r="I46" s="46">
        <f t="shared" si="18"/>
        <v>0</v>
      </c>
      <c r="J46" s="46">
        <f t="shared" si="23"/>
        <v>0</v>
      </c>
      <c r="K46" s="46">
        <f t="shared" si="20"/>
        <v>-75063.526503000918</v>
      </c>
      <c r="L46" s="5"/>
      <c r="M46" s="125">
        <f t="shared" si="1"/>
        <v>1.0265867862098264</v>
      </c>
      <c r="N46" s="37">
        <f t="shared" si="19"/>
        <v>3</v>
      </c>
      <c r="O46" s="37">
        <v>31</v>
      </c>
      <c r="P46" s="46">
        <f t="shared" si="2"/>
        <v>0</v>
      </c>
      <c r="Q46" s="46">
        <f t="shared" si="3"/>
        <v>0</v>
      </c>
      <c r="R46" s="46">
        <f t="shared" si="4"/>
        <v>88.115365816343427</v>
      </c>
      <c r="S46" s="115">
        <f t="shared" si="5"/>
        <v>6600.166666666667</v>
      </c>
      <c r="T46" s="46">
        <f t="shared" si="6"/>
        <v>0.12</v>
      </c>
      <c r="U46" s="46">
        <f t="shared" si="7"/>
        <v>0</v>
      </c>
      <c r="V46" s="46">
        <f t="shared" si="8"/>
        <v>0</v>
      </c>
      <c r="W46" s="116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2:33" x14ac:dyDescent="0.2">
      <c r="B47" s="37">
        <f t="shared" si="16"/>
        <v>3</v>
      </c>
      <c r="C47" s="37">
        <v>32</v>
      </c>
      <c r="D47" s="46"/>
      <c r="E47" s="46"/>
      <c r="F47" s="46">
        <f t="shared" si="24"/>
        <v>85.833333333333329</v>
      </c>
      <c r="G47" s="48">
        <f t="shared" si="22"/>
        <v>6600.166666666667</v>
      </c>
      <c r="H47" s="46">
        <f t="shared" si="0"/>
        <v>0.12</v>
      </c>
      <c r="I47" s="46">
        <f t="shared" si="18"/>
        <v>0</v>
      </c>
      <c r="J47" s="46">
        <f t="shared" si="23"/>
        <v>0</v>
      </c>
      <c r="K47" s="46">
        <f t="shared" si="20"/>
        <v>-75544.321164135094</v>
      </c>
      <c r="L47" s="5"/>
      <c r="M47" s="125">
        <f t="shared" si="1"/>
        <v>1.0212134731228559</v>
      </c>
      <c r="N47" s="37">
        <f t="shared" si="19"/>
        <v>3</v>
      </c>
      <c r="O47" s="37">
        <v>32</v>
      </c>
      <c r="P47" s="46">
        <f t="shared" si="2"/>
        <v>0</v>
      </c>
      <c r="Q47" s="46">
        <f t="shared" si="3"/>
        <v>0</v>
      </c>
      <c r="R47" s="46">
        <f t="shared" si="4"/>
        <v>87.654156443045125</v>
      </c>
      <c r="S47" s="115">
        <f t="shared" si="5"/>
        <v>6600.166666666667</v>
      </c>
      <c r="T47" s="46">
        <f t="shared" si="6"/>
        <v>0.12</v>
      </c>
      <c r="U47" s="46">
        <f t="shared" si="7"/>
        <v>0</v>
      </c>
      <c r="V47" s="46">
        <f t="shared" si="8"/>
        <v>0</v>
      </c>
      <c r="W47" s="116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2:33" x14ac:dyDescent="0.2">
      <c r="B48" s="37">
        <f t="shared" si="16"/>
        <v>3</v>
      </c>
      <c r="C48" s="37">
        <v>33</v>
      </c>
      <c r="D48" s="46"/>
      <c r="E48" s="46"/>
      <c r="F48" s="46">
        <f t="shared" si="24"/>
        <v>85.833333333333329</v>
      </c>
      <c r="G48" s="48">
        <f t="shared" si="22"/>
        <v>6600.166666666667</v>
      </c>
      <c r="H48" s="46">
        <f t="shared" si="0"/>
        <v>0.12</v>
      </c>
      <c r="I48" s="46">
        <f t="shared" si="18"/>
        <v>2376.06</v>
      </c>
      <c r="J48" s="46">
        <f t="shared" si="23"/>
        <v>0</v>
      </c>
      <c r="K48" s="46">
        <f t="shared" si="20"/>
        <v>-73651.585619786099</v>
      </c>
      <c r="L48" s="5"/>
      <c r="M48" s="125">
        <f t="shared" si="1"/>
        <v>1.0158682847827833</v>
      </c>
      <c r="N48" s="37">
        <f t="shared" si="19"/>
        <v>3</v>
      </c>
      <c r="O48" s="37">
        <v>33</v>
      </c>
      <c r="P48" s="46">
        <f t="shared" si="2"/>
        <v>0</v>
      </c>
      <c r="Q48" s="46">
        <f t="shared" si="3"/>
        <v>0</v>
      </c>
      <c r="R48" s="46">
        <f t="shared" si="4"/>
        <v>87.195361110522228</v>
      </c>
      <c r="S48" s="115">
        <f t="shared" si="5"/>
        <v>6600.166666666667</v>
      </c>
      <c r="T48" s="46">
        <f t="shared" si="6"/>
        <v>0.12</v>
      </c>
      <c r="U48" s="46">
        <f t="shared" ref="U48:U81" si="25">I48*$M48</f>
        <v>2413.76399674098</v>
      </c>
      <c r="V48" s="46">
        <f t="shared" ref="V48:V81" si="26">J48*$M48</f>
        <v>0</v>
      </c>
      <c r="W48" s="116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2:33" x14ac:dyDescent="0.2">
      <c r="B49" s="37">
        <f t="shared" si="16"/>
        <v>3</v>
      </c>
      <c r="C49" s="37">
        <v>34</v>
      </c>
      <c r="D49" s="46"/>
      <c r="E49" s="46"/>
      <c r="F49" s="46">
        <f t="shared" si="24"/>
        <v>85.833333333333329</v>
      </c>
      <c r="G49" s="48">
        <f t="shared" si="22"/>
        <v>6600.166666666667</v>
      </c>
      <c r="H49" s="46">
        <f t="shared" si="0"/>
        <v>0.12</v>
      </c>
      <c r="I49" s="46">
        <f t="shared" si="18"/>
        <v>0</v>
      </c>
      <c r="J49" s="46">
        <f t="shared" si="23"/>
        <v>0</v>
      </c>
      <c r="K49" s="46">
        <f t="shared" si="20"/>
        <v>-74124.951079655817</v>
      </c>
      <c r="L49" s="5"/>
      <c r="M49" s="125">
        <f t="shared" si="1"/>
        <v>1.0105510739803585</v>
      </c>
      <c r="N49" s="37">
        <f t="shared" si="19"/>
        <v>3</v>
      </c>
      <c r="O49" s="37">
        <v>34</v>
      </c>
      <c r="P49" s="46">
        <f t="shared" si="2"/>
        <v>0</v>
      </c>
      <c r="Q49" s="46">
        <f t="shared" si="3"/>
        <v>0</v>
      </c>
      <c r="R49" s="46">
        <f t="shared" si="4"/>
        <v>86.738967183314102</v>
      </c>
      <c r="S49" s="115">
        <f t="shared" si="5"/>
        <v>6600.166666666667</v>
      </c>
      <c r="T49" s="46">
        <f t="shared" si="6"/>
        <v>0.12</v>
      </c>
      <c r="U49" s="46">
        <f t="shared" si="25"/>
        <v>0</v>
      </c>
      <c r="V49" s="46">
        <f t="shared" si="26"/>
        <v>0</v>
      </c>
      <c r="W49" s="116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2:33" x14ac:dyDescent="0.2">
      <c r="B50" s="37">
        <f t="shared" si="16"/>
        <v>3</v>
      </c>
      <c r="C50" s="37">
        <v>35</v>
      </c>
      <c r="D50" s="46"/>
      <c r="E50" s="46"/>
      <c r="F50" s="46">
        <f t="shared" si="24"/>
        <v>85.833333333333329</v>
      </c>
      <c r="G50" s="48">
        <f t="shared" si="22"/>
        <v>6600.166666666667</v>
      </c>
      <c r="H50" s="46">
        <f t="shared" si="0"/>
        <v>0.12</v>
      </c>
      <c r="I50" s="46">
        <f t="shared" si="18"/>
        <v>0</v>
      </c>
      <c r="J50" s="46">
        <f t="shared" si="23"/>
        <v>0</v>
      </c>
      <c r="K50" s="46">
        <f t="shared" si="20"/>
        <v>-74600.807243856587</v>
      </c>
      <c r="L50" s="5"/>
      <c r="M50" s="125">
        <f t="shared" si="1"/>
        <v>1.0052616942768478</v>
      </c>
      <c r="N50" s="37">
        <f t="shared" si="19"/>
        <v>3</v>
      </c>
      <c r="O50" s="37">
        <v>35</v>
      </c>
      <c r="P50" s="46">
        <f t="shared" si="2"/>
        <v>0</v>
      </c>
      <c r="Q50" s="46">
        <f t="shared" si="3"/>
        <v>0</v>
      </c>
      <c r="R50" s="46">
        <f t="shared" si="4"/>
        <v>86.284962092096094</v>
      </c>
      <c r="S50" s="115">
        <f t="shared" si="5"/>
        <v>6600.166666666667</v>
      </c>
      <c r="T50" s="46">
        <f t="shared" si="6"/>
        <v>0.12</v>
      </c>
      <c r="U50" s="46">
        <f t="shared" si="25"/>
        <v>0</v>
      </c>
      <c r="V50" s="46">
        <f t="shared" si="26"/>
        <v>0</v>
      </c>
      <c r="W50" s="116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2:33" x14ac:dyDescent="0.2">
      <c r="B51" s="37">
        <f t="shared" si="16"/>
        <v>3</v>
      </c>
      <c r="C51" s="37">
        <v>36</v>
      </c>
      <c r="D51" s="46"/>
      <c r="E51" s="46"/>
      <c r="F51" s="46">
        <f t="shared" si="24"/>
        <v>85.833333333333329</v>
      </c>
      <c r="G51" s="48">
        <f t="shared" si="22"/>
        <v>6600.166666666667</v>
      </c>
      <c r="H51" s="46">
        <f t="shared" si="0"/>
        <v>0.12</v>
      </c>
      <c r="I51" s="46">
        <f t="shared" si="18"/>
        <v>2376.06</v>
      </c>
      <c r="J51" s="46">
        <f t="shared" si="23"/>
        <v>3960.1000000000004</v>
      </c>
      <c r="K51" s="46">
        <f t="shared" si="20"/>
        <v>-68743.007217713137</v>
      </c>
      <c r="L51" s="5"/>
      <c r="M51" s="125">
        <f t="shared" si="1"/>
        <v>1</v>
      </c>
      <c r="N51" s="37">
        <f t="shared" si="19"/>
        <v>3</v>
      </c>
      <c r="O51" s="37">
        <v>36</v>
      </c>
      <c r="P51" s="46">
        <f t="shared" si="2"/>
        <v>0</v>
      </c>
      <c r="Q51" s="46">
        <f t="shared" si="3"/>
        <v>0</v>
      </c>
      <c r="R51" s="46">
        <f t="shared" si="4"/>
        <v>85.833333333333329</v>
      </c>
      <c r="S51" s="115">
        <f t="shared" si="5"/>
        <v>6600.166666666667</v>
      </c>
      <c r="T51" s="46">
        <f t="shared" si="6"/>
        <v>0.12</v>
      </c>
      <c r="U51" s="46">
        <f t="shared" si="25"/>
        <v>2376.06</v>
      </c>
      <c r="V51" s="46">
        <f t="shared" si="26"/>
        <v>3960.1000000000004</v>
      </c>
      <c r="W51" s="116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spans="2:33" x14ac:dyDescent="0.2">
      <c r="B52" s="37">
        <f t="shared" si="16"/>
        <v>4</v>
      </c>
      <c r="C52" s="37">
        <v>37</v>
      </c>
      <c r="D52" s="46"/>
      <c r="E52" s="46"/>
      <c r="F52" s="46">
        <f t="shared" si="24"/>
        <v>88.408333333333331</v>
      </c>
      <c r="G52" s="48">
        <f t="shared" si="22"/>
        <v>6567.1658333333335</v>
      </c>
      <c r="H52" s="46">
        <f t="shared" si="0"/>
        <v>0.12</v>
      </c>
      <c r="I52" s="46">
        <f t="shared" si="18"/>
        <v>0</v>
      </c>
      <c r="J52" s="46">
        <f t="shared" si="23"/>
        <v>0</v>
      </c>
      <c r="K52" s="46">
        <f t="shared" si="20"/>
        <v>-69193.120238697229</v>
      </c>
      <c r="L52" s="5"/>
      <c r="M52" s="125">
        <f t="shared" si="1"/>
        <v>1.0594256262456363</v>
      </c>
      <c r="N52" s="37">
        <f t="shared" si="19"/>
        <v>4</v>
      </c>
      <c r="O52" s="37">
        <v>37</v>
      </c>
      <c r="P52" s="46">
        <f t="shared" si="2"/>
        <v>0</v>
      </c>
      <c r="Q52" s="46">
        <f t="shared" si="3"/>
        <v>0</v>
      </c>
      <c r="R52" s="46">
        <f t="shared" si="4"/>
        <v>93.662053906999631</v>
      </c>
      <c r="S52" s="115">
        <f t="shared" si="5"/>
        <v>6567.1658333333335</v>
      </c>
      <c r="T52" s="46">
        <f t="shared" si="6"/>
        <v>0.12</v>
      </c>
      <c r="U52" s="46">
        <f t="shared" si="25"/>
        <v>0</v>
      </c>
      <c r="V52" s="46">
        <f t="shared" si="26"/>
        <v>0</v>
      </c>
      <c r="W52" s="116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2:33" x14ac:dyDescent="0.2">
      <c r="B53" s="37">
        <f t="shared" si="16"/>
        <v>4</v>
      </c>
      <c r="C53" s="37">
        <v>38</v>
      </c>
      <c r="D53" s="46"/>
      <c r="E53" s="46"/>
      <c r="F53" s="46">
        <f t="shared" si="24"/>
        <v>88.408333333333331</v>
      </c>
      <c r="G53" s="48">
        <f t="shared" si="22"/>
        <v>6567.1658333333335</v>
      </c>
      <c r="H53" s="46">
        <f t="shared" si="0"/>
        <v>0.12</v>
      </c>
      <c r="I53" s="46">
        <f t="shared" si="18"/>
        <v>0</v>
      </c>
      <c r="J53" s="46">
        <f t="shared" si="23"/>
        <v>0</v>
      </c>
      <c r="K53" s="46">
        <f t="shared" si="20"/>
        <v>-69645.601616787768</v>
      </c>
      <c r="L53" s="5"/>
      <c r="M53" s="125">
        <f t="shared" si="1"/>
        <v>1.0538804296206197</v>
      </c>
      <c r="N53" s="37">
        <f t="shared" si="19"/>
        <v>4</v>
      </c>
      <c r="O53" s="37">
        <v>38</v>
      </c>
      <c r="P53" s="46">
        <f t="shared" si="2"/>
        <v>0</v>
      </c>
      <c r="Q53" s="46">
        <f t="shared" si="3"/>
        <v>0</v>
      </c>
      <c r="R53" s="46">
        <f t="shared" si="4"/>
        <v>93.171812315376286</v>
      </c>
      <c r="S53" s="115">
        <f t="shared" si="5"/>
        <v>6567.1658333333335</v>
      </c>
      <c r="T53" s="46">
        <f t="shared" si="6"/>
        <v>0.12</v>
      </c>
      <c r="U53" s="46">
        <f t="shared" si="25"/>
        <v>0</v>
      </c>
      <c r="V53" s="46">
        <f t="shared" si="26"/>
        <v>0</v>
      </c>
      <c r="W53" s="116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2:33" x14ac:dyDescent="0.2">
      <c r="B54" s="37">
        <f t="shared" si="16"/>
        <v>4</v>
      </c>
      <c r="C54" s="37">
        <v>39</v>
      </c>
      <c r="D54" s="46"/>
      <c r="E54" s="46"/>
      <c r="F54" s="46">
        <f t="shared" si="24"/>
        <v>88.408333333333331</v>
      </c>
      <c r="G54" s="48">
        <f t="shared" si="22"/>
        <v>6567.1658333333335</v>
      </c>
      <c r="H54" s="46">
        <f t="shared" si="0"/>
        <v>0.12</v>
      </c>
      <c r="I54" s="46">
        <f t="shared" si="18"/>
        <v>2364.1796999999997</v>
      </c>
      <c r="J54" s="46">
        <f t="shared" si="23"/>
        <v>0</v>
      </c>
      <c r="K54" s="46">
        <f t="shared" si="20"/>
        <v>-67736.284113555783</v>
      </c>
      <c r="L54" s="5"/>
      <c r="M54" s="125">
        <f t="shared" si="1"/>
        <v>1.0483642574073675</v>
      </c>
      <c r="N54" s="37">
        <f t="shared" si="19"/>
        <v>4</v>
      </c>
      <c r="O54" s="37">
        <v>39</v>
      </c>
      <c r="P54" s="46">
        <f t="shared" si="2"/>
        <v>0</v>
      </c>
      <c r="Q54" s="46">
        <f t="shared" si="3"/>
        <v>0</v>
      </c>
      <c r="R54" s="46">
        <f t="shared" si="4"/>
        <v>92.684136723623013</v>
      </c>
      <c r="S54" s="115">
        <f t="shared" si="5"/>
        <v>6567.1658333333335</v>
      </c>
      <c r="T54" s="46">
        <f t="shared" si="6"/>
        <v>0.12</v>
      </c>
      <c r="U54" s="46">
        <f t="shared" si="25"/>
        <v>2478.5214955680726</v>
      </c>
      <c r="V54" s="46">
        <f t="shared" si="26"/>
        <v>0</v>
      </c>
      <c r="W54" s="116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2:33" x14ac:dyDescent="0.2">
      <c r="B55" s="37">
        <f t="shared" si="16"/>
        <v>4</v>
      </c>
      <c r="C55" s="37">
        <v>40</v>
      </c>
      <c r="D55" s="46"/>
      <c r="E55" s="46"/>
      <c r="F55" s="46">
        <f t="shared" si="24"/>
        <v>88.408333333333331</v>
      </c>
      <c r="G55" s="48">
        <f t="shared" si="22"/>
        <v>6567.1658333333335</v>
      </c>
      <c r="H55" s="46">
        <f t="shared" si="0"/>
        <v>0.12</v>
      </c>
      <c r="I55" s="46">
        <f t="shared" si="18"/>
        <v>0</v>
      </c>
      <c r="J55" s="46">
        <f t="shared" si="23"/>
        <v>0</v>
      </c>
      <c r="K55" s="46">
        <f t="shared" si="20"/>
        <v>-68181.100065344348</v>
      </c>
      <c r="L55" s="5"/>
      <c r="M55" s="125">
        <f t="shared" si="1"/>
        <v>1.0428769576876462</v>
      </c>
      <c r="N55" s="37">
        <f t="shared" si="19"/>
        <v>4</v>
      </c>
      <c r="O55" s="37">
        <v>40</v>
      </c>
      <c r="P55" s="46">
        <f t="shared" si="2"/>
        <v>0</v>
      </c>
      <c r="Q55" s="46">
        <f t="shared" si="3"/>
        <v>0</v>
      </c>
      <c r="R55" s="46">
        <f t="shared" si="4"/>
        <v>92.199013700901986</v>
      </c>
      <c r="S55" s="115">
        <f t="shared" si="5"/>
        <v>6567.1658333333335</v>
      </c>
      <c r="T55" s="46">
        <f t="shared" si="6"/>
        <v>0.12</v>
      </c>
      <c r="U55" s="46">
        <f t="shared" si="25"/>
        <v>0</v>
      </c>
      <c r="V55" s="46">
        <f t="shared" si="26"/>
        <v>0</v>
      </c>
      <c r="W55" s="116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2:33" x14ac:dyDescent="0.2">
      <c r="B56" s="37">
        <f t="shared" si="16"/>
        <v>4</v>
      </c>
      <c r="C56" s="37">
        <v>41</v>
      </c>
      <c r="D56" s="46"/>
      <c r="E56" s="46"/>
      <c r="F56" s="46">
        <f t="shared" si="24"/>
        <v>88.408333333333331</v>
      </c>
      <c r="G56" s="48">
        <f t="shared" si="22"/>
        <v>6567.1658333333335</v>
      </c>
      <c r="H56" s="46">
        <f t="shared" si="0"/>
        <v>0.12</v>
      </c>
      <c r="I56" s="46">
        <f t="shared" si="18"/>
        <v>0</v>
      </c>
      <c r="J56" s="46">
        <f t="shared" si="23"/>
        <v>0</v>
      </c>
      <c r="K56" s="46">
        <f t="shared" si="20"/>
        <v>-68628.256502680699</v>
      </c>
      <c r="L56" s="5"/>
      <c r="M56" s="125">
        <f t="shared" si="1"/>
        <v>1.0374183793383847</v>
      </c>
      <c r="N56" s="37">
        <f t="shared" si="19"/>
        <v>4</v>
      </c>
      <c r="O56" s="37">
        <v>41</v>
      </c>
      <c r="P56" s="46">
        <f t="shared" si="2"/>
        <v>0</v>
      </c>
      <c r="Q56" s="46">
        <f t="shared" si="3"/>
        <v>0</v>
      </c>
      <c r="R56" s="46">
        <f t="shared" si="4"/>
        <v>91.716429886674348</v>
      </c>
      <c r="S56" s="115">
        <f t="shared" si="5"/>
        <v>6567.1658333333335</v>
      </c>
      <c r="T56" s="46">
        <f t="shared" si="6"/>
        <v>0.12</v>
      </c>
      <c r="U56" s="46">
        <f t="shared" si="25"/>
        <v>0</v>
      </c>
      <c r="V56" s="46">
        <f t="shared" si="26"/>
        <v>0</v>
      </c>
      <c r="W56" s="116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2:33" x14ac:dyDescent="0.2">
      <c r="B57" s="37">
        <f t="shared" si="16"/>
        <v>4</v>
      </c>
      <c r="C57" s="37">
        <v>42</v>
      </c>
      <c r="D57" s="46"/>
      <c r="E57" s="46"/>
      <c r="F57" s="46">
        <f t="shared" si="24"/>
        <v>88.408333333333331</v>
      </c>
      <c r="G57" s="48">
        <f t="shared" si="22"/>
        <v>6567.1658333333335</v>
      </c>
      <c r="H57" s="46">
        <f t="shared" si="0"/>
        <v>0.12</v>
      </c>
      <c r="I57" s="46">
        <f t="shared" si="18"/>
        <v>2364.1796999999997</v>
      </c>
      <c r="J57" s="46">
        <f t="shared" si="23"/>
        <v>3940.2995000000005</v>
      </c>
      <c r="K57" s="46">
        <f t="shared" si="20"/>
        <v>-62773.286540484238</v>
      </c>
      <c r="L57" s="5"/>
      <c r="M57" s="125">
        <f t="shared" si="1"/>
        <v>1.031988372027514</v>
      </c>
      <c r="N57" s="37">
        <f t="shared" si="19"/>
        <v>4</v>
      </c>
      <c r="O57" s="37">
        <v>42</v>
      </c>
      <c r="P57" s="46">
        <f t="shared" si="2"/>
        <v>0</v>
      </c>
      <c r="Q57" s="46">
        <f t="shared" si="3"/>
        <v>0</v>
      </c>
      <c r="R57" s="46">
        <f t="shared" si="4"/>
        <v>91.236371990332472</v>
      </c>
      <c r="S57" s="115">
        <f t="shared" si="5"/>
        <v>6567.1658333333335</v>
      </c>
      <c r="T57" s="46">
        <f t="shared" si="6"/>
        <v>0.12</v>
      </c>
      <c r="U57" s="46">
        <f t="shared" si="25"/>
        <v>2439.8059597834963</v>
      </c>
      <c r="V57" s="46">
        <f t="shared" si="26"/>
        <v>4066.3432663058279</v>
      </c>
      <c r="W57" s="116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2:33" x14ac:dyDescent="0.2">
      <c r="B58" s="37">
        <f t="shared" si="16"/>
        <v>4</v>
      </c>
      <c r="C58" s="37">
        <v>43</v>
      </c>
      <c r="D58" s="46"/>
      <c r="E58" s="46"/>
      <c r="F58" s="46">
        <f t="shared" si="24"/>
        <v>88.408333333333331</v>
      </c>
      <c r="G58" s="48">
        <f t="shared" si="22"/>
        <v>6567.1658333333335</v>
      </c>
      <c r="H58" s="46">
        <f t="shared" si="0"/>
        <v>0.12</v>
      </c>
      <c r="I58" s="46">
        <f t="shared" si="18"/>
        <v>0</v>
      </c>
      <c r="J58" s="46">
        <f t="shared" si="23"/>
        <v>0</v>
      </c>
      <c r="K58" s="46">
        <f t="shared" si="20"/>
        <v>-63191.988716346561</v>
      </c>
      <c r="L58" s="5"/>
      <c r="M58" s="125">
        <f t="shared" si="1"/>
        <v>1.0265867862098264</v>
      </c>
      <c r="N58" s="37">
        <f t="shared" si="19"/>
        <v>4</v>
      </c>
      <c r="O58" s="37">
        <v>43</v>
      </c>
      <c r="P58" s="46">
        <f t="shared" si="2"/>
        <v>0</v>
      </c>
      <c r="Q58" s="46">
        <f t="shared" si="3"/>
        <v>0</v>
      </c>
      <c r="R58" s="46">
        <f t="shared" si="4"/>
        <v>90.758826790833723</v>
      </c>
      <c r="S58" s="115">
        <f t="shared" si="5"/>
        <v>6567.1658333333335</v>
      </c>
      <c r="T58" s="46">
        <f t="shared" si="6"/>
        <v>0.12</v>
      </c>
      <c r="U58" s="46">
        <f t="shared" si="25"/>
        <v>0</v>
      </c>
      <c r="V58" s="46">
        <f t="shared" si="26"/>
        <v>0</v>
      </c>
      <c r="W58" s="116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2:33" x14ac:dyDescent="0.2">
      <c r="B59" s="37">
        <f t="shared" si="16"/>
        <v>4</v>
      </c>
      <c r="C59" s="37">
        <v>44</v>
      </c>
      <c r="D59" s="46"/>
      <c r="E59" s="46"/>
      <c r="F59" s="46">
        <f t="shared" si="24"/>
        <v>88.408333333333331</v>
      </c>
      <c r="G59" s="48">
        <f t="shared" si="22"/>
        <v>6567.1658333333335</v>
      </c>
      <c r="H59" s="46">
        <f t="shared" si="0"/>
        <v>0.12</v>
      </c>
      <c r="I59" s="46">
        <f t="shared" si="18"/>
        <v>0</v>
      </c>
      <c r="J59" s="46">
        <f t="shared" si="23"/>
        <v>0</v>
      </c>
      <c r="K59" s="46">
        <f t="shared" si="20"/>
        <v>-63612.893975051324</v>
      </c>
      <c r="L59" s="5"/>
      <c r="M59" s="125">
        <f t="shared" si="1"/>
        <v>1.0212134731228559</v>
      </c>
      <c r="N59" s="37">
        <f t="shared" si="19"/>
        <v>4</v>
      </c>
      <c r="O59" s="37">
        <v>44</v>
      </c>
      <c r="P59" s="46">
        <f t="shared" si="2"/>
        <v>0</v>
      </c>
      <c r="Q59" s="46">
        <f t="shared" si="3"/>
        <v>0</v>
      </c>
      <c r="R59" s="46">
        <f t="shared" si="4"/>
        <v>90.283781136336486</v>
      </c>
      <c r="S59" s="115">
        <f t="shared" si="5"/>
        <v>6567.1658333333335</v>
      </c>
      <c r="T59" s="46">
        <f t="shared" si="6"/>
        <v>0.12</v>
      </c>
      <c r="U59" s="46">
        <f t="shared" si="25"/>
        <v>0</v>
      </c>
      <c r="V59" s="46">
        <f t="shared" si="26"/>
        <v>0</v>
      </c>
      <c r="W59" s="116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2:33" x14ac:dyDescent="0.2">
      <c r="B60" s="37">
        <f t="shared" si="16"/>
        <v>4</v>
      </c>
      <c r="C60" s="37">
        <v>45</v>
      </c>
      <c r="D60" s="46"/>
      <c r="E60" s="46"/>
      <c r="F60" s="46">
        <f t="shared" si="24"/>
        <v>88.408333333333331</v>
      </c>
      <c r="G60" s="48">
        <f t="shared" si="22"/>
        <v>6567.1658333333335</v>
      </c>
      <c r="H60" s="46">
        <f t="shared" si="0"/>
        <v>0.12</v>
      </c>
      <c r="I60" s="46">
        <f t="shared" si="18"/>
        <v>2364.1796999999997</v>
      </c>
      <c r="J60" s="46">
        <f t="shared" si="23"/>
        <v>0</v>
      </c>
      <c r="K60" s="46">
        <f t="shared" si="20"/>
        <v>-61671.834208546905</v>
      </c>
      <c r="L60" s="5"/>
      <c r="M60" s="125">
        <f t="shared" si="1"/>
        <v>1.0158682847827833</v>
      </c>
      <c r="N60" s="37">
        <f t="shared" si="19"/>
        <v>4</v>
      </c>
      <c r="O60" s="37">
        <v>45</v>
      </c>
      <c r="P60" s="46">
        <f t="shared" si="2"/>
        <v>0</v>
      </c>
      <c r="Q60" s="46">
        <f t="shared" si="3"/>
        <v>0</v>
      </c>
      <c r="R60" s="46">
        <f t="shared" si="4"/>
        <v>89.811221943837907</v>
      </c>
      <c r="S60" s="115">
        <f t="shared" si="5"/>
        <v>6567.1658333333335</v>
      </c>
      <c r="T60" s="46">
        <f t="shared" si="6"/>
        <v>0.12</v>
      </c>
      <c r="U60" s="46">
        <f t="shared" si="25"/>
        <v>2401.695176757275</v>
      </c>
      <c r="V60" s="46">
        <f t="shared" si="26"/>
        <v>0</v>
      </c>
      <c r="W60" s="116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2:33" x14ac:dyDescent="0.2">
      <c r="B61" s="37">
        <f t="shared" si="16"/>
        <v>4</v>
      </c>
      <c r="C61" s="37">
        <v>46</v>
      </c>
      <c r="D61" s="46"/>
      <c r="E61" s="46"/>
      <c r="F61" s="46">
        <f t="shared" si="24"/>
        <v>88.408333333333331</v>
      </c>
      <c r="G61" s="48">
        <f t="shared" si="22"/>
        <v>6567.1658333333335</v>
      </c>
      <c r="H61" s="46">
        <f t="shared" si="0"/>
        <v>0.12</v>
      </c>
      <c r="I61" s="46">
        <f t="shared" si="18"/>
        <v>0</v>
      </c>
      <c r="J61" s="46">
        <f t="shared" si="23"/>
        <v>0</v>
      </c>
      <c r="K61" s="46">
        <f t="shared" si="20"/>
        <v>-62084.740878978053</v>
      </c>
      <c r="M61" s="125">
        <f t="shared" si="1"/>
        <v>1.0105510739803585</v>
      </c>
      <c r="N61" s="37">
        <f t="shared" si="19"/>
        <v>4</v>
      </c>
      <c r="O61" s="37">
        <v>46</v>
      </c>
      <c r="P61" s="46">
        <f t="shared" si="2"/>
        <v>0</v>
      </c>
      <c r="Q61" s="46">
        <f t="shared" si="3"/>
        <v>0</v>
      </c>
      <c r="R61" s="46">
        <f t="shared" si="4"/>
        <v>89.34113619881353</v>
      </c>
      <c r="S61" s="115">
        <f t="shared" si="5"/>
        <v>6567.1658333333335</v>
      </c>
      <c r="T61" s="46">
        <f t="shared" si="6"/>
        <v>0.12</v>
      </c>
      <c r="U61" s="46">
        <f t="shared" si="25"/>
        <v>0</v>
      </c>
      <c r="V61" s="46">
        <f t="shared" si="26"/>
        <v>0</v>
      </c>
      <c r="W61" s="116"/>
      <c r="Y61" s="5"/>
      <c r="Z61" s="5"/>
      <c r="AA61" s="5"/>
      <c r="AB61" s="5"/>
      <c r="AC61" s="5"/>
      <c r="AD61" s="5"/>
      <c r="AE61" s="5"/>
      <c r="AF61" s="5"/>
    </row>
    <row r="62" spans="2:33" x14ac:dyDescent="0.2">
      <c r="B62" s="37">
        <f t="shared" si="16"/>
        <v>4</v>
      </c>
      <c r="C62" s="37">
        <v>47</v>
      </c>
      <c r="D62" s="46"/>
      <c r="E62" s="46"/>
      <c r="F62" s="46">
        <f t="shared" si="24"/>
        <v>88.408333333333331</v>
      </c>
      <c r="G62" s="48">
        <f t="shared" si="22"/>
        <v>6567.1658333333335</v>
      </c>
      <c r="H62" s="46">
        <f t="shared" si="0"/>
        <v>0.12</v>
      </c>
      <c r="I62" s="46">
        <f t="shared" si="18"/>
        <v>0</v>
      </c>
      <c r="J62" s="46">
        <f t="shared" si="23"/>
        <v>0</v>
      </c>
      <c r="K62" s="46">
        <f t="shared" si="20"/>
        <v>-62499.820138073883</v>
      </c>
      <c r="M62" s="125">
        <f t="shared" si="1"/>
        <v>1.0052616942768478</v>
      </c>
      <c r="N62" s="37">
        <f t="shared" si="19"/>
        <v>4</v>
      </c>
      <c r="O62" s="37">
        <v>47</v>
      </c>
      <c r="P62" s="46">
        <f t="shared" si="2"/>
        <v>0</v>
      </c>
      <c r="Q62" s="46">
        <f t="shared" si="3"/>
        <v>0</v>
      </c>
      <c r="R62" s="46">
        <f t="shared" si="4"/>
        <v>88.873510954858986</v>
      </c>
      <c r="S62" s="115">
        <f t="shared" si="5"/>
        <v>6567.1658333333335</v>
      </c>
      <c r="T62" s="46">
        <f t="shared" si="6"/>
        <v>0.12</v>
      </c>
      <c r="U62" s="46">
        <f t="shared" si="25"/>
        <v>0</v>
      </c>
      <c r="V62" s="46">
        <f t="shared" si="26"/>
        <v>0</v>
      </c>
      <c r="W62" s="116"/>
      <c r="Y62" s="5"/>
      <c r="Z62" s="5"/>
      <c r="AA62" s="5"/>
      <c r="AB62" s="5"/>
      <c r="AC62" s="5"/>
      <c r="AD62" s="5"/>
      <c r="AE62" s="5"/>
      <c r="AF62" s="5"/>
    </row>
    <row r="63" spans="2:33" x14ac:dyDescent="0.2">
      <c r="B63" s="37">
        <f t="shared" si="16"/>
        <v>4</v>
      </c>
      <c r="C63" s="37">
        <v>48</v>
      </c>
      <c r="D63" s="46"/>
      <c r="E63" s="46"/>
      <c r="F63" s="46">
        <f t="shared" si="24"/>
        <v>88.408333333333331</v>
      </c>
      <c r="G63" s="48">
        <f t="shared" si="22"/>
        <v>6567.1658333333335</v>
      </c>
      <c r="H63" s="46">
        <f t="shared" si="0"/>
        <v>0.12</v>
      </c>
      <c r="I63" s="46">
        <f t="shared" si="18"/>
        <v>2364.1796999999997</v>
      </c>
      <c r="J63" s="46">
        <f t="shared" si="23"/>
        <v>3940.2995000000005</v>
      </c>
      <c r="K63" s="46">
        <f t="shared" si="20"/>
        <v>-56612.604217331733</v>
      </c>
      <c r="M63" s="125">
        <f t="shared" si="1"/>
        <v>1</v>
      </c>
      <c r="N63" s="37">
        <f t="shared" si="19"/>
        <v>4</v>
      </c>
      <c r="O63" s="37">
        <v>48</v>
      </c>
      <c r="P63" s="46">
        <f t="shared" si="2"/>
        <v>0</v>
      </c>
      <c r="Q63" s="46">
        <f t="shared" si="3"/>
        <v>0</v>
      </c>
      <c r="R63" s="46">
        <f t="shared" si="4"/>
        <v>88.408333333333331</v>
      </c>
      <c r="S63" s="115">
        <f t="shared" si="5"/>
        <v>6567.1658333333335</v>
      </c>
      <c r="T63" s="46">
        <f t="shared" si="6"/>
        <v>0.12</v>
      </c>
      <c r="U63" s="46">
        <f t="shared" si="25"/>
        <v>2364.1796999999997</v>
      </c>
      <c r="V63" s="46">
        <f t="shared" si="26"/>
        <v>3940.2995000000005</v>
      </c>
      <c r="W63" s="116"/>
      <c r="Y63" s="5"/>
      <c r="Z63" s="5"/>
      <c r="AA63" s="5"/>
      <c r="AB63" s="5"/>
      <c r="AC63" s="5"/>
      <c r="AD63" s="5"/>
      <c r="AE63" s="5"/>
      <c r="AF63" s="5"/>
    </row>
    <row r="64" spans="2:33" x14ac:dyDescent="0.2">
      <c r="B64" s="37">
        <f t="shared" si="16"/>
        <v>5</v>
      </c>
      <c r="C64" s="37">
        <v>49</v>
      </c>
      <c r="D64" s="46"/>
      <c r="E64" s="46"/>
      <c r="F64" s="46">
        <f t="shared" si="24"/>
        <v>91.060583333333327</v>
      </c>
      <c r="G64" s="48">
        <f t="shared" si="22"/>
        <v>6534.3300041666671</v>
      </c>
      <c r="H64" s="46">
        <f t="shared" si="0"/>
        <v>0.12</v>
      </c>
      <c r="I64" s="46">
        <f t="shared" si="18"/>
        <v>0</v>
      </c>
      <c r="J64" s="46">
        <f t="shared" si="23"/>
        <v>0</v>
      </c>
      <c r="K64" s="46">
        <f t="shared" si="20"/>
        <v>-57001.543016272844</v>
      </c>
      <c r="M64" s="125">
        <f t="shared" si="1"/>
        <v>1.0594256262456365</v>
      </c>
      <c r="N64" s="37">
        <f t="shared" si="19"/>
        <v>5</v>
      </c>
      <c r="O64" s="37">
        <v>49</v>
      </c>
      <c r="P64" s="46">
        <f t="shared" si="2"/>
        <v>0</v>
      </c>
      <c r="Q64" s="46">
        <f t="shared" si="3"/>
        <v>0</v>
      </c>
      <c r="R64" s="46">
        <f t="shared" si="4"/>
        <v>96.471915524209635</v>
      </c>
      <c r="S64" s="115">
        <f t="shared" si="5"/>
        <v>6534.3300041666671</v>
      </c>
      <c r="T64" s="46">
        <f t="shared" si="6"/>
        <v>0.12</v>
      </c>
      <c r="U64" s="46">
        <f t="shared" si="25"/>
        <v>0</v>
      </c>
      <c r="V64" s="46">
        <f t="shared" si="26"/>
        <v>0</v>
      </c>
      <c r="W64" s="116"/>
      <c r="Y64" s="5"/>
      <c r="Z64" s="5"/>
      <c r="AA64" s="5"/>
      <c r="AB64" s="5"/>
      <c r="AC64" s="5"/>
      <c r="AD64" s="5"/>
      <c r="AE64" s="5"/>
      <c r="AF64" s="5"/>
    </row>
    <row r="65" spans="2:32" x14ac:dyDescent="0.2">
      <c r="B65" s="37">
        <f t="shared" si="16"/>
        <v>5</v>
      </c>
      <c r="C65" s="37">
        <v>50</v>
      </c>
      <c r="D65" s="46"/>
      <c r="E65" s="46"/>
      <c r="F65" s="46">
        <f t="shared" si="24"/>
        <v>91.060583333333327</v>
      </c>
      <c r="G65" s="48">
        <f t="shared" si="22"/>
        <v>6534.3300041666671</v>
      </c>
      <c r="H65" s="46">
        <f t="shared" si="0"/>
        <v>0.12</v>
      </c>
      <c r="I65" s="46">
        <f t="shared" si="18"/>
        <v>0</v>
      </c>
      <c r="J65" s="46">
        <f t="shared" si="23"/>
        <v>0</v>
      </c>
      <c r="K65" s="46">
        <f t="shared" si="20"/>
        <v>-57392.52829226639</v>
      </c>
      <c r="M65" s="125">
        <f t="shared" si="1"/>
        <v>1.0538804296206197</v>
      </c>
      <c r="N65" s="37">
        <f t="shared" si="19"/>
        <v>5</v>
      </c>
      <c r="O65" s="37">
        <v>50</v>
      </c>
      <c r="P65" s="46">
        <f t="shared" si="2"/>
        <v>0</v>
      </c>
      <c r="Q65" s="46">
        <f t="shared" si="3"/>
        <v>0</v>
      </c>
      <c r="R65" s="46">
        <f t="shared" si="4"/>
        <v>95.966966684837573</v>
      </c>
      <c r="S65" s="115">
        <f t="shared" si="5"/>
        <v>6534.3300041666671</v>
      </c>
      <c r="T65" s="46">
        <f t="shared" si="6"/>
        <v>0.12</v>
      </c>
      <c r="U65" s="46">
        <f t="shared" si="25"/>
        <v>0</v>
      </c>
      <c r="V65" s="46">
        <f t="shared" si="26"/>
        <v>0</v>
      </c>
      <c r="W65" s="116"/>
      <c r="Y65" s="5"/>
      <c r="Z65" s="5"/>
      <c r="AA65" s="5"/>
      <c r="AB65" s="5"/>
      <c r="AC65" s="5"/>
      <c r="AD65" s="5"/>
      <c r="AE65" s="5"/>
      <c r="AF65" s="5"/>
    </row>
    <row r="66" spans="2:32" x14ac:dyDescent="0.2">
      <c r="B66" s="37">
        <f t="shared" si="16"/>
        <v>5</v>
      </c>
      <c r="C66" s="37">
        <v>51</v>
      </c>
      <c r="D66" s="46"/>
      <c r="E66" s="46"/>
      <c r="F66" s="46">
        <f t="shared" si="24"/>
        <v>91.060583333333327</v>
      </c>
      <c r="G66" s="48">
        <f t="shared" si="22"/>
        <v>6534.3300041666671</v>
      </c>
      <c r="H66" s="46">
        <f t="shared" si="0"/>
        <v>0.12</v>
      </c>
      <c r="I66" s="46">
        <f t="shared" si="18"/>
        <v>2352.3588015</v>
      </c>
      <c r="J66" s="46">
        <f t="shared" si="23"/>
        <v>0</v>
      </c>
      <c r="K66" s="46">
        <f t="shared" si="20"/>
        <v>-55433.212011748961</v>
      </c>
      <c r="M66" s="125">
        <f t="shared" si="1"/>
        <v>1.0483642574073675</v>
      </c>
      <c r="N66" s="37">
        <f t="shared" si="19"/>
        <v>5</v>
      </c>
      <c r="O66" s="37">
        <v>51</v>
      </c>
      <c r="P66" s="46">
        <f t="shared" si="2"/>
        <v>0</v>
      </c>
      <c r="Q66" s="46">
        <f t="shared" si="3"/>
        <v>0</v>
      </c>
      <c r="R66" s="46">
        <f t="shared" si="4"/>
        <v>95.464660825331691</v>
      </c>
      <c r="S66" s="115">
        <f t="shared" si="5"/>
        <v>6534.3300041666671</v>
      </c>
      <c r="T66" s="46">
        <f t="shared" si="6"/>
        <v>0.12</v>
      </c>
      <c r="U66" s="46">
        <f t="shared" si="25"/>
        <v>2466.1288880902325</v>
      </c>
      <c r="V66" s="46">
        <f t="shared" si="26"/>
        <v>0</v>
      </c>
      <c r="W66" s="116"/>
      <c r="Y66" s="5"/>
      <c r="Z66" s="5"/>
      <c r="AA66" s="5"/>
      <c r="AB66" s="5"/>
      <c r="AC66" s="5"/>
      <c r="AD66" s="5"/>
      <c r="AE66" s="5"/>
      <c r="AF66" s="5"/>
    </row>
    <row r="67" spans="2:32" x14ac:dyDescent="0.2">
      <c r="B67" s="37">
        <f t="shared" si="16"/>
        <v>5</v>
      </c>
      <c r="C67" s="37">
        <v>52</v>
      </c>
      <c r="D67" s="46"/>
      <c r="E67" s="46"/>
      <c r="F67" s="46">
        <f t="shared" si="24"/>
        <v>91.060583333333327</v>
      </c>
      <c r="G67" s="48">
        <f t="shared" si="22"/>
        <v>6534.3300041666671</v>
      </c>
      <c r="H67" s="46">
        <f t="shared" si="0"/>
        <v>0.12</v>
      </c>
      <c r="I67" s="46">
        <f t="shared" si="18"/>
        <v>0</v>
      </c>
      <c r="J67" s="46">
        <f t="shared" si="23"/>
        <v>0</v>
      </c>
      <c r="K67" s="46">
        <f t="shared" si="20"/>
        <v>-55815.9452094718</v>
      </c>
      <c r="M67" s="125">
        <f t="shared" si="1"/>
        <v>1.0428769576876462</v>
      </c>
      <c r="N67" s="37">
        <f t="shared" si="19"/>
        <v>5</v>
      </c>
      <c r="O67" s="37">
        <v>52</v>
      </c>
      <c r="P67" s="46">
        <f t="shared" si="2"/>
        <v>0</v>
      </c>
      <c r="Q67" s="46">
        <f t="shared" si="3"/>
        <v>0</v>
      </c>
      <c r="R67" s="46">
        <f t="shared" si="4"/>
        <v>94.964984111929041</v>
      </c>
      <c r="S67" s="115">
        <f t="shared" si="5"/>
        <v>6534.3300041666671</v>
      </c>
      <c r="T67" s="46">
        <f t="shared" si="6"/>
        <v>0.12</v>
      </c>
      <c r="U67" s="46">
        <f t="shared" si="25"/>
        <v>0</v>
      </c>
      <c r="V67" s="46">
        <f t="shared" si="26"/>
        <v>0</v>
      </c>
      <c r="W67" s="116"/>
      <c r="Y67" s="5"/>
      <c r="Z67" s="5"/>
      <c r="AA67" s="5"/>
      <c r="AB67" s="5"/>
      <c r="AC67" s="5"/>
      <c r="AD67" s="5"/>
      <c r="AE67" s="5"/>
      <c r="AF67" s="5"/>
    </row>
    <row r="68" spans="2:32" x14ac:dyDescent="0.2">
      <c r="B68" s="37">
        <f t="shared" si="16"/>
        <v>5</v>
      </c>
      <c r="C68" s="37">
        <v>53</v>
      </c>
      <c r="D68" s="46"/>
      <c r="E68" s="46"/>
      <c r="F68" s="46">
        <f t="shared" si="24"/>
        <v>91.060583333333327</v>
      </c>
      <c r="G68" s="48">
        <f t="shared" si="22"/>
        <v>6534.3300041666671</v>
      </c>
      <c r="H68" s="46">
        <f t="shared" si="0"/>
        <v>0.12</v>
      </c>
      <c r="I68" s="46">
        <f t="shared" si="18"/>
        <v>0</v>
      </c>
      <c r="J68" s="46">
        <f t="shared" si="23"/>
        <v>0</v>
      </c>
      <c r="K68" s="46">
        <f t="shared" si="20"/>
        <v>-56200.69223227066</v>
      </c>
      <c r="M68" s="125">
        <f t="shared" si="1"/>
        <v>1.0374183793383847</v>
      </c>
      <c r="N68" s="37">
        <f t="shared" si="19"/>
        <v>5</v>
      </c>
      <c r="O68" s="37">
        <v>53</v>
      </c>
      <c r="P68" s="46">
        <f t="shared" si="2"/>
        <v>0</v>
      </c>
      <c r="Q68" s="46">
        <f t="shared" si="3"/>
        <v>0</v>
      </c>
      <c r="R68" s="46">
        <f t="shared" si="4"/>
        <v>94.467922783274574</v>
      </c>
      <c r="S68" s="115">
        <f t="shared" si="5"/>
        <v>6534.3300041666671</v>
      </c>
      <c r="T68" s="46">
        <f t="shared" si="6"/>
        <v>0.12</v>
      </c>
      <c r="U68" s="46">
        <f t="shared" si="25"/>
        <v>0</v>
      </c>
      <c r="V68" s="46">
        <f t="shared" si="26"/>
        <v>0</v>
      </c>
      <c r="W68" s="116"/>
      <c r="Y68" s="5"/>
      <c r="Z68" s="5"/>
      <c r="AA68" s="5"/>
      <c r="AB68" s="5"/>
      <c r="AC68" s="5"/>
      <c r="AD68" s="5"/>
      <c r="AE68" s="5"/>
      <c r="AF68" s="5"/>
    </row>
    <row r="69" spans="2:32" x14ac:dyDescent="0.2">
      <c r="B69" s="37">
        <f t="shared" si="16"/>
        <v>5</v>
      </c>
      <c r="C69" s="37">
        <v>54</v>
      </c>
      <c r="D69" s="46"/>
      <c r="E69" s="46"/>
      <c r="F69" s="46">
        <f t="shared" si="24"/>
        <v>91.060583333333327</v>
      </c>
      <c r="G69" s="48">
        <f t="shared" si="22"/>
        <v>6534.3300041666671</v>
      </c>
      <c r="H69" s="46">
        <f t="shared" si="0"/>
        <v>0.12</v>
      </c>
      <c r="I69" s="46">
        <f t="shared" si="18"/>
        <v>2352.3588015</v>
      </c>
      <c r="J69" s="46">
        <f t="shared" si="23"/>
        <v>3920.5980025000008</v>
      </c>
      <c r="K69" s="46">
        <f t="shared" si="20"/>
        <v>-50314.506872277409</v>
      </c>
      <c r="M69" s="125">
        <f t="shared" si="1"/>
        <v>1.031988372027514</v>
      </c>
      <c r="N69" s="37">
        <f t="shared" si="19"/>
        <v>5</v>
      </c>
      <c r="O69" s="37">
        <v>54</v>
      </c>
      <c r="P69" s="46">
        <f t="shared" si="2"/>
        <v>0</v>
      </c>
      <c r="Q69" s="46">
        <f t="shared" si="3"/>
        <v>0</v>
      </c>
      <c r="R69" s="46">
        <f t="shared" si="4"/>
        <v>93.973463150042434</v>
      </c>
      <c r="S69" s="115">
        <f t="shared" si="5"/>
        <v>6534.3300041666671</v>
      </c>
      <c r="T69" s="46">
        <f t="shared" si="6"/>
        <v>0.12</v>
      </c>
      <c r="U69" s="46">
        <f t="shared" si="25"/>
        <v>2427.606929984579</v>
      </c>
      <c r="V69" s="46">
        <f t="shared" si="26"/>
        <v>4046.0115499742992</v>
      </c>
      <c r="W69" s="116"/>
      <c r="Y69" s="5"/>
      <c r="Z69" s="5"/>
      <c r="AA69" s="5"/>
      <c r="AB69" s="5"/>
      <c r="AC69" s="5"/>
      <c r="AD69" s="5"/>
      <c r="AE69" s="5"/>
      <c r="AF69" s="5"/>
    </row>
    <row r="70" spans="2:32" x14ac:dyDescent="0.2">
      <c r="B70" s="37">
        <f t="shared" si="16"/>
        <v>5</v>
      </c>
      <c r="C70" s="37">
        <v>55</v>
      </c>
      <c r="D70" s="46"/>
      <c r="E70" s="46"/>
      <c r="F70" s="46">
        <f t="shared" si="24"/>
        <v>91.060583333333327</v>
      </c>
      <c r="G70" s="48">
        <f t="shared" si="22"/>
        <v>6534.3300041666671</v>
      </c>
      <c r="H70" s="46">
        <f t="shared" si="0"/>
        <v>0.12</v>
      </c>
      <c r="I70" s="46">
        <f t="shared" si="18"/>
        <v>0</v>
      </c>
      <c r="J70" s="46">
        <f t="shared" si="23"/>
        <v>0</v>
      </c>
      <c r="K70" s="46">
        <f t="shared" si="20"/>
        <v>-50670.307008463016</v>
      </c>
      <c r="M70" s="125">
        <f t="shared" si="1"/>
        <v>1.0265867862098264</v>
      </c>
      <c r="N70" s="37">
        <f t="shared" si="19"/>
        <v>5</v>
      </c>
      <c r="O70" s="37">
        <v>55</v>
      </c>
      <c r="P70" s="46">
        <f t="shared" si="2"/>
        <v>0</v>
      </c>
      <c r="Q70" s="46">
        <f t="shared" si="3"/>
        <v>0</v>
      </c>
      <c r="R70" s="46">
        <f t="shared" si="4"/>
        <v>93.481591594558736</v>
      </c>
      <c r="S70" s="115">
        <f t="shared" si="5"/>
        <v>6534.3300041666671</v>
      </c>
      <c r="T70" s="46">
        <f t="shared" si="6"/>
        <v>0.12</v>
      </c>
      <c r="U70" s="46">
        <f t="shared" si="25"/>
        <v>0</v>
      </c>
      <c r="V70" s="46">
        <f t="shared" si="26"/>
        <v>0</v>
      </c>
      <c r="W70" s="116"/>
      <c r="Y70" s="5"/>
      <c r="Z70" s="5"/>
      <c r="AA70" s="5"/>
      <c r="AB70" s="5"/>
      <c r="AC70" s="5"/>
      <c r="AD70" s="5"/>
      <c r="AE70" s="5"/>
      <c r="AF70" s="5"/>
    </row>
    <row r="71" spans="2:32" x14ac:dyDescent="0.2">
      <c r="B71" s="37">
        <f t="shared" si="16"/>
        <v>5</v>
      </c>
      <c r="C71" s="37">
        <v>56</v>
      </c>
      <c r="D71" s="46"/>
      <c r="E71" s="46"/>
      <c r="F71" s="46">
        <f t="shared" si="24"/>
        <v>91.060583333333327</v>
      </c>
      <c r="G71" s="48">
        <f t="shared" si="22"/>
        <v>6534.3300041666671</v>
      </c>
      <c r="H71" s="46">
        <f t="shared" si="0"/>
        <v>0.12</v>
      </c>
      <c r="I71" s="46">
        <f t="shared" si="18"/>
        <v>0</v>
      </c>
      <c r="J71" s="46">
        <f t="shared" si="23"/>
        <v>0</v>
      </c>
      <c r="K71" s="46">
        <f t="shared" si="20"/>
        <v>-51027.979256188897</v>
      </c>
      <c r="M71" s="125">
        <f t="shared" si="1"/>
        <v>1.0212134731228559</v>
      </c>
      <c r="N71" s="37">
        <f t="shared" si="19"/>
        <v>5</v>
      </c>
      <c r="O71" s="37">
        <v>56</v>
      </c>
      <c r="P71" s="46">
        <f t="shared" si="2"/>
        <v>0</v>
      </c>
      <c r="Q71" s="46">
        <f t="shared" si="3"/>
        <v>0</v>
      </c>
      <c r="R71" s="46">
        <f t="shared" si="4"/>
        <v>92.99229457042658</v>
      </c>
      <c r="S71" s="115">
        <f t="shared" si="5"/>
        <v>6534.3300041666671</v>
      </c>
      <c r="T71" s="46">
        <f t="shared" si="6"/>
        <v>0.12</v>
      </c>
      <c r="U71" s="46">
        <f t="shared" si="25"/>
        <v>0</v>
      </c>
      <c r="V71" s="46">
        <f t="shared" si="26"/>
        <v>0</v>
      </c>
      <c r="W71" s="116"/>
      <c r="Y71" s="5"/>
      <c r="Z71" s="5"/>
      <c r="AA71" s="5"/>
      <c r="AB71" s="5"/>
      <c r="AC71" s="5"/>
      <c r="AD71" s="5"/>
      <c r="AE71" s="5"/>
      <c r="AF71" s="5"/>
    </row>
    <row r="72" spans="2:32" x14ac:dyDescent="0.2">
      <c r="B72" s="37">
        <f t="shared" si="16"/>
        <v>5</v>
      </c>
      <c r="C72" s="37">
        <v>57</v>
      </c>
      <c r="D72" s="46"/>
      <c r="E72" s="46"/>
      <c r="F72" s="46">
        <f t="shared" si="24"/>
        <v>91.060583333333327</v>
      </c>
      <c r="G72" s="48">
        <f t="shared" si="22"/>
        <v>6534.3300041666671</v>
      </c>
      <c r="H72" s="46">
        <f t="shared" si="0"/>
        <v>0.12</v>
      </c>
      <c r="I72" s="46">
        <f t="shared" si="18"/>
        <v>2352.3588015</v>
      </c>
      <c r="J72" s="46">
        <f t="shared" si="23"/>
        <v>0</v>
      </c>
      <c r="K72" s="46">
        <f t="shared" si="20"/>
        <v>-49035.174664433624</v>
      </c>
      <c r="M72" s="125">
        <f t="shared" si="1"/>
        <v>1.0158682847827833</v>
      </c>
      <c r="N72" s="37">
        <f t="shared" si="19"/>
        <v>5</v>
      </c>
      <c r="O72" s="37">
        <v>57</v>
      </c>
      <c r="P72" s="46">
        <f t="shared" si="2"/>
        <v>0</v>
      </c>
      <c r="Q72" s="46">
        <f t="shared" si="3"/>
        <v>0</v>
      </c>
      <c r="R72" s="46">
        <f t="shared" si="4"/>
        <v>92.50555860215303</v>
      </c>
      <c r="S72" s="115">
        <f t="shared" si="5"/>
        <v>6534.3300041666671</v>
      </c>
      <c r="T72" s="46">
        <f t="shared" si="6"/>
        <v>0.12</v>
      </c>
      <c r="U72" s="46">
        <f t="shared" si="25"/>
        <v>2389.6867008734889</v>
      </c>
      <c r="V72" s="46">
        <f t="shared" si="26"/>
        <v>0</v>
      </c>
      <c r="W72" s="116"/>
      <c r="Y72" s="5"/>
      <c r="Z72" s="5"/>
      <c r="AA72" s="5"/>
      <c r="AB72" s="5"/>
      <c r="AC72" s="5"/>
      <c r="AD72" s="5"/>
      <c r="AE72" s="5"/>
      <c r="AF72" s="5"/>
    </row>
    <row r="73" spans="2:32" x14ac:dyDescent="0.2">
      <c r="B73" s="37">
        <f t="shared" si="16"/>
        <v>5</v>
      </c>
      <c r="C73" s="37">
        <v>58</v>
      </c>
      <c r="D73" s="46"/>
      <c r="E73" s="46"/>
      <c r="F73" s="46">
        <f t="shared" si="24"/>
        <v>91.060583333333327</v>
      </c>
      <c r="G73" s="48">
        <f t="shared" si="22"/>
        <v>6534.3300041666671</v>
      </c>
      <c r="H73" s="46">
        <f t="shared" si="0"/>
        <v>0.12</v>
      </c>
      <c r="I73" s="46">
        <f t="shared" si="18"/>
        <v>0</v>
      </c>
      <c r="J73" s="46">
        <f t="shared" si="23"/>
        <v>0</v>
      </c>
      <c r="K73" s="46">
        <f t="shared" si="20"/>
        <v>-49384.243345663039</v>
      </c>
      <c r="M73" s="125">
        <f t="shared" si="1"/>
        <v>1.0105510739803585</v>
      </c>
      <c r="N73" s="37">
        <f t="shared" si="19"/>
        <v>5</v>
      </c>
      <c r="O73" s="37">
        <v>58</v>
      </c>
      <c r="P73" s="46">
        <f t="shared" si="2"/>
        <v>0</v>
      </c>
      <c r="Q73" s="46">
        <f t="shared" si="3"/>
        <v>0</v>
      </c>
      <c r="R73" s="46">
        <f t="shared" si="4"/>
        <v>92.02137028477793</v>
      </c>
      <c r="S73" s="115">
        <f t="shared" si="5"/>
        <v>6534.3300041666671</v>
      </c>
      <c r="T73" s="46">
        <f t="shared" si="6"/>
        <v>0.12</v>
      </c>
      <c r="U73" s="46">
        <f t="shared" si="25"/>
        <v>0</v>
      </c>
      <c r="V73" s="46">
        <f t="shared" si="26"/>
        <v>0</v>
      </c>
      <c r="W73" s="116"/>
      <c r="Y73" s="5"/>
      <c r="Z73" s="5"/>
      <c r="AA73" s="5"/>
      <c r="AB73" s="5"/>
      <c r="AC73" s="5"/>
      <c r="AD73" s="5"/>
      <c r="AE73" s="5"/>
      <c r="AF73" s="5"/>
    </row>
    <row r="74" spans="2:32" x14ac:dyDescent="0.2">
      <c r="B74" s="37">
        <f t="shared" si="16"/>
        <v>5</v>
      </c>
      <c r="C74" s="37">
        <v>59</v>
      </c>
      <c r="D74" s="46"/>
      <c r="E74" s="46"/>
      <c r="F74" s="46">
        <f t="shared" si="24"/>
        <v>91.060583333333327</v>
      </c>
      <c r="G74" s="48">
        <f t="shared" si="22"/>
        <v>6534.3300041666671</v>
      </c>
      <c r="H74" s="46">
        <f t="shared" si="0"/>
        <v>0.12</v>
      </c>
      <c r="I74" s="46">
        <f t="shared" si="18"/>
        <v>0</v>
      </c>
      <c r="J74" s="46">
        <f t="shared" si="23"/>
        <v>0</v>
      </c>
      <c r="K74" s="46">
        <f t="shared" si="20"/>
        <v>-49735.148719574703</v>
      </c>
      <c r="M74" s="125">
        <f t="shared" si="1"/>
        <v>1.0052616942768478</v>
      </c>
      <c r="N74" s="37">
        <f t="shared" si="19"/>
        <v>5</v>
      </c>
      <c r="O74" s="37">
        <v>59</v>
      </c>
      <c r="P74" s="46">
        <f t="shared" si="2"/>
        <v>0</v>
      </c>
      <c r="Q74" s="46">
        <f t="shared" si="3"/>
        <v>0</v>
      </c>
      <c r="R74" s="46">
        <f t="shared" si="4"/>
        <v>91.539716283504745</v>
      </c>
      <c r="S74" s="115">
        <f t="shared" si="5"/>
        <v>6534.3300041666671</v>
      </c>
      <c r="T74" s="46">
        <f t="shared" si="6"/>
        <v>0.12</v>
      </c>
      <c r="U74" s="46">
        <f t="shared" si="25"/>
        <v>0</v>
      </c>
      <c r="V74" s="46">
        <f t="shared" si="26"/>
        <v>0</v>
      </c>
      <c r="W74" s="116"/>
      <c r="Y74" s="5"/>
      <c r="Z74" s="5"/>
      <c r="AA74" s="5"/>
      <c r="AB74" s="5"/>
      <c r="AC74" s="5"/>
      <c r="AD74" s="5"/>
      <c r="AE74" s="5"/>
      <c r="AF74" s="5"/>
    </row>
    <row r="75" spans="2:32" x14ac:dyDescent="0.2">
      <c r="B75" s="37">
        <f t="shared" si="16"/>
        <v>5</v>
      </c>
      <c r="C75" s="37">
        <v>60</v>
      </c>
      <c r="D75" s="46"/>
      <c r="E75" s="46"/>
      <c r="F75" s="46">
        <f t="shared" si="24"/>
        <v>91.060583333333327</v>
      </c>
      <c r="G75" s="48">
        <f t="shared" si="22"/>
        <v>6534.3300041666671</v>
      </c>
      <c r="H75" s="46">
        <f t="shared" si="0"/>
        <v>0.12</v>
      </c>
      <c r="I75" s="46">
        <f t="shared" si="18"/>
        <v>2352.3588015</v>
      </c>
      <c r="J75" s="46">
        <f t="shared" si="23"/>
        <v>3920.5980025000008</v>
      </c>
      <c r="K75" s="46">
        <f t="shared" si="20"/>
        <v>-43814.943646283995</v>
      </c>
      <c r="M75" s="125">
        <f t="shared" si="1"/>
        <v>1</v>
      </c>
      <c r="N75" s="37">
        <f t="shared" si="19"/>
        <v>5</v>
      </c>
      <c r="O75" s="37">
        <v>60</v>
      </c>
      <c r="P75" s="46">
        <f t="shared" si="2"/>
        <v>0</v>
      </c>
      <c r="Q75" s="46">
        <f t="shared" si="3"/>
        <v>0</v>
      </c>
      <c r="R75" s="46">
        <f t="shared" si="4"/>
        <v>91.060583333333327</v>
      </c>
      <c r="S75" s="115">
        <f t="shared" si="5"/>
        <v>6534.3300041666671</v>
      </c>
      <c r="T75" s="46">
        <f t="shared" si="6"/>
        <v>0.12</v>
      </c>
      <c r="U75" s="46">
        <f t="shared" si="25"/>
        <v>2352.3588015</v>
      </c>
      <c r="V75" s="46">
        <f t="shared" si="26"/>
        <v>3920.5980025000008</v>
      </c>
      <c r="W75" s="116"/>
      <c r="Y75" s="5"/>
      <c r="Z75" s="5"/>
      <c r="AA75" s="5"/>
      <c r="AB75" s="5"/>
      <c r="AC75" s="5"/>
      <c r="AD75" s="5"/>
      <c r="AE75" s="5"/>
      <c r="AF75" s="5"/>
    </row>
    <row r="76" spans="2:32" x14ac:dyDescent="0.2">
      <c r="B76" s="37">
        <f t="shared" si="16"/>
        <v>6</v>
      </c>
      <c r="C76" s="37">
        <v>61</v>
      </c>
      <c r="D76" s="46"/>
      <c r="E76" s="46"/>
      <c r="F76" s="46">
        <f t="shared" si="24"/>
        <v>93.792400833333318</v>
      </c>
      <c r="G76" s="48">
        <f t="shared" si="22"/>
        <v>6501.658354145834</v>
      </c>
      <c r="H76" s="46">
        <f t="shared" si="0"/>
        <v>0.12</v>
      </c>
      <c r="I76" s="46">
        <f t="shared" si="18"/>
        <v>0</v>
      </c>
      <c r="J76" s="46">
        <f t="shared" si="23"/>
        <v>0</v>
      </c>
      <c r="K76" s="46">
        <f t="shared" si="20"/>
        <v>-44139.276885341387</v>
      </c>
      <c r="M76" s="125">
        <f t="shared" si="1"/>
        <v>1.0594256262456365</v>
      </c>
      <c r="N76" s="37">
        <f t="shared" si="19"/>
        <v>6</v>
      </c>
      <c r="O76" s="37">
        <v>61</v>
      </c>
      <c r="P76" s="46">
        <f t="shared" si="2"/>
        <v>0</v>
      </c>
      <c r="Q76" s="46">
        <f t="shared" si="3"/>
        <v>0</v>
      </c>
      <c r="R76" s="46">
        <f t="shared" si="4"/>
        <v>99.366072989935915</v>
      </c>
      <c r="S76" s="115">
        <f t="shared" si="5"/>
        <v>6501.658354145834</v>
      </c>
      <c r="T76" s="46">
        <f t="shared" si="6"/>
        <v>0.12</v>
      </c>
      <c r="U76" s="46">
        <f t="shared" si="25"/>
        <v>0</v>
      </c>
      <c r="V76" s="46">
        <f t="shared" si="26"/>
        <v>0</v>
      </c>
      <c r="W76" s="116"/>
      <c r="Y76" s="5"/>
      <c r="Z76" s="5"/>
      <c r="AA76" s="5"/>
      <c r="AB76" s="5"/>
      <c r="AC76" s="5"/>
      <c r="AD76" s="5"/>
      <c r="AE76" s="5"/>
      <c r="AF76" s="5"/>
    </row>
    <row r="77" spans="2:32" x14ac:dyDescent="0.2">
      <c r="B77" s="37">
        <f t="shared" si="16"/>
        <v>6</v>
      </c>
      <c r="C77" s="37">
        <v>62</v>
      </c>
      <c r="D77" s="46"/>
      <c r="E77" s="46"/>
      <c r="F77" s="46">
        <f t="shared" si="24"/>
        <v>93.792400833333318</v>
      </c>
      <c r="G77" s="48">
        <f t="shared" si="22"/>
        <v>6501.658354145834</v>
      </c>
      <c r="H77" s="46">
        <f t="shared" si="0"/>
        <v>0.12</v>
      </c>
      <c r="I77" s="46">
        <f t="shared" si="18"/>
        <v>0</v>
      </c>
      <c r="J77" s="46">
        <f t="shared" si="23"/>
        <v>0</v>
      </c>
      <c r="K77" s="46">
        <f t="shared" si="20"/>
        <v>-44465.316666746519</v>
      </c>
      <c r="M77" s="125">
        <f t="shared" si="1"/>
        <v>1.0538804296206197</v>
      </c>
      <c r="N77" s="37">
        <f t="shared" si="19"/>
        <v>6</v>
      </c>
      <c r="O77" s="37">
        <v>62</v>
      </c>
      <c r="P77" s="46">
        <f t="shared" si="2"/>
        <v>0</v>
      </c>
      <c r="Q77" s="46">
        <f t="shared" si="3"/>
        <v>0</v>
      </c>
      <c r="R77" s="46">
        <f t="shared" si="4"/>
        <v>98.845975685382683</v>
      </c>
      <c r="S77" s="115">
        <f t="shared" si="5"/>
        <v>6501.658354145834</v>
      </c>
      <c r="T77" s="46">
        <f t="shared" si="6"/>
        <v>0.12</v>
      </c>
      <c r="U77" s="46">
        <f t="shared" si="25"/>
        <v>0</v>
      </c>
      <c r="V77" s="46">
        <f t="shared" si="26"/>
        <v>0</v>
      </c>
      <c r="W77" s="116"/>
      <c r="Y77" s="5"/>
      <c r="Z77" s="5"/>
      <c r="AA77" s="5"/>
      <c r="AB77" s="5"/>
      <c r="AC77" s="5"/>
      <c r="AD77" s="5"/>
      <c r="AE77" s="5"/>
      <c r="AF77" s="5"/>
    </row>
    <row r="78" spans="2:32" x14ac:dyDescent="0.2">
      <c r="B78" s="37">
        <f t="shared" si="16"/>
        <v>6</v>
      </c>
      <c r="C78" s="37">
        <v>63</v>
      </c>
      <c r="D78" s="46"/>
      <c r="E78" s="46"/>
      <c r="F78" s="46">
        <f t="shared" si="24"/>
        <v>93.792400833333318</v>
      </c>
      <c r="G78" s="48">
        <f t="shared" si="22"/>
        <v>6501.658354145834</v>
      </c>
      <c r="H78" s="46">
        <f t="shared" si="0"/>
        <v>0.12</v>
      </c>
      <c r="I78" s="46">
        <f t="shared" si="18"/>
        <v>2340.5970074924999</v>
      </c>
      <c r="J78" s="46">
        <f t="shared" si="23"/>
        <v>0</v>
      </c>
      <c r="K78" s="46">
        <f t="shared" si="20"/>
        <v>-42452.474962310996</v>
      </c>
      <c r="M78" s="125">
        <f t="shared" si="1"/>
        <v>1.0483642574073675</v>
      </c>
      <c r="N78" s="37">
        <f t="shared" si="19"/>
        <v>6</v>
      </c>
      <c r="O78" s="37">
        <v>63</v>
      </c>
      <c r="P78" s="46">
        <f t="shared" si="2"/>
        <v>0</v>
      </c>
      <c r="Q78" s="46">
        <f t="shared" si="3"/>
        <v>0</v>
      </c>
      <c r="R78" s="46">
        <f t="shared" si="4"/>
        <v>98.328600650091644</v>
      </c>
      <c r="S78" s="115">
        <f t="shared" si="5"/>
        <v>6501.658354145834</v>
      </c>
      <c r="T78" s="46">
        <f t="shared" si="6"/>
        <v>0.12</v>
      </c>
      <c r="U78" s="46">
        <f t="shared" si="25"/>
        <v>2453.7982436497814</v>
      </c>
      <c r="V78" s="46">
        <f t="shared" si="26"/>
        <v>0</v>
      </c>
      <c r="W78" s="116"/>
      <c r="Y78" s="5"/>
      <c r="Z78" s="5"/>
      <c r="AA78" s="5"/>
      <c r="AB78" s="5"/>
      <c r="AC78" s="5"/>
      <c r="AD78" s="5"/>
      <c r="AE78" s="5"/>
      <c r="AF78" s="5"/>
    </row>
    <row r="79" spans="2:32" x14ac:dyDescent="0.2">
      <c r="B79" s="37">
        <f t="shared" si="16"/>
        <v>6</v>
      </c>
      <c r="C79" s="37">
        <v>64</v>
      </c>
      <c r="D79" s="46"/>
      <c r="E79" s="46"/>
      <c r="F79" s="46">
        <f t="shared" si="24"/>
        <v>93.792400833333318</v>
      </c>
      <c r="G79" s="48">
        <f t="shared" si="22"/>
        <v>6501.658354145834</v>
      </c>
      <c r="H79" s="46">
        <f t="shared" si="0"/>
        <v>0.12</v>
      </c>
      <c r="I79" s="46">
        <f t="shared" si="18"/>
        <v>0</v>
      </c>
      <c r="J79" s="46">
        <f t="shared" si="23"/>
        <v>0</v>
      </c>
      <c r="K79" s="46">
        <f t="shared" si="20"/>
        <v>-42769.639307691548</v>
      </c>
      <c r="M79" s="125">
        <f t="shared" si="1"/>
        <v>1.0428769576876462</v>
      </c>
      <c r="N79" s="37">
        <f t="shared" si="19"/>
        <v>6</v>
      </c>
      <c r="O79" s="37">
        <v>64</v>
      </c>
      <c r="P79" s="46">
        <f t="shared" si="2"/>
        <v>0</v>
      </c>
      <c r="Q79" s="46">
        <f t="shared" si="3"/>
        <v>0</v>
      </c>
      <c r="R79" s="46">
        <f t="shared" si="4"/>
        <v>97.813933635286901</v>
      </c>
      <c r="S79" s="115">
        <f t="shared" si="5"/>
        <v>6501.658354145834</v>
      </c>
      <c r="T79" s="46">
        <f t="shared" si="6"/>
        <v>0.12</v>
      </c>
      <c r="U79" s="46">
        <f t="shared" si="25"/>
        <v>0</v>
      </c>
      <c r="V79" s="46">
        <f t="shared" si="26"/>
        <v>0</v>
      </c>
      <c r="W79" s="116"/>
      <c r="Y79" s="5"/>
      <c r="Z79" s="5"/>
      <c r="AA79" s="5"/>
      <c r="AB79" s="5"/>
      <c r="AC79" s="5"/>
      <c r="AD79" s="5"/>
      <c r="AE79" s="5"/>
      <c r="AF79" s="5"/>
    </row>
    <row r="80" spans="2:32" x14ac:dyDescent="0.2">
      <c r="B80" s="37">
        <f t="shared" si="16"/>
        <v>6</v>
      </c>
      <c r="C80" s="37">
        <v>65</v>
      </c>
      <c r="D80" s="46"/>
      <c r="E80" s="46"/>
      <c r="F80" s="46">
        <f t="shared" si="24"/>
        <v>93.792400833333318</v>
      </c>
      <c r="G80" s="48">
        <f t="shared" si="22"/>
        <v>6501.658354145834</v>
      </c>
      <c r="H80" s="46">
        <f t="shared" ref="H80:H143" si="27">$H$14</f>
        <v>0.12</v>
      </c>
      <c r="I80" s="46">
        <f t="shared" si="18"/>
        <v>0</v>
      </c>
      <c r="J80" s="46">
        <f t="shared" si="23"/>
        <v>0</v>
      </c>
      <c r="K80" s="46">
        <f t="shared" si="20"/>
        <v>-43088.472474893009</v>
      </c>
      <c r="M80" s="125">
        <f t="shared" ref="M80:M143" si="28">(1+$C$10/12)^(12*($B80-$C80/12))</f>
        <v>1.0374183793383847</v>
      </c>
      <c r="N80" s="37">
        <f t="shared" si="19"/>
        <v>6</v>
      </c>
      <c r="O80" s="37">
        <v>65</v>
      </c>
      <c r="P80" s="46">
        <f t="shared" ref="P80:P143" si="29">D80*$M80</f>
        <v>0</v>
      </c>
      <c r="Q80" s="46">
        <f t="shared" ref="Q80:Q143" si="30">E80*$M80</f>
        <v>0</v>
      </c>
      <c r="R80" s="46">
        <f t="shared" ref="R80:R143" si="31">F80*$M80</f>
        <v>97.301960466772812</v>
      </c>
      <c r="S80" s="115">
        <f t="shared" ref="S80:S143" si="32">G80</f>
        <v>6501.658354145834</v>
      </c>
      <c r="T80" s="46">
        <f t="shared" ref="T80:T143" si="33">H80</f>
        <v>0.12</v>
      </c>
      <c r="U80" s="46">
        <f t="shared" si="25"/>
        <v>0</v>
      </c>
      <c r="V80" s="46">
        <f t="shared" si="26"/>
        <v>0</v>
      </c>
      <c r="W80" s="116"/>
      <c r="Y80" s="5"/>
      <c r="Z80" s="5"/>
      <c r="AA80" s="5"/>
      <c r="AB80" s="5"/>
      <c r="AC80" s="5"/>
      <c r="AD80" s="5"/>
      <c r="AE80" s="5"/>
      <c r="AF80" s="5"/>
    </row>
    <row r="81" spans="2:32" x14ac:dyDescent="0.2">
      <c r="B81" s="37">
        <f t="shared" ref="B81:B144" si="34">INT((C81-1)/12)+1</f>
        <v>6</v>
      </c>
      <c r="C81" s="37">
        <v>66</v>
      </c>
      <c r="D81" s="46"/>
      <c r="E81" s="46"/>
      <c r="F81" s="46">
        <f t="shared" si="24"/>
        <v>93.792400833333318</v>
      </c>
      <c r="G81" s="48">
        <f t="shared" si="22"/>
        <v>6501.658354145834</v>
      </c>
      <c r="H81" s="46">
        <f t="shared" si="27"/>
        <v>0.12</v>
      </c>
      <c r="I81" s="46">
        <f t="shared" ref="I81:I144" si="35">IF(INT(C81/3)=C81/3,SUMPRODUCT(G79:G81,H79:H81),0)</f>
        <v>2340.5970074924999</v>
      </c>
      <c r="J81" s="46">
        <f t="shared" si="23"/>
        <v>3900.9950124875004</v>
      </c>
      <c r="K81" s="46">
        <f t="shared" si="20"/>
        <v>-37167.391224765597</v>
      </c>
      <c r="M81" s="125">
        <f t="shared" si="28"/>
        <v>1.031988372027514</v>
      </c>
      <c r="N81" s="37">
        <f t="shared" ref="N81:N144" si="36">INT((O81-1)/12)+1</f>
        <v>6</v>
      </c>
      <c r="O81" s="37">
        <v>66</v>
      </c>
      <c r="P81" s="46">
        <f t="shared" si="29"/>
        <v>0</v>
      </c>
      <c r="Q81" s="46">
        <f t="shared" si="30"/>
        <v>0</v>
      </c>
      <c r="R81" s="46">
        <f t="shared" si="31"/>
        <v>96.792667044543705</v>
      </c>
      <c r="S81" s="115">
        <f t="shared" si="32"/>
        <v>6501.658354145834</v>
      </c>
      <c r="T81" s="46">
        <f t="shared" si="33"/>
        <v>0.12</v>
      </c>
      <c r="U81" s="46">
        <f t="shared" si="25"/>
        <v>2415.4688953346558</v>
      </c>
      <c r="V81" s="46">
        <f t="shared" si="26"/>
        <v>4025.7814922244274</v>
      </c>
      <c r="W81" s="116"/>
      <c r="Y81" s="5"/>
      <c r="Z81" s="5"/>
      <c r="AA81" s="5"/>
      <c r="AB81" s="5"/>
      <c r="AC81" s="5"/>
      <c r="AD81" s="5"/>
      <c r="AE81" s="5"/>
      <c r="AF81" s="5"/>
    </row>
    <row r="82" spans="2:32" x14ac:dyDescent="0.2">
      <c r="B82" s="37">
        <f t="shared" si="34"/>
        <v>6</v>
      </c>
      <c r="C82" s="37">
        <v>67</v>
      </c>
      <c r="D82" s="46"/>
      <c r="E82" s="46"/>
      <c r="F82" s="46">
        <f t="shared" si="24"/>
        <v>93.792400833333318</v>
      </c>
      <c r="G82" s="48">
        <f t="shared" si="22"/>
        <v>6501.658354145834</v>
      </c>
      <c r="H82" s="46">
        <f t="shared" si="27"/>
        <v>0.12</v>
      </c>
      <c r="I82" s="46">
        <f t="shared" si="35"/>
        <v>0</v>
      </c>
      <c r="J82" s="46"/>
      <c r="K82" s="46">
        <f t="shared" ref="K82:K145" si="37">K81*(1+$C$10/12)-D82-E82-F82+I82+J82</f>
        <v>-37456.747075291642</v>
      </c>
      <c r="M82" s="125">
        <f t="shared" si="28"/>
        <v>1.0265867862098264</v>
      </c>
      <c r="N82" s="37">
        <f t="shared" si="36"/>
        <v>6</v>
      </c>
      <c r="O82" s="37">
        <v>67</v>
      </c>
      <c r="P82" s="46">
        <f t="shared" si="29"/>
        <v>0</v>
      </c>
      <c r="Q82" s="46">
        <f t="shared" si="30"/>
        <v>0</v>
      </c>
      <c r="R82" s="46">
        <f t="shared" si="31"/>
        <v>96.286039342395483</v>
      </c>
      <c r="S82" s="115">
        <f t="shared" si="32"/>
        <v>6501.658354145834</v>
      </c>
      <c r="T82" s="46">
        <f t="shared" si="33"/>
        <v>0.12</v>
      </c>
      <c r="U82" s="46">
        <f t="shared" ref="U82:U145" si="38">I82*$M82</f>
        <v>0</v>
      </c>
      <c r="V82" s="46"/>
      <c r="W82" s="116"/>
      <c r="Y82" s="5"/>
      <c r="Z82" s="5"/>
      <c r="AA82" s="5"/>
      <c r="AB82" s="5"/>
      <c r="AC82" s="5"/>
      <c r="AD82" s="5"/>
      <c r="AE82" s="5"/>
      <c r="AF82" s="5"/>
    </row>
    <row r="83" spans="2:32" x14ac:dyDescent="0.2">
      <c r="B83" s="37">
        <f t="shared" si="34"/>
        <v>6</v>
      </c>
      <c r="C83" s="37">
        <v>68</v>
      </c>
      <c r="D83" s="46"/>
      <c r="E83" s="46"/>
      <c r="F83" s="46">
        <f t="shared" si="24"/>
        <v>93.792400833333318</v>
      </c>
      <c r="G83" s="48">
        <f t="shared" si="22"/>
        <v>6501.658354145834</v>
      </c>
      <c r="H83" s="46">
        <f t="shared" si="27"/>
        <v>0.12</v>
      </c>
      <c r="I83" s="46">
        <f t="shared" si="35"/>
        <v>0</v>
      </c>
      <c r="J83" s="46"/>
      <c r="K83" s="46">
        <f t="shared" si="37"/>
        <v>-37747.625427840372</v>
      </c>
      <c r="M83" s="125">
        <f t="shared" si="28"/>
        <v>1.0212134731228559</v>
      </c>
      <c r="N83" s="37">
        <f t="shared" si="36"/>
        <v>6</v>
      </c>
      <c r="O83" s="37">
        <v>68</v>
      </c>
      <c r="P83" s="46">
        <f t="shared" si="29"/>
        <v>0</v>
      </c>
      <c r="Q83" s="46">
        <f t="shared" si="30"/>
        <v>0</v>
      </c>
      <c r="R83" s="46">
        <f t="shared" si="31"/>
        <v>95.782063407539368</v>
      </c>
      <c r="S83" s="115">
        <f t="shared" si="32"/>
        <v>6501.658354145834</v>
      </c>
      <c r="T83" s="46">
        <f t="shared" si="33"/>
        <v>0.12</v>
      </c>
      <c r="U83" s="46">
        <f t="shared" si="38"/>
        <v>0</v>
      </c>
      <c r="V83" s="46"/>
      <c r="W83" s="116"/>
      <c r="Y83" s="5"/>
      <c r="Z83" s="5"/>
      <c r="AA83" s="5"/>
      <c r="AB83" s="5"/>
      <c r="AC83" s="5"/>
      <c r="AD83" s="5"/>
      <c r="AE83" s="5"/>
      <c r="AF83" s="5"/>
    </row>
    <row r="84" spans="2:32" x14ac:dyDescent="0.2">
      <c r="B84" s="37">
        <f t="shared" si="34"/>
        <v>6</v>
      </c>
      <c r="C84" s="37">
        <v>69</v>
      </c>
      <c r="D84" s="46"/>
      <c r="E84" s="46"/>
      <c r="F84" s="46">
        <f t="shared" si="24"/>
        <v>93.792400833333318</v>
      </c>
      <c r="G84" s="48">
        <f t="shared" si="22"/>
        <v>6501.658354145834</v>
      </c>
      <c r="H84" s="46">
        <f t="shared" si="27"/>
        <v>0.12</v>
      </c>
      <c r="I84" s="46">
        <f t="shared" si="35"/>
        <v>2340.5970074924999</v>
      </c>
      <c r="J84" s="46"/>
      <c r="K84" s="46">
        <f t="shared" si="37"/>
        <v>-35699.437285859472</v>
      </c>
      <c r="M84" s="125">
        <f t="shared" si="28"/>
        <v>1.0158682847827833</v>
      </c>
      <c r="N84" s="37">
        <f t="shared" si="36"/>
        <v>6</v>
      </c>
      <c r="O84" s="37">
        <v>69</v>
      </c>
      <c r="P84" s="46">
        <f t="shared" si="29"/>
        <v>0</v>
      </c>
      <c r="Q84" s="46">
        <f t="shared" si="30"/>
        <v>0</v>
      </c>
      <c r="R84" s="46">
        <f t="shared" si="31"/>
        <v>95.280725360217616</v>
      </c>
      <c r="S84" s="115">
        <f t="shared" si="32"/>
        <v>6501.658354145834</v>
      </c>
      <c r="T84" s="46">
        <f t="shared" si="33"/>
        <v>0.12</v>
      </c>
      <c r="U84" s="46">
        <f t="shared" si="38"/>
        <v>2377.7382673691213</v>
      </c>
      <c r="V84" s="46"/>
      <c r="W84" s="116"/>
      <c r="Y84" s="5"/>
      <c r="Z84" s="5"/>
      <c r="AA84" s="5"/>
      <c r="AB84" s="5"/>
      <c r="AC84" s="5"/>
      <c r="AD84" s="5"/>
      <c r="AE84" s="5"/>
      <c r="AF84" s="5"/>
    </row>
    <row r="85" spans="2:32" x14ac:dyDescent="0.2">
      <c r="B85" s="37">
        <f t="shared" si="34"/>
        <v>6</v>
      </c>
      <c r="C85" s="37">
        <v>70</v>
      </c>
      <c r="D85" s="46"/>
      <c r="E85" s="46"/>
      <c r="F85" s="46">
        <f t="shared" si="24"/>
        <v>93.792400833333318</v>
      </c>
      <c r="G85" s="48">
        <f t="shared" si="22"/>
        <v>6501.658354145834</v>
      </c>
      <c r="H85" s="46">
        <f t="shared" si="27"/>
        <v>0.12</v>
      </c>
      <c r="I85" s="46">
        <f t="shared" si="35"/>
        <v>0</v>
      </c>
      <c r="J85" s="46"/>
      <c r="K85" s="46">
        <f t="shared" si="37"/>
        <v>-35981.069211546499</v>
      </c>
      <c r="M85" s="125">
        <f t="shared" si="28"/>
        <v>1.0105510739803585</v>
      </c>
      <c r="N85" s="37">
        <f t="shared" si="36"/>
        <v>6</v>
      </c>
      <c r="O85" s="37">
        <v>70</v>
      </c>
      <c r="P85" s="46">
        <f t="shared" si="29"/>
        <v>0</v>
      </c>
      <c r="Q85" s="46">
        <f t="shared" si="30"/>
        <v>0</v>
      </c>
      <c r="R85" s="46">
        <f t="shared" si="31"/>
        <v>94.782011393321255</v>
      </c>
      <c r="S85" s="115">
        <f t="shared" si="32"/>
        <v>6501.658354145834</v>
      </c>
      <c r="T85" s="46">
        <f t="shared" si="33"/>
        <v>0.12</v>
      </c>
      <c r="U85" s="46">
        <f t="shared" si="38"/>
        <v>0</v>
      </c>
      <c r="V85" s="46"/>
      <c r="W85" s="116"/>
      <c r="Y85" s="5"/>
      <c r="Z85" s="5"/>
      <c r="AA85" s="5"/>
      <c r="AB85" s="5"/>
      <c r="AC85" s="5"/>
      <c r="AD85" s="5"/>
      <c r="AE85" s="5"/>
      <c r="AF85" s="5"/>
    </row>
    <row r="86" spans="2:32" x14ac:dyDescent="0.2">
      <c r="B86" s="37">
        <f t="shared" si="34"/>
        <v>6</v>
      </c>
      <c r="C86" s="37">
        <v>71</v>
      </c>
      <c r="D86" s="46"/>
      <c r="E86" s="46"/>
      <c r="F86" s="46">
        <f t="shared" si="24"/>
        <v>93.792400833333318</v>
      </c>
      <c r="G86" s="48">
        <f t="shared" si="22"/>
        <v>6501.658354145834</v>
      </c>
      <c r="H86" s="46">
        <f t="shared" si="27"/>
        <v>0.12</v>
      </c>
      <c r="I86" s="46">
        <f t="shared" si="35"/>
        <v>0</v>
      </c>
      <c r="J86" s="46"/>
      <c r="K86" s="46">
        <f t="shared" si="37"/>
        <v>-36264.182998325094</v>
      </c>
      <c r="M86" s="125">
        <f t="shared" si="28"/>
        <v>1.0052616942768478</v>
      </c>
      <c r="N86" s="37">
        <f t="shared" si="36"/>
        <v>6</v>
      </c>
      <c r="O86" s="37">
        <v>71</v>
      </c>
      <c r="P86" s="46">
        <f t="shared" si="29"/>
        <v>0</v>
      </c>
      <c r="Q86" s="46">
        <f t="shared" si="30"/>
        <v>0</v>
      </c>
      <c r="R86" s="46">
        <f t="shared" si="31"/>
        <v>94.285907772009878</v>
      </c>
      <c r="S86" s="115">
        <f t="shared" si="32"/>
        <v>6501.658354145834</v>
      </c>
      <c r="T86" s="46">
        <f t="shared" si="33"/>
        <v>0.12</v>
      </c>
      <c r="U86" s="46">
        <f t="shared" si="38"/>
        <v>0</v>
      </c>
      <c r="V86" s="46"/>
      <c r="W86" s="116"/>
      <c r="Y86" s="5"/>
      <c r="Z86" s="5"/>
      <c r="AA86" s="5"/>
      <c r="AB86" s="5"/>
      <c r="AC86" s="5"/>
      <c r="AD86" s="5"/>
      <c r="AE86" s="5"/>
      <c r="AF86" s="5"/>
    </row>
    <row r="87" spans="2:32" x14ac:dyDescent="0.2">
      <c r="B87" s="37">
        <f t="shared" si="34"/>
        <v>6</v>
      </c>
      <c r="C87" s="37">
        <v>72</v>
      </c>
      <c r="D87" s="46"/>
      <c r="E87" s="46"/>
      <c r="F87" s="46">
        <f t="shared" si="24"/>
        <v>93.792400833333318</v>
      </c>
      <c r="G87" s="48">
        <f t="shared" ref="G87:G150" si="39">$G$13/12*(1-$G$14)^(INT((C87-1)/12))</f>
        <v>6501.658354145834</v>
      </c>
      <c r="H87" s="46">
        <f t="shared" si="27"/>
        <v>0.12</v>
      </c>
      <c r="I87" s="46">
        <f t="shared" si="35"/>
        <v>2340.5970074924999</v>
      </c>
      <c r="J87" s="46"/>
      <c r="K87" s="46">
        <f t="shared" si="37"/>
        <v>-34208.189435802778</v>
      </c>
      <c r="M87" s="125">
        <f t="shared" si="28"/>
        <v>1</v>
      </c>
      <c r="N87" s="37">
        <f t="shared" si="36"/>
        <v>6</v>
      </c>
      <c r="O87" s="37">
        <v>72</v>
      </c>
      <c r="P87" s="46">
        <f t="shared" si="29"/>
        <v>0</v>
      </c>
      <c r="Q87" s="46">
        <f t="shared" si="30"/>
        <v>0</v>
      </c>
      <c r="R87" s="46">
        <f t="shared" si="31"/>
        <v>93.792400833333318</v>
      </c>
      <c r="S87" s="115">
        <f t="shared" si="32"/>
        <v>6501.658354145834</v>
      </c>
      <c r="T87" s="46">
        <f t="shared" si="33"/>
        <v>0.12</v>
      </c>
      <c r="U87" s="46">
        <f t="shared" si="38"/>
        <v>2340.5970074924999</v>
      </c>
      <c r="V87" s="46"/>
      <c r="W87" s="116"/>
      <c r="Y87" s="5"/>
      <c r="Z87" s="5"/>
      <c r="AA87" s="5"/>
      <c r="AB87" s="5"/>
      <c r="AC87" s="5"/>
      <c r="AD87" s="5"/>
      <c r="AE87" s="5"/>
      <c r="AF87" s="5"/>
    </row>
    <row r="88" spans="2:32" x14ac:dyDescent="0.2">
      <c r="B88" s="37">
        <f t="shared" si="34"/>
        <v>7</v>
      </c>
      <c r="C88" s="37">
        <v>73</v>
      </c>
      <c r="D88" s="46"/>
      <c r="E88" s="46"/>
      <c r="F88" s="46">
        <f t="shared" si="24"/>
        <v>96.606172858333309</v>
      </c>
      <c r="G88" s="48">
        <f t="shared" si="39"/>
        <v>6469.1500623751053</v>
      </c>
      <c r="H88" s="46">
        <f t="shared" si="27"/>
        <v>0.12</v>
      </c>
      <c r="I88" s="46">
        <f t="shared" si="35"/>
        <v>0</v>
      </c>
      <c r="J88" s="46"/>
      <c r="K88" s="46">
        <f t="shared" si="37"/>
        <v>-34484.788643236796</v>
      </c>
      <c r="M88" s="125">
        <f t="shared" si="28"/>
        <v>1.0594256262456365</v>
      </c>
      <c r="N88" s="37">
        <f t="shared" si="36"/>
        <v>7</v>
      </c>
      <c r="O88" s="37">
        <v>73</v>
      </c>
      <c r="P88" s="46">
        <f t="shared" si="29"/>
        <v>0</v>
      </c>
      <c r="Q88" s="46">
        <f t="shared" si="30"/>
        <v>0</v>
      </c>
      <c r="R88" s="46">
        <f t="shared" si="31"/>
        <v>102.34705517963398</v>
      </c>
      <c r="S88" s="115">
        <f t="shared" si="32"/>
        <v>6469.1500623751053</v>
      </c>
      <c r="T88" s="46">
        <f t="shared" si="33"/>
        <v>0.12</v>
      </c>
      <c r="U88" s="46">
        <f t="shared" si="38"/>
        <v>0</v>
      </c>
      <c r="V88" s="46"/>
      <c r="W88" s="116"/>
      <c r="Y88" s="5"/>
      <c r="Z88" s="5"/>
      <c r="AA88" s="5"/>
      <c r="AB88" s="5"/>
      <c r="AC88" s="5"/>
      <c r="AD88" s="5"/>
      <c r="AE88" s="5"/>
      <c r="AF88" s="5"/>
    </row>
    <row r="89" spans="2:32" x14ac:dyDescent="0.2">
      <c r="B89" s="37">
        <f t="shared" si="34"/>
        <v>7</v>
      </c>
      <c r="C89" s="37">
        <v>74</v>
      </c>
      <c r="D89" s="46"/>
      <c r="E89" s="46"/>
      <c r="F89" s="46">
        <f t="shared" si="24"/>
        <v>96.606172858333309</v>
      </c>
      <c r="G89" s="48">
        <f t="shared" si="39"/>
        <v>6469.1500623751053</v>
      </c>
      <c r="H89" s="46">
        <f t="shared" si="27"/>
        <v>0.12</v>
      </c>
      <c r="I89" s="46">
        <f t="shared" si="35"/>
        <v>0</v>
      </c>
      <c r="J89" s="46"/>
      <c r="K89" s="46">
        <f t="shared" si="37"/>
        <v>-34762.843231137551</v>
      </c>
      <c r="M89" s="125">
        <f t="shared" si="28"/>
        <v>1.0538804296206197</v>
      </c>
      <c r="N89" s="37">
        <f t="shared" si="36"/>
        <v>7</v>
      </c>
      <c r="O89" s="37">
        <v>74</v>
      </c>
      <c r="P89" s="46">
        <f t="shared" si="29"/>
        <v>0</v>
      </c>
      <c r="Q89" s="46">
        <f t="shared" si="30"/>
        <v>0</v>
      </c>
      <c r="R89" s="46">
        <f t="shared" si="31"/>
        <v>101.81135495594415</v>
      </c>
      <c r="S89" s="115">
        <f t="shared" si="32"/>
        <v>6469.1500623751053</v>
      </c>
      <c r="T89" s="46">
        <f t="shared" si="33"/>
        <v>0.12</v>
      </c>
      <c r="U89" s="46">
        <f t="shared" si="38"/>
        <v>0</v>
      </c>
      <c r="V89" s="46"/>
      <c r="W89" s="116"/>
      <c r="Y89" s="5"/>
      <c r="Z89" s="5"/>
      <c r="AA89" s="5"/>
      <c r="AB89" s="5"/>
      <c r="AC89" s="5"/>
      <c r="AD89" s="5"/>
      <c r="AE89" s="5"/>
      <c r="AF89" s="5"/>
    </row>
    <row r="90" spans="2:32" x14ac:dyDescent="0.2">
      <c r="B90" s="37">
        <f t="shared" si="34"/>
        <v>7</v>
      </c>
      <c r="C90" s="37">
        <v>75</v>
      </c>
      <c r="D90" s="46"/>
      <c r="E90" s="46"/>
      <c r="F90" s="46">
        <f t="shared" si="24"/>
        <v>96.606172858333309</v>
      </c>
      <c r="G90" s="48">
        <f t="shared" si="39"/>
        <v>6469.1500623751053</v>
      </c>
      <c r="H90" s="46">
        <f t="shared" si="27"/>
        <v>0.12</v>
      </c>
      <c r="I90" s="46">
        <f t="shared" si="35"/>
        <v>2328.8940224550379</v>
      </c>
      <c r="J90" s="46"/>
      <c r="K90" s="46">
        <f t="shared" si="37"/>
        <v>-32713.466834817074</v>
      </c>
      <c r="M90" s="125">
        <f t="shared" si="28"/>
        <v>1.0483642574073675</v>
      </c>
      <c r="N90" s="37">
        <f t="shared" si="36"/>
        <v>7</v>
      </c>
      <c r="O90" s="37">
        <v>75</v>
      </c>
      <c r="P90" s="46">
        <f t="shared" si="29"/>
        <v>0</v>
      </c>
      <c r="Q90" s="46">
        <f t="shared" si="30"/>
        <v>0</v>
      </c>
      <c r="R90" s="46">
        <f t="shared" si="31"/>
        <v>101.27845866959439</v>
      </c>
      <c r="S90" s="115">
        <f t="shared" si="32"/>
        <v>6469.1500623751053</v>
      </c>
      <c r="T90" s="46">
        <f t="shared" si="33"/>
        <v>0.12</v>
      </c>
      <c r="U90" s="46">
        <f t="shared" si="38"/>
        <v>2441.5292524315328</v>
      </c>
      <c r="V90" s="46"/>
      <c r="W90" s="116"/>
      <c r="Y90" s="5"/>
      <c r="Z90" s="5"/>
      <c r="AA90" s="5"/>
      <c r="AB90" s="5"/>
      <c r="AC90" s="5"/>
      <c r="AD90" s="5"/>
      <c r="AE90" s="5"/>
      <c r="AF90" s="5"/>
    </row>
    <row r="91" spans="2:32" x14ac:dyDescent="0.2">
      <c r="B91" s="37">
        <f t="shared" si="34"/>
        <v>7</v>
      </c>
      <c r="C91" s="37">
        <v>76</v>
      </c>
      <c r="D91" s="46"/>
      <c r="E91" s="46"/>
      <c r="F91" s="46">
        <f t="shared" si="24"/>
        <v>96.606172858333309</v>
      </c>
      <c r="G91" s="48">
        <f t="shared" si="39"/>
        <v>6469.1500623751053</v>
      </c>
      <c r="H91" s="46">
        <f t="shared" si="27"/>
        <v>0.12</v>
      </c>
      <c r="I91" s="46">
        <f t="shared" si="35"/>
        <v>0</v>
      </c>
      <c r="J91" s="46"/>
      <c r="K91" s="46">
        <f t="shared" si="37"/>
        <v>-32982.201268896009</v>
      </c>
      <c r="M91" s="125">
        <f t="shared" si="28"/>
        <v>1.0428769576876462</v>
      </c>
      <c r="N91" s="37">
        <f t="shared" si="36"/>
        <v>7</v>
      </c>
      <c r="O91" s="37">
        <v>76</v>
      </c>
      <c r="P91" s="46">
        <f t="shared" si="29"/>
        <v>0</v>
      </c>
      <c r="Q91" s="46">
        <f t="shared" si="30"/>
        <v>0</v>
      </c>
      <c r="R91" s="46">
        <f t="shared" si="31"/>
        <v>100.7483516443455</v>
      </c>
      <c r="S91" s="115">
        <f t="shared" si="32"/>
        <v>6469.1500623751053</v>
      </c>
      <c r="T91" s="46">
        <f t="shared" si="33"/>
        <v>0.12</v>
      </c>
      <c r="U91" s="46">
        <f t="shared" si="38"/>
        <v>0</v>
      </c>
      <c r="V91" s="46"/>
      <c r="W91" s="116"/>
      <c r="Y91" s="5"/>
      <c r="Z91" s="5"/>
      <c r="AA91" s="5"/>
      <c r="AB91" s="5"/>
      <c r="AC91" s="5"/>
      <c r="AD91" s="5"/>
      <c r="AE91" s="5"/>
      <c r="AF91" s="5"/>
    </row>
    <row r="92" spans="2:32" x14ac:dyDescent="0.2">
      <c r="B92" s="37">
        <f t="shared" si="34"/>
        <v>7</v>
      </c>
      <c r="C92" s="37">
        <v>77</v>
      </c>
      <c r="D92" s="46"/>
      <c r="E92" s="46"/>
      <c r="F92" s="46">
        <f t="shared" si="24"/>
        <v>96.606172858333309</v>
      </c>
      <c r="G92" s="48">
        <f t="shared" si="39"/>
        <v>6469.1500623751053</v>
      </c>
      <c r="H92" s="46">
        <f t="shared" si="27"/>
        <v>0.12</v>
      </c>
      <c r="I92" s="46">
        <f t="shared" si="35"/>
        <v>0</v>
      </c>
      <c r="J92" s="46"/>
      <c r="K92" s="46">
        <f t="shared" si="37"/>
        <v>-33252.349701408733</v>
      </c>
      <c r="M92" s="125">
        <f t="shared" si="28"/>
        <v>1.0374183793383847</v>
      </c>
      <c r="N92" s="37">
        <f t="shared" si="36"/>
        <v>7</v>
      </c>
      <c r="O92" s="37">
        <v>77</v>
      </c>
      <c r="P92" s="46">
        <f t="shared" si="29"/>
        <v>0</v>
      </c>
      <c r="Q92" s="46">
        <f t="shared" si="30"/>
        <v>0</v>
      </c>
      <c r="R92" s="46">
        <f t="shared" si="31"/>
        <v>100.22101928077599</v>
      </c>
      <c r="S92" s="115">
        <f t="shared" si="32"/>
        <v>6469.1500623751053</v>
      </c>
      <c r="T92" s="46">
        <f t="shared" si="33"/>
        <v>0.12</v>
      </c>
      <c r="U92" s="46">
        <f t="shared" si="38"/>
        <v>0</v>
      </c>
      <c r="V92" s="46"/>
      <c r="W92" s="116"/>
      <c r="Y92" s="5"/>
      <c r="Z92" s="5"/>
      <c r="AA92" s="5"/>
      <c r="AB92" s="5"/>
      <c r="AC92" s="5"/>
      <c r="AD92" s="5"/>
      <c r="AE92" s="5"/>
      <c r="AF92" s="5"/>
    </row>
    <row r="93" spans="2:32" x14ac:dyDescent="0.2">
      <c r="B93" s="37">
        <f t="shared" si="34"/>
        <v>7</v>
      </c>
      <c r="C93" s="37">
        <v>78</v>
      </c>
      <c r="D93" s="46"/>
      <c r="E93" s="46"/>
      <c r="F93" s="46">
        <f t="shared" ref="F93:F156" si="40">$F$13/12*(1+$F$14)^(INT((C93-1)/12)-1)</f>
        <v>96.606172858333309</v>
      </c>
      <c r="G93" s="48">
        <f t="shared" si="39"/>
        <v>6469.1500623751053</v>
      </c>
      <c r="H93" s="46">
        <f t="shared" si="27"/>
        <v>0.12</v>
      </c>
      <c r="I93" s="46">
        <f t="shared" si="35"/>
        <v>2328.8940224550379</v>
      </c>
      <c r="J93" s="46"/>
      <c r="K93" s="46">
        <f t="shared" si="37"/>
        <v>-31195.025549927668</v>
      </c>
      <c r="M93" s="125">
        <f t="shared" si="28"/>
        <v>1.031988372027514</v>
      </c>
      <c r="N93" s="37">
        <f t="shared" si="36"/>
        <v>7</v>
      </c>
      <c r="O93" s="37">
        <v>78</v>
      </c>
      <c r="P93" s="46">
        <f t="shared" si="29"/>
        <v>0</v>
      </c>
      <c r="Q93" s="46">
        <f t="shared" si="30"/>
        <v>0</v>
      </c>
      <c r="R93" s="46">
        <f t="shared" si="31"/>
        <v>99.69644705588</v>
      </c>
      <c r="S93" s="115">
        <f t="shared" si="32"/>
        <v>6469.1500623751053</v>
      </c>
      <c r="T93" s="46">
        <f t="shared" si="33"/>
        <v>0.12</v>
      </c>
      <c r="U93" s="46">
        <f t="shared" si="38"/>
        <v>2403.3915508579835</v>
      </c>
      <c r="V93" s="46"/>
      <c r="W93" s="116"/>
      <c r="Y93" s="5"/>
      <c r="Z93" s="5"/>
      <c r="AA93" s="5"/>
      <c r="AB93" s="5"/>
      <c r="AC93" s="5"/>
      <c r="AD93" s="5"/>
      <c r="AE93" s="5"/>
      <c r="AF93" s="5"/>
    </row>
    <row r="94" spans="2:32" x14ac:dyDescent="0.2">
      <c r="B94" s="37">
        <f t="shared" si="34"/>
        <v>7</v>
      </c>
      <c r="C94" s="37">
        <v>79</v>
      </c>
      <c r="D94" s="46"/>
      <c r="E94" s="46"/>
      <c r="F94" s="46">
        <f t="shared" si="40"/>
        <v>96.606172858333309</v>
      </c>
      <c r="G94" s="48">
        <f t="shared" si="39"/>
        <v>6469.1500623751053</v>
      </c>
      <c r="H94" s="46">
        <f t="shared" si="27"/>
        <v>0.12</v>
      </c>
      <c r="I94" s="46">
        <f t="shared" si="35"/>
        <v>0</v>
      </c>
      <c r="J94" s="46"/>
      <c r="K94" s="46">
        <f t="shared" si="37"/>
        <v>-31455.770410188175</v>
      </c>
      <c r="M94" s="125">
        <f t="shared" si="28"/>
        <v>1.0265867862098264</v>
      </c>
      <c r="N94" s="37">
        <f t="shared" si="36"/>
        <v>7</v>
      </c>
      <c r="O94" s="37">
        <v>79</v>
      </c>
      <c r="P94" s="46">
        <f t="shared" si="29"/>
        <v>0</v>
      </c>
      <c r="Q94" s="46">
        <f t="shared" si="30"/>
        <v>0</v>
      </c>
      <c r="R94" s="46">
        <f t="shared" si="31"/>
        <v>99.17462052266734</v>
      </c>
      <c r="S94" s="115">
        <f t="shared" si="32"/>
        <v>6469.1500623751053</v>
      </c>
      <c r="T94" s="46">
        <f t="shared" si="33"/>
        <v>0.12</v>
      </c>
      <c r="U94" s="46">
        <f t="shared" si="38"/>
        <v>0</v>
      </c>
      <c r="V94" s="46"/>
      <c r="W94" s="116"/>
      <c r="Y94" s="5"/>
      <c r="Z94" s="5"/>
      <c r="AA94" s="5"/>
      <c r="AB94" s="5"/>
      <c r="AC94" s="5"/>
      <c r="AD94" s="5"/>
      <c r="AE94" s="5"/>
      <c r="AF94" s="5"/>
    </row>
    <row r="95" spans="2:32" x14ac:dyDescent="0.2">
      <c r="B95" s="37">
        <f t="shared" si="34"/>
        <v>7</v>
      </c>
      <c r="C95" s="37">
        <v>80</v>
      </c>
      <c r="D95" s="46"/>
      <c r="E95" s="46"/>
      <c r="F95" s="46">
        <f t="shared" si="40"/>
        <v>96.606172858333309</v>
      </c>
      <c r="G95" s="48">
        <f t="shared" si="39"/>
        <v>6469.1500623751053</v>
      </c>
      <c r="H95" s="46">
        <f t="shared" si="27"/>
        <v>0.12</v>
      </c>
      <c r="I95" s="46">
        <f t="shared" si="35"/>
        <v>0</v>
      </c>
      <c r="J95" s="46"/>
      <c r="K95" s="46">
        <f t="shared" si="37"/>
        <v>-31717.887230187633</v>
      </c>
      <c r="M95" s="125">
        <f t="shared" si="28"/>
        <v>1.0212134731228559</v>
      </c>
      <c r="N95" s="37">
        <f t="shared" si="36"/>
        <v>7</v>
      </c>
      <c r="O95" s="37">
        <v>80</v>
      </c>
      <c r="P95" s="46">
        <f t="shared" si="29"/>
        <v>0</v>
      </c>
      <c r="Q95" s="46">
        <f t="shared" si="30"/>
        <v>0</v>
      </c>
      <c r="R95" s="46">
        <f t="shared" si="31"/>
        <v>98.655525309765537</v>
      </c>
      <c r="S95" s="115">
        <f t="shared" si="32"/>
        <v>6469.1500623751053</v>
      </c>
      <c r="T95" s="46">
        <f t="shared" si="33"/>
        <v>0.12</v>
      </c>
      <c r="U95" s="46">
        <f t="shared" si="38"/>
        <v>0</v>
      </c>
      <c r="V95" s="46"/>
      <c r="W95" s="116"/>
      <c r="Y95" s="5"/>
      <c r="Z95" s="5"/>
      <c r="AA95" s="5"/>
      <c r="AB95" s="5"/>
      <c r="AC95" s="5"/>
      <c r="AD95" s="5"/>
      <c r="AE95" s="5"/>
      <c r="AF95" s="5"/>
    </row>
    <row r="96" spans="2:32" x14ac:dyDescent="0.2">
      <c r="B96" s="37">
        <f t="shared" si="34"/>
        <v>7</v>
      </c>
      <c r="C96" s="37">
        <v>81</v>
      </c>
      <c r="D96" s="46"/>
      <c r="E96" s="46"/>
      <c r="F96" s="46">
        <f t="shared" si="40"/>
        <v>96.606172858333309</v>
      </c>
      <c r="G96" s="48">
        <f t="shared" si="39"/>
        <v>6469.1500623751053</v>
      </c>
      <c r="H96" s="46">
        <f t="shared" si="27"/>
        <v>0.12</v>
      </c>
      <c r="I96" s="46">
        <f t="shared" si="35"/>
        <v>2328.8940224550379</v>
      </c>
      <c r="J96" s="46"/>
      <c r="K96" s="46">
        <f t="shared" si="37"/>
        <v>-29652.489206303708</v>
      </c>
      <c r="M96" s="125">
        <f t="shared" si="28"/>
        <v>1.0158682847827833</v>
      </c>
      <c r="N96" s="37">
        <f t="shared" si="36"/>
        <v>7</v>
      </c>
      <c r="O96" s="37">
        <v>81</v>
      </c>
      <c r="P96" s="46">
        <f t="shared" si="29"/>
        <v>0</v>
      </c>
      <c r="Q96" s="46">
        <f t="shared" si="30"/>
        <v>0</v>
      </c>
      <c r="R96" s="46">
        <f t="shared" si="31"/>
        <v>98.139147121024138</v>
      </c>
      <c r="S96" s="115">
        <f t="shared" si="32"/>
        <v>6469.1500623751053</v>
      </c>
      <c r="T96" s="46">
        <f t="shared" si="33"/>
        <v>0.12</v>
      </c>
      <c r="U96" s="46">
        <f t="shared" si="38"/>
        <v>2365.8495760322762</v>
      </c>
      <c r="V96" s="46"/>
      <c r="W96" s="116"/>
      <c r="Y96" s="5"/>
      <c r="Z96" s="5"/>
      <c r="AA96" s="5"/>
      <c r="AB96" s="5"/>
      <c r="AC96" s="5"/>
      <c r="AD96" s="5"/>
      <c r="AE96" s="5"/>
      <c r="AF96" s="5"/>
    </row>
    <row r="97" spans="2:32" x14ac:dyDescent="0.2">
      <c r="B97" s="37">
        <f t="shared" si="34"/>
        <v>7</v>
      </c>
      <c r="C97" s="37">
        <v>82</v>
      </c>
      <c r="D97" s="46"/>
      <c r="E97" s="46"/>
      <c r="F97" s="46">
        <f t="shared" si="40"/>
        <v>96.606172858333309</v>
      </c>
      <c r="G97" s="48">
        <f t="shared" si="39"/>
        <v>6469.1500623751053</v>
      </c>
      <c r="H97" s="46">
        <f t="shared" si="27"/>
        <v>0.12</v>
      </c>
      <c r="I97" s="46">
        <f t="shared" si="35"/>
        <v>0</v>
      </c>
      <c r="J97" s="46"/>
      <c r="K97" s="46">
        <f t="shared" si="37"/>
        <v>-29905.117711913139</v>
      </c>
      <c r="M97" s="125">
        <f t="shared" si="28"/>
        <v>1.0105510739803585</v>
      </c>
      <c r="N97" s="37">
        <f t="shared" si="36"/>
        <v>7</v>
      </c>
      <c r="O97" s="37">
        <v>82</v>
      </c>
      <c r="P97" s="46">
        <f t="shared" si="29"/>
        <v>0</v>
      </c>
      <c r="Q97" s="46">
        <f t="shared" si="30"/>
        <v>0</v>
      </c>
      <c r="R97" s="46">
        <f t="shared" si="31"/>
        <v>97.625471735120882</v>
      </c>
      <c r="S97" s="115">
        <f t="shared" si="32"/>
        <v>6469.1500623751053</v>
      </c>
      <c r="T97" s="46">
        <f t="shared" si="33"/>
        <v>0.12</v>
      </c>
      <c r="U97" s="46">
        <f t="shared" si="38"/>
        <v>0</v>
      </c>
      <c r="V97" s="46"/>
      <c r="W97" s="116"/>
      <c r="Y97" s="5"/>
      <c r="Z97" s="5"/>
      <c r="AA97" s="5"/>
      <c r="AB97" s="5"/>
      <c r="AC97" s="5"/>
      <c r="AD97" s="5"/>
      <c r="AE97" s="5"/>
      <c r="AF97" s="5"/>
    </row>
    <row r="98" spans="2:32" x14ac:dyDescent="0.2">
      <c r="B98" s="37">
        <f t="shared" si="34"/>
        <v>7</v>
      </c>
      <c r="C98" s="37">
        <v>83</v>
      </c>
      <c r="D98" s="46"/>
      <c r="E98" s="46"/>
      <c r="F98" s="46">
        <f t="shared" si="40"/>
        <v>96.606172858333309</v>
      </c>
      <c r="G98" s="48">
        <f t="shared" si="39"/>
        <v>6469.1500623751053</v>
      </c>
      <c r="H98" s="46">
        <f t="shared" si="27"/>
        <v>0.12</v>
      </c>
      <c r="I98" s="46">
        <f t="shared" si="35"/>
        <v>0</v>
      </c>
      <c r="J98" s="46"/>
      <c r="K98" s="46">
        <f t="shared" si="37"/>
        <v>-30159.075471484703</v>
      </c>
      <c r="M98" s="125">
        <f t="shared" si="28"/>
        <v>1.0052616942768478</v>
      </c>
      <c r="N98" s="37">
        <f t="shared" si="36"/>
        <v>7</v>
      </c>
      <c r="O98" s="37">
        <v>83</v>
      </c>
      <c r="P98" s="46">
        <f t="shared" si="29"/>
        <v>0</v>
      </c>
      <c r="Q98" s="46">
        <f t="shared" si="30"/>
        <v>0</v>
      </c>
      <c r="R98" s="46">
        <f t="shared" si="31"/>
        <v>97.114485005170167</v>
      </c>
      <c r="S98" s="115">
        <f t="shared" si="32"/>
        <v>6469.1500623751053</v>
      </c>
      <c r="T98" s="46">
        <f t="shared" si="33"/>
        <v>0.12</v>
      </c>
      <c r="U98" s="46">
        <f t="shared" si="38"/>
        <v>0</v>
      </c>
      <c r="V98" s="46"/>
      <c r="W98" s="116"/>
      <c r="Y98" s="5"/>
      <c r="Z98" s="5"/>
      <c r="AA98" s="5"/>
      <c r="AB98" s="5"/>
      <c r="AC98" s="5"/>
      <c r="AD98" s="5"/>
      <c r="AE98" s="5"/>
      <c r="AF98" s="5"/>
    </row>
    <row r="99" spans="2:32" x14ac:dyDescent="0.2">
      <c r="B99" s="37">
        <f t="shared" si="34"/>
        <v>7</v>
      </c>
      <c r="C99" s="37">
        <v>84</v>
      </c>
      <c r="D99" s="46"/>
      <c r="E99" s="46"/>
      <c r="F99" s="46">
        <f t="shared" si="40"/>
        <v>96.606172858333309</v>
      </c>
      <c r="G99" s="48">
        <f t="shared" si="39"/>
        <v>6469.1500623751053</v>
      </c>
      <c r="H99" s="46">
        <f t="shared" si="27"/>
        <v>0.12</v>
      </c>
      <c r="I99" s="46">
        <f t="shared" si="35"/>
        <v>2328.8940224550379</v>
      </c>
      <c r="J99" s="46"/>
      <c r="K99" s="46">
        <f t="shared" si="37"/>
        <v>-28085.475456691329</v>
      </c>
      <c r="M99" s="125">
        <f t="shared" si="28"/>
        <v>1</v>
      </c>
      <c r="N99" s="37">
        <f t="shared" si="36"/>
        <v>7</v>
      </c>
      <c r="O99" s="37">
        <v>84</v>
      </c>
      <c r="P99" s="46">
        <f t="shared" si="29"/>
        <v>0</v>
      </c>
      <c r="Q99" s="46">
        <f t="shared" si="30"/>
        <v>0</v>
      </c>
      <c r="R99" s="46">
        <f t="shared" si="31"/>
        <v>96.606172858333309</v>
      </c>
      <c r="S99" s="115">
        <f t="shared" si="32"/>
        <v>6469.1500623751053</v>
      </c>
      <c r="T99" s="46">
        <f t="shared" si="33"/>
        <v>0.12</v>
      </c>
      <c r="U99" s="46">
        <f t="shared" si="38"/>
        <v>2328.8940224550379</v>
      </c>
      <c r="V99" s="46"/>
      <c r="W99" s="116"/>
      <c r="Y99" s="5"/>
      <c r="Z99" s="5"/>
      <c r="AA99" s="5"/>
      <c r="AB99" s="5"/>
      <c r="AC99" s="5"/>
      <c r="AD99" s="5"/>
      <c r="AE99" s="5"/>
      <c r="AF99" s="5"/>
    </row>
    <row r="100" spans="2:32" x14ac:dyDescent="0.2">
      <c r="B100" s="37">
        <f t="shared" si="34"/>
        <v>8</v>
      </c>
      <c r="C100" s="37">
        <v>85</v>
      </c>
      <c r="D100" s="46"/>
      <c r="E100" s="46"/>
      <c r="F100" s="46">
        <f t="shared" si="40"/>
        <v>99.504358044083318</v>
      </c>
      <c r="G100" s="48">
        <f t="shared" si="39"/>
        <v>6436.8043120632292</v>
      </c>
      <c r="H100" s="46">
        <f t="shared" si="27"/>
        <v>0.12</v>
      </c>
      <c r="I100" s="46">
        <f t="shared" si="35"/>
        <v>0</v>
      </c>
      <c r="J100" s="46"/>
      <c r="K100" s="46">
        <f t="shared" si="37"/>
        <v>-28332.757000208432</v>
      </c>
      <c r="M100" s="125">
        <f t="shared" si="28"/>
        <v>1.0594256262456365</v>
      </c>
      <c r="N100" s="37">
        <f t="shared" si="36"/>
        <v>8</v>
      </c>
      <c r="O100" s="37">
        <v>85</v>
      </c>
      <c r="P100" s="46">
        <f t="shared" si="29"/>
        <v>0</v>
      </c>
      <c r="Q100" s="46">
        <f t="shared" si="30"/>
        <v>0</v>
      </c>
      <c r="R100" s="46">
        <f t="shared" si="31"/>
        <v>105.41746683502301</v>
      </c>
      <c r="S100" s="115">
        <f t="shared" si="32"/>
        <v>6436.8043120632292</v>
      </c>
      <c r="T100" s="46">
        <f t="shared" si="33"/>
        <v>0.12</v>
      </c>
      <c r="U100" s="46">
        <f t="shared" si="38"/>
        <v>0</v>
      </c>
      <c r="V100" s="46"/>
      <c r="W100" s="116"/>
      <c r="Y100" s="5"/>
      <c r="Z100" s="5"/>
      <c r="AA100" s="5"/>
      <c r="AB100" s="5"/>
      <c r="AC100" s="5"/>
      <c r="AD100" s="5"/>
      <c r="AE100" s="5"/>
      <c r="AF100" s="5"/>
    </row>
    <row r="101" spans="2:32" x14ac:dyDescent="0.2">
      <c r="B101" s="37">
        <f t="shared" si="34"/>
        <v>8</v>
      </c>
      <c r="C101" s="37">
        <v>86</v>
      </c>
      <c r="D101" s="46"/>
      <c r="E101" s="46"/>
      <c r="F101" s="46">
        <f t="shared" si="40"/>
        <v>99.504358044083318</v>
      </c>
      <c r="G101" s="48">
        <f t="shared" si="39"/>
        <v>6436.8043120632292</v>
      </c>
      <c r="H101" s="46">
        <f t="shared" si="27"/>
        <v>0.12</v>
      </c>
      <c r="I101" s="46">
        <f t="shared" si="35"/>
        <v>0</v>
      </c>
      <c r="J101" s="46"/>
      <c r="K101" s="46">
        <f t="shared" si="37"/>
        <v>-28581.339663607829</v>
      </c>
      <c r="M101" s="125">
        <f t="shared" si="28"/>
        <v>1.0538804296206197</v>
      </c>
      <c r="N101" s="37">
        <f t="shared" si="36"/>
        <v>8</v>
      </c>
      <c r="O101" s="37">
        <v>86</v>
      </c>
      <c r="P101" s="46">
        <f t="shared" si="29"/>
        <v>0</v>
      </c>
      <c r="Q101" s="46">
        <f t="shared" si="30"/>
        <v>0</v>
      </c>
      <c r="R101" s="46">
        <f t="shared" si="31"/>
        <v>104.86569560462249</v>
      </c>
      <c r="S101" s="115">
        <f t="shared" si="32"/>
        <v>6436.8043120632292</v>
      </c>
      <c r="T101" s="46">
        <f t="shared" si="33"/>
        <v>0.12</v>
      </c>
      <c r="U101" s="46">
        <f t="shared" si="38"/>
        <v>0</v>
      </c>
      <c r="V101" s="46"/>
      <c r="W101" s="116"/>
      <c r="Y101" s="5"/>
      <c r="Z101" s="5"/>
      <c r="AA101" s="5"/>
      <c r="AB101" s="5"/>
      <c r="AC101" s="5"/>
      <c r="AD101" s="5"/>
      <c r="AE101" s="5"/>
      <c r="AF101" s="5"/>
    </row>
    <row r="102" spans="2:32" x14ac:dyDescent="0.2">
      <c r="B102" s="37">
        <f t="shared" si="34"/>
        <v>8</v>
      </c>
      <c r="C102" s="37">
        <v>87</v>
      </c>
      <c r="D102" s="46"/>
      <c r="E102" s="46"/>
      <c r="F102" s="46">
        <f t="shared" si="40"/>
        <v>99.504358044083318</v>
      </c>
      <c r="G102" s="48">
        <f t="shared" si="39"/>
        <v>6436.8043120632292</v>
      </c>
      <c r="H102" s="46">
        <f t="shared" si="27"/>
        <v>0.12</v>
      </c>
      <c r="I102" s="46">
        <f t="shared" si="35"/>
        <v>2317.2495523427624</v>
      </c>
      <c r="J102" s="46"/>
      <c r="K102" s="46">
        <f t="shared" si="37"/>
        <v>-26513.980740641797</v>
      </c>
      <c r="M102" s="125">
        <f t="shared" si="28"/>
        <v>1.0483642574073675</v>
      </c>
      <c r="N102" s="37">
        <f t="shared" si="36"/>
        <v>8</v>
      </c>
      <c r="O102" s="37">
        <v>87</v>
      </c>
      <c r="P102" s="46">
        <f t="shared" si="29"/>
        <v>0</v>
      </c>
      <c r="Q102" s="46">
        <f t="shared" si="30"/>
        <v>0</v>
      </c>
      <c r="R102" s="46">
        <f t="shared" si="31"/>
        <v>104.31681242968222</v>
      </c>
      <c r="S102" s="115">
        <f t="shared" si="32"/>
        <v>6436.8043120632292</v>
      </c>
      <c r="T102" s="46">
        <f t="shared" si="33"/>
        <v>0.12</v>
      </c>
      <c r="U102" s="46">
        <f t="shared" si="38"/>
        <v>2429.3216061693747</v>
      </c>
      <c r="V102" s="46"/>
      <c r="W102" s="116"/>
      <c r="Y102" s="5"/>
      <c r="Z102" s="5"/>
      <c r="AA102" s="5"/>
      <c r="AB102" s="5"/>
      <c r="AC102" s="5"/>
      <c r="AD102" s="5"/>
      <c r="AE102" s="5"/>
      <c r="AF102" s="5"/>
    </row>
    <row r="103" spans="2:32" x14ac:dyDescent="0.2">
      <c r="B103" s="37">
        <f t="shared" si="34"/>
        <v>8</v>
      </c>
      <c r="C103" s="37">
        <v>88</v>
      </c>
      <c r="D103" s="46"/>
      <c r="E103" s="46"/>
      <c r="F103" s="46">
        <f t="shared" si="40"/>
        <v>99.504358044083318</v>
      </c>
      <c r="G103" s="48">
        <f t="shared" si="39"/>
        <v>6436.8043120632292</v>
      </c>
      <c r="H103" s="46">
        <f t="shared" si="27"/>
        <v>0.12</v>
      </c>
      <c r="I103" s="46">
        <f t="shared" si="35"/>
        <v>0</v>
      </c>
      <c r="J103" s="46"/>
      <c r="K103" s="46">
        <f t="shared" si="37"/>
        <v>-26752.993559405368</v>
      </c>
      <c r="M103" s="125">
        <f t="shared" si="28"/>
        <v>1.0428769576876462</v>
      </c>
      <c r="N103" s="37">
        <f t="shared" si="36"/>
        <v>8</v>
      </c>
      <c r="O103" s="37">
        <v>88</v>
      </c>
      <c r="P103" s="46">
        <f t="shared" si="29"/>
        <v>0</v>
      </c>
      <c r="Q103" s="46">
        <f t="shared" si="30"/>
        <v>0</v>
      </c>
      <c r="R103" s="46">
        <f t="shared" si="31"/>
        <v>103.77080219367588</v>
      </c>
      <c r="S103" s="115">
        <f t="shared" si="32"/>
        <v>6436.8043120632292</v>
      </c>
      <c r="T103" s="46">
        <f t="shared" si="33"/>
        <v>0.12</v>
      </c>
      <c r="U103" s="46">
        <f t="shared" si="38"/>
        <v>0</v>
      </c>
      <c r="V103" s="46"/>
      <c r="W103" s="116"/>
      <c r="Y103" s="5"/>
      <c r="Z103" s="5"/>
      <c r="AA103" s="5"/>
      <c r="AB103" s="5"/>
      <c r="AC103" s="5"/>
      <c r="AD103" s="5"/>
      <c r="AE103" s="5"/>
      <c r="AF103" s="5"/>
    </row>
    <row r="104" spans="2:32" x14ac:dyDescent="0.2">
      <c r="B104" s="37">
        <f t="shared" si="34"/>
        <v>8</v>
      </c>
      <c r="C104" s="37">
        <v>89</v>
      </c>
      <c r="D104" s="46"/>
      <c r="E104" s="46"/>
      <c r="F104" s="46">
        <f t="shared" si="40"/>
        <v>99.504358044083318</v>
      </c>
      <c r="G104" s="48">
        <f t="shared" si="39"/>
        <v>6436.8043120632292</v>
      </c>
      <c r="H104" s="46">
        <f t="shared" si="27"/>
        <v>0.12</v>
      </c>
      <c r="I104" s="46">
        <f t="shared" si="35"/>
        <v>0</v>
      </c>
      <c r="J104" s="46"/>
      <c r="K104" s="46">
        <f t="shared" si="37"/>
        <v>-26993.26399054952</v>
      </c>
      <c r="M104" s="125">
        <f t="shared" si="28"/>
        <v>1.0374183793383847</v>
      </c>
      <c r="N104" s="37">
        <f t="shared" si="36"/>
        <v>8</v>
      </c>
      <c r="O104" s="37">
        <v>89</v>
      </c>
      <c r="P104" s="46">
        <f t="shared" si="29"/>
        <v>0</v>
      </c>
      <c r="Q104" s="46">
        <f t="shared" si="30"/>
        <v>0</v>
      </c>
      <c r="R104" s="46">
        <f t="shared" si="31"/>
        <v>103.22764985919927</v>
      </c>
      <c r="S104" s="115">
        <f t="shared" si="32"/>
        <v>6436.8043120632292</v>
      </c>
      <c r="T104" s="46">
        <f t="shared" si="33"/>
        <v>0.12</v>
      </c>
      <c r="U104" s="46">
        <f t="shared" si="38"/>
        <v>0</v>
      </c>
      <c r="V104" s="46"/>
      <c r="W104" s="116"/>
      <c r="Y104" s="5"/>
      <c r="Z104" s="5"/>
      <c r="AA104" s="5"/>
      <c r="AB104" s="5"/>
      <c r="AC104" s="5"/>
      <c r="AD104" s="5"/>
      <c r="AE104" s="5"/>
      <c r="AF104" s="5"/>
    </row>
    <row r="105" spans="2:32" x14ac:dyDescent="0.2">
      <c r="B105" s="37">
        <f t="shared" si="34"/>
        <v>8</v>
      </c>
      <c r="C105" s="37">
        <v>90</v>
      </c>
      <c r="D105" s="46"/>
      <c r="E105" s="46"/>
      <c r="F105" s="46">
        <f t="shared" si="40"/>
        <v>99.504358044083318</v>
      </c>
      <c r="G105" s="48">
        <f t="shared" si="39"/>
        <v>6436.8043120632292</v>
      </c>
      <c r="H105" s="46">
        <f t="shared" si="27"/>
        <v>0.12</v>
      </c>
      <c r="I105" s="46">
        <f t="shared" si="35"/>
        <v>2317.2495523427624</v>
      </c>
      <c r="J105" s="46"/>
      <c r="K105" s="46">
        <f t="shared" si="37"/>
        <v>-24917.549098903357</v>
      </c>
      <c r="M105" s="125">
        <f t="shared" si="28"/>
        <v>1.031988372027514</v>
      </c>
      <c r="N105" s="37">
        <f t="shared" si="36"/>
        <v>8</v>
      </c>
      <c r="O105" s="37">
        <v>90</v>
      </c>
      <c r="P105" s="46">
        <f t="shared" si="29"/>
        <v>0</v>
      </c>
      <c r="Q105" s="46">
        <f t="shared" si="30"/>
        <v>0</v>
      </c>
      <c r="R105" s="46">
        <f t="shared" si="31"/>
        <v>102.68734046755641</v>
      </c>
      <c r="S105" s="115">
        <f t="shared" si="32"/>
        <v>6436.8043120632292</v>
      </c>
      <c r="T105" s="46">
        <f t="shared" si="33"/>
        <v>0.12</v>
      </c>
      <c r="U105" s="46">
        <f t="shared" si="38"/>
        <v>2391.3745931036929</v>
      </c>
      <c r="V105" s="46"/>
      <c r="W105" s="116"/>
      <c r="Y105" s="5"/>
      <c r="Z105" s="5"/>
      <c r="AA105" s="5"/>
      <c r="AB105" s="5"/>
      <c r="AC105" s="5"/>
      <c r="AD105" s="5"/>
      <c r="AE105" s="5"/>
      <c r="AF105" s="5"/>
    </row>
    <row r="106" spans="2:32" x14ac:dyDescent="0.2">
      <c r="B106" s="37">
        <f t="shared" si="34"/>
        <v>8</v>
      </c>
      <c r="C106" s="37">
        <v>91</v>
      </c>
      <c r="D106" s="46"/>
      <c r="E106" s="46"/>
      <c r="F106" s="46">
        <f t="shared" si="40"/>
        <v>99.504358044083318</v>
      </c>
      <c r="G106" s="48">
        <f t="shared" si="39"/>
        <v>6436.8043120632292</v>
      </c>
      <c r="H106" s="46">
        <f t="shared" si="27"/>
        <v>0.12</v>
      </c>
      <c r="I106" s="46">
        <f t="shared" si="35"/>
        <v>0</v>
      </c>
      <c r="J106" s="46"/>
      <c r="K106" s="46">
        <f t="shared" si="37"/>
        <v>-25148.161982434212</v>
      </c>
      <c r="M106" s="125">
        <f t="shared" si="28"/>
        <v>1.0265867862098264</v>
      </c>
      <c r="N106" s="37">
        <f t="shared" si="36"/>
        <v>8</v>
      </c>
      <c r="O106" s="37">
        <v>91</v>
      </c>
      <c r="P106" s="46">
        <f t="shared" si="29"/>
        <v>0</v>
      </c>
      <c r="Q106" s="46">
        <f t="shared" si="30"/>
        <v>0</v>
      </c>
      <c r="R106" s="46">
        <f t="shared" si="31"/>
        <v>102.14985913834738</v>
      </c>
      <c r="S106" s="115">
        <f t="shared" si="32"/>
        <v>6436.8043120632292</v>
      </c>
      <c r="T106" s="46">
        <f t="shared" si="33"/>
        <v>0.12</v>
      </c>
      <c r="U106" s="46">
        <f t="shared" si="38"/>
        <v>0</v>
      </c>
      <c r="V106" s="46"/>
      <c r="W106" s="116"/>
      <c r="Y106" s="5"/>
      <c r="Z106" s="5"/>
      <c r="AA106" s="5"/>
      <c r="AB106" s="5"/>
      <c r="AC106" s="5"/>
      <c r="AD106" s="5"/>
      <c r="AE106" s="5"/>
      <c r="AF106" s="5"/>
    </row>
    <row r="107" spans="2:32" x14ac:dyDescent="0.2">
      <c r="B107" s="37">
        <f t="shared" si="34"/>
        <v>8</v>
      </c>
      <c r="C107" s="37">
        <v>92</v>
      </c>
      <c r="D107" s="46"/>
      <c r="E107" s="46"/>
      <c r="F107" s="46">
        <f t="shared" si="40"/>
        <v>99.504358044083318</v>
      </c>
      <c r="G107" s="48">
        <f t="shared" si="39"/>
        <v>6436.8043120632292</v>
      </c>
      <c r="H107" s="46">
        <f t="shared" si="27"/>
        <v>0.12</v>
      </c>
      <c r="I107" s="46">
        <f t="shared" si="35"/>
        <v>0</v>
      </c>
      <c r="J107" s="46"/>
      <c r="K107" s="46">
        <f t="shared" si="37"/>
        <v>-25379.988280454509</v>
      </c>
      <c r="M107" s="125">
        <f t="shared" si="28"/>
        <v>1.0212134731228559</v>
      </c>
      <c r="N107" s="37">
        <f t="shared" si="36"/>
        <v>8</v>
      </c>
      <c r="O107" s="37">
        <v>92</v>
      </c>
      <c r="P107" s="46">
        <f t="shared" si="29"/>
        <v>0</v>
      </c>
      <c r="Q107" s="46">
        <f t="shared" si="30"/>
        <v>0</v>
      </c>
      <c r="R107" s="46">
        <f t="shared" si="31"/>
        <v>101.61519106905851</v>
      </c>
      <c r="S107" s="115">
        <f t="shared" si="32"/>
        <v>6436.8043120632292</v>
      </c>
      <c r="T107" s="46">
        <f t="shared" si="33"/>
        <v>0.12</v>
      </c>
      <c r="U107" s="46">
        <f t="shared" si="38"/>
        <v>0</v>
      </c>
      <c r="V107" s="46"/>
      <c r="W107" s="116"/>
      <c r="Y107" s="5"/>
      <c r="Z107" s="5"/>
      <c r="AA107" s="5"/>
      <c r="AB107" s="5"/>
      <c r="AC107" s="5"/>
      <c r="AD107" s="5"/>
      <c r="AE107" s="5"/>
      <c r="AF107" s="5"/>
    </row>
    <row r="108" spans="2:32" x14ac:dyDescent="0.2">
      <c r="B108" s="37">
        <f t="shared" si="34"/>
        <v>8</v>
      </c>
      <c r="C108" s="37">
        <v>93</v>
      </c>
      <c r="D108" s="46"/>
      <c r="E108" s="46"/>
      <c r="F108" s="46">
        <f t="shared" si="40"/>
        <v>99.504358044083318</v>
      </c>
      <c r="G108" s="48">
        <f t="shared" si="39"/>
        <v>6436.8043120632292</v>
      </c>
      <c r="H108" s="46">
        <f t="shared" si="27"/>
        <v>0.12</v>
      </c>
      <c r="I108" s="46">
        <f t="shared" si="35"/>
        <v>2317.2495523427624</v>
      </c>
      <c r="J108" s="46"/>
      <c r="K108" s="46">
        <f t="shared" si="37"/>
        <v>-23295.784825237562</v>
      </c>
      <c r="M108" s="125">
        <f t="shared" si="28"/>
        <v>1.0158682847827833</v>
      </c>
      <c r="N108" s="37">
        <f t="shared" si="36"/>
        <v>8</v>
      </c>
      <c r="O108" s="37">
        <v>93</v>
      </c>
      <c r="P108" s="46">
        <f t="shared" si="29"/>
        <v>0</v>
      </c>
      <c r="Q108" s="46">
        <f t="shared" si="30"/>
        <v>0</v>
      </c>
      <c r="R108" s="46">
        <f t="shared" si="31"/>
        <v>101.08332153465487</v>
      </c>
      <c r="S108" s="115">
        <f t="shared" si="32"/>
        <v>6436.8043120632292</v>
      </c>
      <c r="T108" s="46">
        <f t="shared" si="33"/>
        <v>0.12</v>
      </c>
      <c r="U108" s="46">
        <f t="shared" si="38"/>
        <v>2354.0203281521144</v>
      </c>
      <c r="V108" s="46"/>
      <c r="W108" s="116"/>
      <c r="Y108" s="5"/>
      <c r="Z108" s="5"/>
      <c r="AA108" s="5"/>
      <c r="AB108" s="5"/>
      <c r="AC108" s="5"/>
      <c r="AD108" s="5"/>
      <c r="AE108" s="5"/>
      <c r="AF108" s="5"/>
    </row>
    <row r="109" spans="2:32" x14ac:dyDescent="0.2">
      <c r="B109" s="37">
        <f t="shared" si="34"/>
        <v>8</v>
      </c>
      <c r="C109" s="37">
        <v>94</v>
      </c>
      <c r="D109" s="46"/>
      <c r="E109" s="46"/>
      <c r="F109" s="46">
        <f t="shared" si="40"/>
        <v>99.504358044083318</v>
      </c>
      <c r="G109" s="48">
        <f t="shared" si="39"/>
        <v>6436.8043120632292</v>
      </c>
      <c r="H109" s="46">
        <f t="shared" si="27"/>
        <v>0.12</v>
      </c>
      <c r="I109" s="46">
        <f t="shared" si="35"/>
        <v>0</v>
      </c>
      <c r="J109" s="46"/>
      <c r="K109" s="46">
        <f t="shared" si="37"/>
        <v>-23517.864480971275</v>
      </c>
      <c r="M109" s="125">
        <f t="shared" si="28"/>
        <v>1.0105510739803585</v>
      </c>
      <c r="N109" s="37">
        <f t="shared" si="36"/>
        <v>8</v>
      </c>
      <c r="O109" s="37">
        <v>94</v>
      </c>
      <c r="P109" s="46">
        <f t="shared" si="29"/>
        <v>0</v>
      </c>
      <c r="Q109" s="46">
        <f t="shared" si="30"/>
        <v>0</v>
      </c>
      <c r="R109" s="46">
        <f t="shared" si="31"/>
        <v>100.55423588717451</v>
      </c>
      <c r="S109" s="115">
        <f t="shared" si="32"/>
        <v>6436.8043120632292</v>
      </c>
      <c r="T109" s="46">
        <f t="shared" si="33"/>
        <v>0.12</v>
      </c>
      <c r="U109" s="46">
        <f t="shared" si="38"/>
        <v>0</v>
      </c>
      <c r="V109" s="46"/>
      <c r="W109" s="116"/>
      <c r="Y109" s="5"/>
      <c r="Z109" s="5"/>
      <c r="AA109" s="5"/>
      <c r="AB109" s="5"/>
      <c r="AC109" s="5"/>
      <c r="AD109" s="5"/>
      <c r="AE109" s="5"/>
      <c r="AF109" s="5"/>
    </row>
    <row r="110" spans="2:32" x14ac:dyDescent="0.2">
      <c r="B110" s="37">
        <f t="shared" si="34"/>
        <v>8</v>
      </c>
      <c r="C110" s="37">
        <v>95</v>
      </c>
      <c r="D110" s="46"/>
      <c r="E110" s="46"/>
      <c r="F110" s="46">
        <f t="shared" si="40"/>
        <v>99.504358044083318</v>
      </c>
      <c r="G110" s="48">
        <f t="shared" si="39"/>
        <v>6436.8043120632292</v>
      </c>
      <c r="H110" s="46">
        <f t="shared" si="27"/>
        <v>0.12</v>
      </c>
      <c r="I110" s="46">
        <f t="shared" si="35"/>
        <v>0</v>
      </c>
      <c r="J110" s="46"/>
      <c r="K110" s="46">
        <f t="shared" si="37"/>
        <v>-23741.112651958567</v>
      </c>
      <c r="M110" s="125">
        <f t="shared" si="28"/>
        <v>1.0052616942768478</v>
      </c>
      <c r="N110" s="37">
        <f t="shared" si="36"/>
        <v>8</v>
      </c>
      <c r="O110" s="37">
        <v>95</v>
      </c>
      <c r="P110" s="46">
        <f t="shared" si="29"/>
        <v>0</v>
      </c>
      <c r="Q110" s="46">
        <f t="shared" si="30"/>
        <v>0</v>
      </c>
      <c r="R110" s="46">
        <f t="shared" si="31"/>
        <v>100.02791955532528</v>
      </c>
      <c r="S110" s="115">
        <f t="shared" si="32"/>
        <v>6436.8043120632292</v>
      </c>
      <c r="T110" s="46">
        <f t="shared" si="33"/>
        <v>0.12</v>
      </c>
      <c r="U110" s="46">
        <f t="shared" si="38"/>
        <v>0</v>
      </c>
      <c r="V110" s="46"/>
      <c r="W110" s="116"/>
      <c r="Y110" s="5"/>
      <c r="Z110" s="5"/>
      <c r="AA110" s="5"/>
      <c r="AB110" s="5"/>
      <c r="AC110" s="5"/>
      <c r="AD110" s="5"/>
      <c r="AE110" s="5"/>
      <c r="AF110" s="5"/>
    </row>
    <row r="111" spans="2:32" x14ac:dyDescent="0.2">
      <c r="B111" s="37">
        <f t="shared" si="34"/>
        <v>8</v>
      </c>
      <c r="C111" s="37">
        <v>96</v>
      </c>
      <c r="D111" s="46"/>
      <c r="E111" s="46"/>
      <c r="F111" s="46">
        <f t="shared" si="40"/>
        <v>99.504358044083318</v>
      </c>
      <c r="G111" s="48">
        <f t="shared" si="39"/>
        <v>6436.8043120632292</v>
      </c>
      <c r="H111" s="46">
        <f t="shared" si="27"/>
        <v>0.12</v>
      </c>
      <c r="I111" s="46">
        <f t="shared" si="35"/>
        <v>2317.2495523427624</v>
      </c>
      <c r="J111" s="46"/>
      <c r="K111" s="46">
        <f t="shared" si="37"/>
        <v>-21648.285934226697</v>
      </c>
      <c r="M111" s="125">
        <f t="shared" si="28"/>
        <v>1</v>
      </c>
      <c r="N111" s="37">
        <f t="shared" si="36"/>
        <v>8</v>
      </c>
      <c r="O111" s="37">
        <v>96</v>
      </c>
      <c r="P111" s="46">
        <f t="shared" si="29"/>
        <v>0</v>
      </c>
      <c r="Q111" s="46">
        <f t="shared" si="30"/>
        <v>0</v>
      </c>
      <c r="R111" s="46">
        <f t="shared" si="31"/>
        <v>99.504358044083318</v>
      </c>
      <c r="S111" s="115">
        <f t="shared" si="32"/>
        <v>6436.8043120632292</v>
      </c>
      <c r="T111" s="46">
        <f t="shared" si="33"/>
        <v>0.12</v>
      </c>
      <c r="U111" s="46">
        <f t="shared" si="38"/>
        <v>2317.2495523427624</v>
      </c>
      <c r="V111" s="46"/>
      <c r="W111" s="116"/>
      <c r="Y111" s="5"/>
      <c r="Z111" s="5"/>
      <c r="AA111" s="5"/>
      <c r="AB111" s="5"/>
      <c r="AC111" s="5"/>
      <c r="AD111" s="5"/>
      <c r="AE111" s="5"/>
      <c r="AF111" s="5"/>
    </row>
    <row r="112" spans="2:32" x14ac:dyDescent="0.2">
      <c r="B112" s="37">
        <f t="shared" si="34"/>
        <v>9</v>
      </c>
      <c r="C112" s="37">
        <v>97</v>
      </c>
      <c r="D112" s="46"/>
      <c r="E112" s="46"/>
      <c r="F112" s="46">
        <f t="shared" si="40"/>
        <v>102.48948878540583</v>
      </c>
      <c r="G112" s="48">
        <f t="shared" si="39"/>
        <v>6404.6202905029131</v>
      </c>
      <c r="H112" s="46">
        <f t="shared" si="27"/>
        <v>0.12</v>
      </c>
      <c r="I112" s="46">
        <f t="shared" si="35"/>
        <v>0</v>
      </c>
      <c r="J112" s="46"/>
      <c r="K112" s="46">
        <f t="shared" si="37"/>
        <v>-21864.682085215787</v>
      </c>
      <c r="M112" s="125">
        <f t="shared" si="28"/>
        <v>1.0594256262456363</v>
      </c>
      <c r="N112" s="37">
        <f t="shared" si="36"/>
        <v>9</v>
      </c>
      <c r="O112" s="37">
        <v>97</v>
      </c>
      <c r="P112" s="46">
        <f t="shared" si="29"/>
        <v>0</v>
      </c>
      <c r="Q112" s="46">
        <f t="shared" si="30"/>
        <v>0</v>
      </c>
      <c r="R112" s="46">
        <f t="shared" si="31"/>
        <v>108.57999084007369</v>
      </c>
      <c r="S112" s="115">
        <f t="shared" si="32"/>
        <v>6404.6202905029131</v>
      </c>
      <c r="T112" s="46">
        <f t="shared" si="33"/>
        <v>0.12</v>
      </c>
      <c r="U112" s="46">
        <f t="shared" si="38"/>
        <v>0</v>
      </c>
      <c r="V112" s="46"/>
      <c r="W112" s="116"/>
      <c r="Y112" s="5"/>
      <c r="Z112" s="5"/>
      <c r="AA112" s="5"/>
      <c r="AB112" s="5"/>
      <c r="AC112" s="5"/>
      <c r="AD112" s="5"/>
      <c r="AE112" s="5"/>
      <c r="AF112" s="5"/>
    </row>
    <row r="113" spans="2:32" x14ac:dyDescent="0.2">
      <c r="B113" s="37">
        <f t="shared" si="34"/>
        <v>9</v>
      </c>
      <c r="C113" s="37">
        <v>98</v>
      </c>
      <c r="D113" s="46"/>
      <c r="E113" s="46"/>
      <c r="F113" s="46">
        <f t="shared" si="40"/>
        <v>102.48948878540583</v>
      </c>
      <c r="G113" s="48">
        <f t="shared" si="39"/>
        <v>6404.6202905029131</v>
      </c>
      <c r="H113" s="46">
        <f t="shared" si="27"/>
        <v>0.12</v>
      </c>
      <c r="I113" s="46">
        <f t="shared" si="35"/>
        <v>0</v>
      </c>
      <c r="J113" s="46"/>
      <c r="K113" s="46">
        <f t="shared" si="37"/>
        <v>-22082.21684659407</v>
      </c>
      <c r="M113" s="125">
        <f t="shared" si="28"/>
        <v>1.0538804296206199</v>
      </c>
      <c r="N113" s="37">
        <f t="shared" si="36"/>
        <v>9</v>
      </c>
      <c r="O113" s="37">
        <v>98</v>
      </c>
      <c r="P113" s="46">
        <f t="shared" si="29"/>
        <v>0</v>
      </c>
      <c r="Q113" s="46">
        <f t="shared" si="30"/>
        <v>0</v>
      </c>
      <c r="R113" s="46">
        <f t="shared" si="31"/>
        <v>108.01166647276119</v>
      </c>
      <c r="S113" s="115">
        <f t="shared" si="32"/>
        <v>6404.6202905029131</v>
      </c>
      <c r="T113" s="46">
        <f t="shared" si="33"/>
        <v>0.12</v>
      </c>
      <c r="U113" s="46">
        <f t="shared" si="38"/>
        <v>0</v>
      </c>
      <c r="V113" s="46"/>
      <c r="W113" s="116"/>
      <c r="Y113" s="5"/>
      <c r="Z113" s="5"/>
      <c r="AA113" s="5"/>
      <c r="AB113" s="5"/>
      <c r="AC113" s="5"/>
      <c r="AD113" s="5"/>
      <c r="AE113" s="5"/>
      <c r="AF113" s="5"/>
    </row>
    <row r="114" spans="2:32" x14ac:dyDescent="0.2">
      <c r="B114" s="37">
        <f t="shared" si="34"/>
        <v>9</v>
      </c>
      <c r="C114" s="37">
        <v>99</v>
      </c>
      <c r="D114" s="46"/>
      <c r="E114" s="46"/>
      <c r="F114" s="46">
        <f t="shared" si="40"/>
        <v>102.48948878540583</v>
      </c>
      <c r="G114" s="48">
        <f t="shared" si="39"/>
        <v>6404.6202905029131</v>
      </c>
      <c r="H114" s="46">
        <f t="shared" si="27"/>
        <v>0.12</v>
      </c>
      <c r="I114" s="46">
        <f t="shared" si="35"/>
        <v>2305.6633045810486</v>
      </c>
      <c r="J114" s="46"/>
      <c r="K114" s="46">
        <f t="shared" si="37"/>
        <v>-19995.232904800261</v>
      </c>
      <c r="M114" s="125">
        <f t="shared" si="28"/>
        <v>1.0483642574073675</v>
      </c>
      <c r="N114" s="37">
        <f t="shared" si="36"/>
        <v>9</v>
      </c>
      <c r="O114" s="37">
        <v>99</v>
      </c>
      <c r="P114" s="46">
        <f t="shared" si="29"/>
        <v>0</v>
      </c>
      <c r="Q114" s="46">
        <f t="shared" si="30"/>
        <v>0</v>
      </c>
      <c r="R114" s="46">
        <f t="shared" si="31"/>
        <v>107.4463168025727</v>
      </c>
      <c r="S114" s="115">
        <f t="shared" si="32"/>
        <v>6404.6202905029131</v>
      </c>
      <c r="T114" s="46">
        <f t="shared" si="33"/>
        <v>0.12</v>
      </c>
      <c r="U114" s="46">
        <f t="shared" si="38"/>
        <v>2417.1749981385278</v>
      </c>
      <c r="V114" s="46"/>
      <c r="W114" s="116"/>
      <c r="Y114" s="5"/>
      <c r="Z114" s="5"/>
      <c r="AA114" s="5"/>
      <c r="AB114" s="5"/>
      <c r="AC114" s="5"/>
      <c r="AD114" s="5"/>
      <c r="AE114" s="5"/>
      <c r="AF114" s="5"/>
    </row>
    <row r="115" spans="2:32" x14ac:dyDescent="0.2">
      <c r="B115" s="37">
        <f t="shared" si="34"/>
        <v>9</v>
      </c>
      <c r="C115" s="37">
        <v>100</v>
      </c>
      <c r="D115" s="46"/>
      <c r="E115" s="46"/>
      <c r="F115" s="46">
        <f t="shared" si="40"/>
        <v>102.48948878540583</v>
      </c>
      <c r="G115" s="48">
        <f t="shared" si="39"/>
        <v>6404.6202905029131</v>
      </c>
      <c r="H115" s="46">
        <f t="shared" si="27"/>
        <v>0.12</v>
      </c>
      <c r="I115" s="46">
        <f t="shared" si="35"/>
        <v>0</v>
      </c>
      <c r="J115" s="46"/>
      <c r="K115" s="46">
        <f t="shared" si="37"/>
        <v>-20202.931196125093</v>
      </c>
      <c r="M115" s="125">
        <f t="shared" si="28"/>
        <v>1.0428769576876462</v>
      </c>
      <c r="N115" s="37">
        <f t="shared" si="36"/>
        <v>9</v>
      </c>
      <c r="O115" s="37">
        <v>100</v>
      </c>
      <c r="P115" s="46">
        <f t="shared" si="29"/>
        <v>0</v>
      </c>
      <c r="Q115" s="46">
        <f t="shared" si="30"/>
        <v>0</v>
      </c>
      <c r="R115" s="46">
        <f t="shared" si="31"/>
        <v>106.88392625948616</v>
      </c>
      <c r="S115" s="115">
        <f t="shared" si="32"/>
        <v>6404.6202905029131</v>
      </c>
      <c r="T115" s="46">
        <f t="shared" si="33"/>
        <v>0.12</v>
      </c>
      <c r="U115" s="46">
        <f t="shared" si="38"/>
        <v>0</v>
      </c>
      <c r="V115" s="46"/>
      <c r="W115" s="116"/>
      <c r="Y115" s="5"/>
      <c r="Z115" s="5"/>
      <c r="AA115" s="5"/>
      <c r="AB115" s="5"/>
      <c r="AC115" s="5"/>
      <c r="AD115" s="5"/>
      <c r="AE115" s="5"/>
      <c r="AF115" s="5"/>
    </row>
    <row r="116" spans="2:32" x14ac:dyDescent="0.2">
      <c r="B116" s="37">
        <f t="shared" si="34"/>
        <v>9</v>
      </c>
      <c r="C116" s="37">
        <v>101</v>
      </c>
      <c r="D116" s="46"/>
      <c r="E116" s="46"/>
      <c r="F116" s="46">
        <f t="shared" si="40"/>
        <v>102.48948878540583</v>
      </c>
      <c r="G116" s="48">
        <f t="shared" si="39"/>
        <v>6404.6202905029131</v>
      </c>
      <c r="H116" s="46">
        <f t="shared" si="27"/>
        <v>0.12</v>
      </c>
      <c r="I116" s="46">
        <f t="shared" si="35"/>
        <v>0</v>
      </c>
      <c r="J116" s="46"/>
      <c r="K116" s="46">
        <f t="shared" si="37"/>
        <v>-20411.7223323607</v>
      </c>
      <c r="M116" s="125">
        <f t="shared" si="28"/>
        <v>1.0374183793383849</v>
      </c>
      <c r="N116" s="37">
        <f t="shared" si="36"/>
        <v>9</v>
      </c>
      <c r="O116" s="37">
        <v>101</v>
      </c>
      <c r="P116" s="46">
        <f t="shared" si="29"/>
        <v>0</v>
      </c>
      <c r="Q116" s="46">
        <f t="shared" si="30"/>
        <v>0</v>
      </c>
      <c r="R116" s="46">
        <f t="shared" si="31"/>
        <v>106.32447935497528</v>
      </c>
      <c r="S116" s="115">
        <f t="shared" si="32"/>
        <v>6404.6202905029131</v>
      </c>
      <c r="T116" s="46">
        <f t="shared" si="33"/>
        <v>0.12</v>
      </c>
      <c r="U116" s="46">
        <f t="shared" si="38"/>
        <v>0</v>
      </c>
      <c r="V116" s="46"/>
      <c r="W116" s="116"/>
      <c r="Y116" s="5"/>
      <c r="Z116" s="5"/>
      <c r="AA116" s="5"/>
      <c r="AB116" s="5"/>
      <c r="AC116" s="5"/>
      <c r="AD116" s="5"/>
      <c r="AE116" s="5"/>
      <c r="AF116" s="5"/>
    </row>
    <row r="117" spans="2:32" x14ac:dyDescent="0.2">
      <c r="B117" s="37">
        <f t="shared" si="34"/>
        <v>9</v>
      </c>
      <c r="C117" s="37">
        <v>102</v>
      </c>
      <c r="D117" s="46"/>
      <c r="E117" s="46"/>
      <c r="F117" s="46">
        <f t="shared" si="40"/>
        <v>102.48948878540583</v>
      </c>
      <c r="G117" s="48">
        <f t="shared" si="39"/>
        <v>6404.6202905029131</v>
      </c>
      <c r="H117" s="46">
        <f t="shared" si="27"/>
        <v>0.12</v>
      </c>
      <c r="I117" s="46">
        <f t="shared" si="35"/>
        <v>2305.6633045810486</v>
      </c>
      <c r="J117" s="46"/>
      <c r="K117" s="46">
        <f t="shared" si="37"/>
        <v>-18315.948759141844</v>
      </c>
      <c r="M117" s="125">
        <f t="shared" si="28"/>
        <v>1.031988372027514</v>
      </c>
      <c r="N117" s="37">
        <f t="shared" si="36"/>
        <v>9</v>
      </c>
      <c r="O117" s="37">
        <v>102</v>
      </c>
      <c r="P117" s="46">
        <f t="shared" si="29"/>
        <v>0</v>
      </c>
      <c r="Q117" s="46">
        <f t="shared" si="30"/>
        <v>0</v>
      </c>
      <c r="R117" s="46">
        <f t="shared" si="31"/>
        <v>105.76796068158312</v>
      </c>
      <c r="S117" s="115">
        <f t="shared" si="32"/>
        <v>6404.6202905029131</v>
      </c>
      <c r="T117" s="46">
        <f t="shared" si="33"/>
        <v>0.12</v>
      </c>
      <c r="U117" s="46">
        <f t="shared" si="38"/>
        <v>2379.4177201381744</v>
      </c>
      <c r="V117" s="46"/>
      <c r="W117" s="116"/>
      <c r="Y117" s="5"/>
      <c r="Z117" s="5"/>
      <c r="AA117" s="5"/>
      <c r="AB117" s="5"/>
      <c r="AC117" s="5"/>
      <c r="AD117" s="5"/>
      <c r="AE117" s="5"/>
      <c r="AF117" s="5"/>
    </row>
    <row r="118" spans="2:32" x14ac:dyDescent="0.2">
      <c r="B118" s="37">
        <f t="shared" si="34"/>
        <v>9</v>
      </c>
      <c r="C118" s="37">
        <v>103</v>
      </c>
      <c r="D118" s="46"/>
      <c r="E118" s="46"/>
      <c r="F118" s="46">
        <f t="shared" si="40"/>
        <v>102.48948878540583</v>
      </c>
      <c r="G118" s="48">
        <f t="shared" si="39"/>
        <v>6404.6202905029131</v>
      </c>
      <c r="H118" s="46">
        <f t="shared" si="27"/>
        <v>0.12</v>
      </c>
      <c r="I118" s="46">
        <f t="shared" si="35"/>
        <v>0</v>
      </c>
      <c r="J118" s="46"/>
      <c r="K118" s="46">
        <f t="shared" si="37"/>
        <v>-18514.811170688263</v>
      </c>
      <c r="M118" s="125">
        <f t="shared" si="28"/>
        <v>1.0265867862098264</v>
      </c>
      <c r="N118" s="37">
        <f t="shared" si="36"/>
        <v>9</v>
      </c>
      <c r="O118" s="37">
        <v>103</v>
      </c>
      <c r="P118" s="46">
        <f t="shared" si="29"/>
        <v>0</v>
      </c>
      <c r="Q118" s="46">
        <f t="shared" si="30"/>
        <v>0</v>
      </c>
      <c r="R118" s="46">
        <f t="shared" si="31"/>
        <v>105.21435491249781</v>
      </c>
      <c r="S118" s="115">
        <f t="shared" si="32"/>
        <v>6404.6202905029131</v>
      </c>
      <c r="T118" s="46">
        <f t="shared" si="33"/>
        <v>0.12</v>
      </c>
      <c r="U118" s="46">
        <f t="shared" si="38"/>
        <v>0</v>
      </c>
      <c r="V118" s="46"/>
      <c r="W118" s="116"/>
      <c r="Y118" s="5"/>
      <c r="Z118" s="5"/>
      <c r="AA118" s="5"/>
      <c r="AB118" s="5"/>
      <c r="AC118" s="5"/>
      <c r="AD118" s="5"/>
      <c r="AE118" s="5"/>
      <c r="AF118" s="5"/>
    </row>
    <row r="119" spans="2:32" x14ac:dyDescent="0.2">
      <c r="B119" s="37">
        <f t="shared" si="34"/>
        <v>9</v>
      </c>
      <c r="C119" s="37">
        <v>104</v>
      </c>
      <c r="D119" s="46"/>
      <c r="E119" s="46"/>
      <c r="F119" s="46">
        <f t="shared" si="40"/>
        <v>102.48948878540583</v>
      </c>
      <c r="G119" s="48">
        <f t="shared" si="39"/>
        <v>6404.6202905029131</v>
      </c>
      <c r="H119" s="46">
        <f t="shared" si="27"/>
        <v>0.12</v>
      </c>
      <c r="I119" s="46">
        <f t="shared" si="35"/>
        <v>0</v>
      </c>
      <c r="J119" s="46"/>
      <c r="K119" s="46">
        <f t="shared" si="37"/>
        <v>-18714.719935447396</v>
      </c>
      <c r="M119" s="125">
        <f t="shared" si="28"/>
        <v>1.0212134731228562</v>
      </c>
      <c r="N119" s="37">
        <f t="shared" si="36"/>
        <v>9</v>
      </c>
      <c r="O119" s="37">
        <v>104</v>
      </c>
      <c r="P119" s="46">
        <f t="shared" si="29"/>
        <v>0</v>
      </c>
      <c r="Q119" s="46">
        <f t="shared" si="30"/>
        <v>0</v>
      </c>
      <c r="R119" s="46">
        <f t="shared" si="31"/>
        <v>104.6636468011303</v>
      </c>
      <c r="S119" s="115">
        <f t="shared" si="32"/>
        <v>6404.6202905029131</v>
      </c>
      <c r="T119" s="46">
        <f t="shared" si="33"/>
        <v>0.12</v>
      </c>
      <c r="U119" s="46">
        <f t="shared" si="38"/>
        <v>0</v>
      </c>
      <c r="V119" s="46"/>
      <c r="W119" s="116"/>
      <c r="Y119" s="5"/>
      <c r="Z119" s="5"/>
      <c r="AA119" s="5"/>
      <c r="AB119" s="5"/>
      <c r="AC119" s="5"/>
      <c r="AD119" s="5"/>
      <c r="AE119" s="5"/>
      <c r="AF119" s="5"/>
    </row>
    <row r="120" spans="2:32" x14ac:dyDescent="0.2">
      <c r="B120" s="37">
        <f t="shared" si="34"/>
        <v>9</v>
      </c>
      <c r="C120" s="37">
        <v>105</v>
      </c>
      <c r="D120" s="46"/>
      <c r="E120" s="46"/>
      <c r="F120" s="46">
        <f t="shared" si="40"/>
        <v>102.48948878540583</v>
      </c>
      <c r="G120" s="48">
        <f t="shared" si="39"/>
        <v>6404.6202905029131</v>
      </c>
      <c r="H120" s="46">
        <f t="shared" si="27"/>
        <v>0.12</v>
      </c>
      <c r="I120" s="46">
        <f t="shared" si="35"/>
        <v>2305.6633045810486</v>
      </c>
      <c r="J120" s="46"/>
      <c r="K120" s="46">
        <f t="shared" si="37"/>
        <v>-16610.017254428905</v>
      </c>
      <c r="M120" s="125">
        <f t="shared" si="28"/>
        <v>1.0158682847827833</v>
      </c>
      <c r="N120" s="37">
        <f t="shared" si="36"/>
        <v>9</v>
      </c>
      <c r="O120" s="37">
        <v>105</v>
      </c>
      <c r="P120" s="46">
        <f t="shared" si="29"/>
        <v>0</v>
      </c>
      <c r="Q120" s="46">
        <f t="shared" si="30"/>
        <v>0</v>
      </c>
      <c r="R120" s="46">
        <f t="shared" si="31"/>
        <v>104.11582118069452</v>
      </c>
      <c r="S120" s="115">
        <f t="shared" si="32"/>
        <v>6404.6202905029131</v>
      </c>
      <c r="T120" s="46">
        <f t="shared" si="33"/>
        <v>0.12</v>
      </c>
      <c r="U120" s="46">
        <f t="shared" si="38"/>
        <v>2342.250226511354</v>
      </c>
      <c r="V120" s="46"/>
      <c r="W120" s="116"/>
      <c r="Y120" s="5"/>
      <c r="Z120" s="5"/>
      <c r="AA120" s="5"/>
      <c r="AB120" s="5"/>
      <c r="AC120" s="5"/>
      <c r="AD120" s="5"/>
      <c r="AE120" s="5"/>
      <c r="AF120" s="5"/>
    </row>
    <row r="121" spans="2:32" x14ac:dyDescent="0.2">
      <c r="B121" s="37">
        <f t="shared" si="34"/>
        <v>9</v>
      </c>
      <c r="C121" s="37">
        <v>106</v>
      </c>
      <c r="D121" s="46"/>
      <c r="E121" s="46"/>
      <c r="F121" s="46">
        <f t="shared" si="40"/>
        <v>102.48948878540583</v>
      </c>
      <c r="G121" s="48">
        <f t="shared" si="39"/>
        <v>6404.6202905029131</v>
      </c>
      <c r="H121" s="46">
        <f t="shared" si="27"/>
        <v>0.12</v>
      </c>
      <c r="I121" s="46">
        <f t="shared" si="35"/>
        <v>0</v>
      </c>
      <c r="J121" s="46"/>
      <c r="K121" s="46">
        <f t="shared" si="37"/>
        <v>-16799.903575940283</v>
      </c>
      <c r="M121" s="125">
        <f t="shared" si="28"/>
        <v>1.0105510739803585</v>
      </c>
      <c r="N121" s="37">
        <f t="shared" si="36"/>
        <v>9</v>
      </c>
      <c r="O121" s="37">
        <v>106</v>
      </c>
      <c r="P121" s="46">
        <f t="shared" si="29"/>
        <v>0</v>
      </c>
      <c r="Q121" s="46">
        <f t="shared" si="30"/>
        <v>0</v>
      </c>
      <c r="R121" s="46">
        <f t="shared" si="31"/>
        <v>103.57086296378976</v>
      </c>
      <c r="S121" s="115">
        <f t="shared" si="32"/>
        <v>6404.6202905029131</v>
      </c>
      <c r="T121" s="46">
        <f t="shared" si="33"/>
        <v>0.12</v>
      </c>
      <c r="U121" s="46">
        <f t="shared" si="38"/>
        <v>0</v>
      </c>
      <c r="V121" s="46"/>
      <c r="W121" s="116"/>
      <c r="Y121" s="5"/>
      <c r="Z121" s="5"/>
      <c r="AA121" s="5"/>
      <c r="AB121" s="5"/>
      <c r="AC121" s="5"/>
      <c r="AD121" s="5"/>
      <c r="AE121" s="5"/>
      <c r="AF121" s="5"/>
    </row>
    <row r="122" spans="2:32" x14ac:dyDescent="0.2">
      <c r="B122" s="37">
        <f t="shared" si="34"/>
        <v>9</v>
      </c>
      <c r="C122" s="37">
        <v>107</v>
      </c>
      <c r="D122" s="46"/>
      <c r="E122" s="46"/>
      <c r="F122" s="46">
        <f t="shared" si="40"/>
        <v>102.48948878540583</v>
      </c>
      <c r="G122" s="48">
        <f t="shared" si="39"/>
        <v>6404.6202905029131</v>
      </c>
      <c r="H122" s="46">
        <f t="shared" si="27"/>
        <v>0.12</v>
      </c>
      <c r="I122" s="46">
        <f t="shared" si="35"/>
        <v>0</v>
      </c>
      <c r="J122" s="46"/>
      <c r="K122" s="46">
        <f t="shared" si="37"/>
        <v>-16990.789021222809</v>
      </c>
      <c r="M122" s="125">
        <f t="shared" si="28"/>
        <v>1.0052616942768478</v>
      </c>
      <c r="N122" s="37">
        <f t="shared" si="36"/>
        <v>9</v>
      </c>
      <c r="O122" s="37">
        <v>107</v>
      </c>
      <c r="P122" s="46">
        <f t="shared" si="29"/>
        <v>0</v>
      </c>
      <c r="Q122" s="46">
        <f t="shared" si="30"/>
        <v>0</v>
      </c>
      <c r="R122" s="46">
        <f t="shared" si="31"/>
        <v>103.02875714198505</v>
      </c>
      <c r="S122" s="115">
        <f t="shared" si="32"/>
        <v>6404.6202905029131</v>
      </c>
      <c r="T122" s="46">
        <f t="shared" si="33"/>
        <v>0.12</v>
      </c>
      <c r="U122" s="46">
        <f t="shared" si="38"/>
        <v>0</v>
      </c>
      <c r="V122" s="46"/>
      <c r="W122" s="116"/>
      <c r="Y122" s="5"/>
      <c r="Z122" s="5"/>
      <c r="AA122" s="5"/>
      <c r="AB122" s="5"/>
      <c r="AC122" s="5"/>
      <c r="AD122" s="5"/>
      <c r="AE122" s="5"/>
      <c r="AF122" s="5"/>
    </row>
    <row r="123" spans="2:32" x14ac:dyDescent="0.2">
      <c r="B123" s="37">
        <f t="shared" si="34"/>
        <v>9</v>
      </c>
      <c r="C123" s="37">
        <v>108</v>
      </c>
      <c r="D123" s="46"/>
      <c r="E123" s="46"/>
      <c r="F123" s="46">
        <f t="shared" si="40"/>
        <v>102.48948878540583</v>
      </c>
      <c r="G123" s="48">
        <f t="shared" si="39"/>
        <v>6404.6202905029131</v>
      </c>
      <c r="H123" s="46">
        <f t="shared" si="27"/>
        <v>0.12</v>
      </c>
      <c r="I123" s="46">
        <f t="shared" si="35"/>
        <v>2305.6633045810486</v>
      </c>
      <c r="J123" s="46"/>
      <c r="K123" s="46">
        <f t="shared" si="37"/>
        <v>-14877.015542779263</v>
      </c>
      <c r="M123" s="125">
        <f t="shared" si="28"/>
        <v>1</v>
      </c>
      <c r="N123" s="37">
        <f t="shared" si="36"/>
        <v>9</v>
      </c>
      <c r="O123" s="37">
        <v>108</v>
      </c>
      <c r="P123" s="46">
        <f t="shared" si="29"/>
        <v>0</v>
      </c>
      <c r="Q123" s="46">
        <f t="shared" si="30"/>
        <v>0</v>
      </c>
      <c r="R123" s="46">
        <f t="shared" si="31"/>
        <v>102.48948878540583</v>
      </c>
      <c r="S123" s="115">
        <f t="shared" si="32"/>
        <v>6404.6202905029131</v>
      </c>
      <c r="T123" s="46">
        <f t="shared" si="33"/>
        <v>0.12</v>
      </c>
      <c r="U123" s="46">
        <f t="shared" si="38"/>
        <v>2305.6633045810486</v>
      </c>
      <c r="V123" s="46"/>
      <c r="W123" s="116"/>
      <c r="Y123" s="5"/>
      <c r="Z123" s="5"/>
      <c r="AA123" s="5"/>
      <c r="AB123" s="5"/>
      <c r="AC123" s="5"/>
      <c r="AD123" s="5"/>
      <c r="AE123" s="5"/>
      <c r="AF123" s="5"/>
    </row>
    <row r="124" spans="2:32" x14ac:dyDescent="0.2">
      <c r="B124" s="37">
        <f t="shared" si="34"/>
        <v>10</v>
      </c>
      <c r="C124" s="37">
        <v>109</v>
      </c>
      <c r="D124" s="46"/>
      <c r="E124" s="46"/>
      <c r="F124" s="46">
        <f t="shared" si="40"/>
        <v>105.56417344896799</v>
      </c>
      <c r="G124" s="48">
        <f t="shared" si="39"/>
        <v>6372.5971890503988</v>
      </c>
      <c r="H124" s="46">
        <f t="shared" si="27"/>
        <v>0.12</v>
      </c>
      <c r="I124" s="46">
        <f t="shared" si="35"/>
        <v>0</v>
      </c>
      <c r="J124" s="46"/>
      <c r="K124" s="46">
        <f t="shared" si="37"/>
        <v>-15060.858023766248</v>
      </c>
      <c r="M124" s="125">
        <f t="shared" si="28"/>
        <v>1.0594256262456363</v>
      </c>
      <c r="N124" s="37">
        <f t="shared" si="36"/>
        <v>10</v>
      </c>
      <c r="O124" s="37">
        <v>109</v>
      </c>
      <c r="P124" s="46">
        <f t="shared" si="29"/>
        <v>0</v>
      </c>
      <c r="Q124" s="46">
        <f t="shared" si="30"/>
        <v>0</v>
      </c>
      <c r="R124" s="46">
        <f t="shared" si="31"/>
        <v>111.83739056527588</v>
      </c>
      <c r="S124" s="115">
        <f t="shared" si="32"/>
        <v>6372.5971890503988</v>
      </c>
      <c r="T124" s="46">
        <f t="shared" si="33"/>
        <v>0.12</v>
      </c>
      <c r="U124" s="46">
        <f t="shared" si="38"/>
        <v>0</v>
      </c>
      <c r="V124" s="46"/>
      <c r="W124" s="116"/>
      <c r="Y124" s="5"/>
      <c r="Z124" s="5"/>
      <c r="AA124" s="5"/>
      <c r="AB124" s="5"/>
      <c r="AC124" s="5"/>
      <c r="AD124" s="5"/>
      <c r="AE124" s="5"/>
      <c r="AF124" s="5"/>
    </row>
    <row r="125" spans="2:32" x14ac:dyDescent="0.2">
      <c r="B125" s="37">
        <f t="shared" si="34"/>
        <v>10</v>
      </c>
      <c r="C125" s="37">
        <v>110</v>
      </c>
      <c r="D125" s="46"/>
      <c r="E125" s="46"/>
      <c r="F125" s="46">
        <f t="shared" si="40"/>
        <v>105.56417344896799</v>
      </c>
      <c r="G125" s="48">
        <f t="shared" si="39"/>
        <v>6372.5971890503988</v>
      </c>
      <c r="H125" s="46">
        <f t="shared" si="27"/>
        <v>0.12</v>
      </c>
      <c r="I125" s="46">
        <f t="shared" si="35"/>
        <v>0</v>
      </c>
      <c r="J125" s="46"/>
      <c r="K125" s="46">
        <f t="shared" si="37"/>
        <v>-15245.667827683283</v>
      </c>
      <c r="M125" s="125">
        <f t="shared" si="28"/>
        <v>1.0538804296206199</v>
      </c>
      <c r="N125" s="37">
        <f t="shared" si="36"/>
        <v>10</v>
      </c>
      <c r="O125" s="37">
        <v>110</v>
      </c>
      <c r="P125" s="46">
        <f t="shared" si="29"/>
        <v>0</v>
      </c>
      <c r="Q125" s="46">
        <f t="shared" si="30"/>
        <v>0</v>
      </c>
      <c r="R125" s="46">
        <f t="shared" si="31"/>
        <v>111.25201646694403</v>
      </c>
      <c r="S125" s="115">
        <f t="shared" si="32"/>
        <v>6372.5971890503988</v>
      </c>
      <c r="T125" s="46">
        <f t="shared" si="33"/>
        <v>0.12</v>
      </c>
      <c r="U125" s="46">
        <f t="shared" si="38"/>
        <v>0</v>
      </c>
      <c r="V125" s="46"/>
      <c r="W125" s="116"/>
      <c r="Y125" s="5"/>
      <c r="Z125" s="5"/>
      <c r="AA125" s="5"/>
      <c r="AB125" s="5"/>
      <c r="AC125" s="5"/>
      <c r="AD125" s="5"/>
      <c r="AE125" s="5"/>
      <c r="AF125" s="5"/>
    </row>
    <row r="126" spans="2:32" x14ac:dyDescent="0.2">
      <c r="B126" s="37">
        <f t="shared" si="34"/>
        <v>10</v>
      </c>
      <c r="C126" s="37">
        <v>111</v>
      </c>
      <c r="D126" s="46"/>
      <c r="E126" s="46"/>
      <c r="F126" s="46">
        <f t="shared" si="40"/>
        <v>105.56417344896799</v>
      </c>
      <c r="G126" s="48">
        <f t="shared" si="39"/>
        <v>6372.5971890503988</v>
      </c>
      <c r="H126" s="46">
        <f t="shared" si="27"/>
        <v>0.12</v>
      </c>
      <c r="I126" s="46">
        <f t="shared" si="35"/>
        <v>2294.1349880581433</v>
      </c>
      <c r="J126" s="46"/>
      <c r="K126" s="46">
        <f t="shared" si="37"/>
        <v>-13137.315056229749</v>
      </c>
      <c r="M126" s="125">
        <f t="shared" si="28"/>
        <v>1.0483642574073675</v>
      </c>
      <c r="N126" s="37">
        <f t="shared" si="36"/>
        <v>10</v>
      </c>
      <c r="O126" s="37">
        <v>111</v>
      </c>
      <c r="P126" s="46">
        <f t="shared" si="29"/>
        <v>0</v>
      </c>
      <c r="Q126" s="46">
        <f t="shared" si="30"/>
        <v>0</v>
      </c>
      <c r="R126" s="46">
        <f t="shared" si="31"/>
        <v>110.66970630664987</v>
      </c>
      <c r="S126" s="115">
        <f t="shared" si="32"/>
        <v>6372.5971890503988</v>
      </c>
      <c r="T126" s="46">
        <f t="shared" si="33"/>
        <v>0.12</v>
      </c>
      <c r="U126" s="46">
        <f t="shared" si="38"/>
        <v>2405.0891231478354</v>
      </c>
      <c r="V126" s="46"/>
      <c r="W126" s="116"/>
      <c r="Y126" s="5"/>
      <c r="Z126" s="5"/>
      <c r="AA126" s="5"/>
      <c r="AB126" s="5"/>
      <c r="AC126" s="5"/>
      <c r="AD126" s="5"/>
      <c r="AE126" s="5"/>
      <c r="AF126" s="5"/>
    </row>
    <row r="127" spans="2:32" x14ac:dyDescent="0.2">
      <c r="B127" s="37">
        <f t="shared" si="34"/>
        <v>10</v>
      </c>
      <c r="C127" s="37">
        <v>112</v>
      </c>
      <c r="D127" s="46"/>
      <c r="E127" s="46"/>
      <c r="F127" s="46">
        <f t="shared" si="40"/>
        <v>105.56417344896799</v>
      </c>
      <c r="G127" s="48">
        <f t="shared" si="39"/>
        <v>6372.5971890503988</v>
      </c>
      <c r="H127" s="46">
        <f t="shared" si="27"/>
        <v>0.12</v>
      </c>
      <c r="I127" s="46">
        <f t="shared" si="35"/>
        <v>0</v>
      </c>
      <c r="J127" s="46"/>
      <c r="K127" s="46">
        <f t="shared" si="37"/>
        <v>-13312.003765123225</v>
      </c>
      <c r="M127" s="125">
        <f t="shared" si="28"/>
        <v>1.0428769576876462</v>
      </c>
      <c r="N127" s="37">
        <f t="shared" si="36"/>
        <v>10</v>
      </c>
      <c r="O127" s="37">
        <v>112</v>
      </c>
      <c r="P127" s="46">
        <f t="shared" si="29"/>
        <v>0</v>
      </c>
      <c r="Q127" s="46">
        <f t="shared" si="30"/>
        <v>0</v>
      </c>
      <c r="R127" s="46">
        <f t="shared" si="31"/>
        <v>110.09044404727074</v>
      </c>
      <c r="S127" s="115">
        <f t="shared" si="32"/>
        <v>6372.5971890503988</v>
      </c>
      <c r="T127" s="46">
        <f t="shared" si="33"/>
        <v>0.12</v>
      </c>
      <c r="U127" s="46">
        <f t="shared" si="38"/>
        <v>0</v>
      </c>
      <c r="V127" s="46"/>
      <c r="W127" s="116"/>
      <c r="Y127" s="5"/>
      <c r="Z127" s="5"/>
      <c r="AA127" s="5"/>
      <c r="AB127" s="5"/>
      <c r="AC127" s="5"/>
      <c r="AD127" s="5"/>
      <c r="AE127" s="5"/>
      <c r="AF127" s="5"/>
    </row>
    <row r="128" spans="2:32" x14ac:dyDescent="0.2">
      <c r="B128" s="37">
        <f t="shared" si="34"/>
        <v>10</v>
      </c>
      <c r="C128" s="37">
        <v>113</v>
      </c>
      <c r="D128" s="46"/>
      <c r="E128" s="46"/>
      <c r="F128" s="46">
        <f t="shared" si="40"/>
        <v>105.56417344896799</v>
      </c>
      <c r="G128" s="48">
        <f t="shared" si="39"/>
        <v>6372.5971890503988</v>
      </c>
      <c r="H128" s="46">
        <f t="shared" si="27"/>
        <v>0.12</v>
      </c>
      <c r="I128" s="46">
        <f t="shared" si="35"/>
        <v>0</v>
      </c>
      <c r="J128" s="46"/>
      <c r="K128" s="46">
        <f t="shared" si="37"/>
        <v>-13487.611632596518</v>
      </c>
      <c r="M128" s="125">
        <f t="shared" si="28"/>
        <v>1.0374183793383849</v>
      </c>
      <c r="N128" s="37">
        <f t="shared" si="36"/>
        <v>10</v>
      </c>
      <c r="O128" s="37">
        <v>113</v>
      </c>
      <c r="P128" s="46">
        <f t="shared" si="29"/>
        <v>0</v>
      </c>
      <c r="Q128" s="46">
        <f t="shared" si="30"/>
        <v>0</v>
      </c>
      <c r="R128" s="46">
        <f t="shared" si="31"/>
        <v>109.51421373562454</v>
      </c>
      <c r="S128" s="115">
        <f t="shared" si="32"/>
        <v>6372.5971890503988</v>
      </c>
      <c r="T128" s="46">
        <f t="shared" si="33"/>
        <v>0.12</v>
      </c>
      <c r="U128" s="46">
        <f t="shared" si="38"/>
        <v>0</v>
      </c>
      <c r="V128" s="46"/>
      <c r="W128" s="116"/>
      <c r="Y128" s="5"/>
      <c r="Z128" s="5"/>
      <c r="AA128" s="5"/>
      <c r="AB128" s="5"/>
      <c r="AC128" s="5"/>
      <c r="AD128" s="5"/>
      <c r="AE128" s="5"/>
      <c r="AF128" s="5"/>
    </row>
    <row r="129" spans="2:32" x14ac:dyDescent="0.2">
      <c r="B129" s="37">
        <f t="shared" si="34"/>
        <v>10</v>
      </c>
      <c r="C129" s="37">
        <v>114</v>
      </c>
      <c r="D129" s="46"/>
      <c r="E129" s="46"/>
      <c r="F129" s="46">
        <f t="shared" si="40"/>
        <v>105.56417344896799</v>
      </c>
      <c r="G129" s="48">
        <f t="shared" si="39"/>
        <v>6372.5971890503988</v>
      </c>
      <c r="H129" s="46">
        <f t="shared" si="27"/>
        <v>0.12</v>
      </c>
      <c r="I129" s="46">
        <f t="shared" si="35"/>
        <v>2294.1349880581433</v>
      </c>
      <c r="J129" s="46"/>
      <c r="K129" s="46">
        <f t="shared" si="37"/>
        <v>-11370.008506922919</v>
      </c>
      <c r="M129" s="125">
        <f t="shared" si="28"/>
        <v>1.031988372027514</v>
      </c>
      <c r="N129" s="37">
        <f t="shared" si="36"/>
        <v>10</v>
      </c>
      <c r="O129" s="37">
        <v>114</v>
      </c>
      <c r="P129" s="46">
        <f t="shared" si="29"/>
        <v>0</v>
      </c>
      <c r="Q129" s="46">
        <f t="shared" si="30"/>
        <v>0</v>
      </c>
      <c r="R129" s="46">
        <f t="shared" si="31"/>
        <v>108.94099950203059</v>
      </c>
      <c r="S129" s="115">
        <f t="shared" si="32"/>
        <v>6372.5971890503988</v>
      </c>
      <c r="T129" s="46">
        <f t="shared" si="33"/>
        <v>0.12</v>
      </c>
      <c r="U129" s="46">
        <f t="shared" si="38"/>
        <v>2367.5206315374835</v>
      </c>
      <c r="V129" s="46"/>
      <c r="W129" s="116"/>
      <c r="Y129" s="5"/>
      <c r="Z129" s="5"/>
      <c r="AA129" s="5"/>
      <c r="AB129" s="5"/>
      <c r="AC129" s="5"/>
      <c r="AD129" s="5"/>
      <c r="AE129" s="5"/>
      <c r="AF129" s="5"/>
    </row>
    <row r="130" spans="2:32" x14ac:dyDescent="0.2">
      <c r="B130" s="37">
        <f t="shared" si="34"/>
        <v>10</v>
      </c>
      <c r="C130" s="37">
        <v>115</v>
      </c>
      <c r="D130" s="46"/>
      <c r="E130" s="46"/>
      <c r="F130" s="46">
        <f t="shared" si="40"/>
        <v>105.56417344896799</v>
      </c>
      <c r="G130" s="48">
        <f t="shared" si="39"/>
        <v>6372.5971890503988</v>
      </c>
      <c r="H130" s="46">
        <f t="shared" si="27"/>
        <v>0.12</v>
      </c>
      <c r="I130" s="46">
        <f t="shared" si="35"/>
        <v>0</v>
      </c>
      <c r="J130" s="46"/>
      <c r="K130" s="46">
        <f t="shared" si="37"/>
        <v>-11535.398189060474</v>
      </c>
      <c r="M130" s="125">
        <f t="shared" si="28"/>
        <v>1.0265867862098264</v>
      </c>
      <c r="N130" s="37">
        <f t="shared" si="36"/>
        <v>10</v>
      </c>
      <c r="O130" s="37">
        <v>115</v>
      </c>
      <c r="P130" s="46">
        <f t="shared" si="29"/>
        <v>0</v>
      </c>
      <c r="Q130" s="46">
        <f t="shared" si="30"/>
        <v>0</v>
      </c>
      <c r="R130" s="46">
        <f t="shared" si="31"/>
        <v>108.37078555987273</v>
      </c>
      <c r="S130" s="115">
        <f t="shared" si="32"/>
        <v>6372.5971890503988</v>
      </c>
      <c r="T130" s="46">
        <f t="shared" si="33"/>
        <v>0.12</v>
      </c>
      <c r="U130" s="46">
        <f t="shared" si="38"/>
        <v>0</v>
      </c>
      <c r="V130" s="46"/>
      <c r="W130" s="116"/>
      <c r="Y130" s="5"/>
      <c r="Z130" s="5"/>
      <c r="AA130" s="5"/>
      <c r="AB130" s="5"/>
      <c r="AC130" s="5"/>
      <c r="AD130" s="5"/>
      <c r="AE130" s="5"/>
      <c r="AF130" s="5"/>
    </row>
    <row r="131" spans="2:32" x14ac:dyDescent="0.2">
      <c r="B131" s="37">
        <f t="shared" si="34"/>
        <v>10</v>
      </c>
      <c r="C131" s="37">
        <v>116</v>
      </c>
      <c r="D131" s="46"/>
      <c r="E131" s="46"/>
      <c r="F131" s="46">
        <f t="shared" si="40"/>
        <v>105.56417344896799</v>
      </c>
      <c r="G131" s="48">
        <f t="shared" si="39"/>
        <v>6372.5971890503988</v>
      </c>
      <c r="H131" s="46">
        <f t="shared" si="27"/>
        <v>0.12</v>
      </c>
      <c r="I131" s="46">
        <f t="shared" si="35"/>
        <v>0</v>
      </c>
      <c r="J131" s="46"/>
      <c r="K131" s="46">
        <f t="shared" si="37"/>
        <v>-11701.65810114198</v>
      </c>
      <c r="M131" s="125">
        <f t="shared" si="28"/>
        <v>1.0212134731228562</v>
      </c>
      <c r="N131" s="37">
        <f t="shared" si="36"/>
        <v>10</v>
      </c>
      <c r="O131" s="37">
        <v>116</v>
      </c>
      <c r="P131" s="46">
        <f t="shared" si="29"/>
        <v>0</v>
      </c>
      <c r="Q131" s="46">
        <f t="shared" si="30"/>
        <v>0</v>
      </c>
      <c r="R131" s="46">
        <f t="shared" si="31"/>
        <v>107.8035562051642</v>
      </c>
      <c r="S131" s="115">
        <f t="shared" si="32"/>
        <v>6372.5971890503988</v>
      </c>
      <c r="T131" s="46">
        <f t="shared" si="33"/>
        <v>0.12</v>
      </c>
      <c r="U131" s="46">
        <f t="shared" si="38"/>
        <v>0</v>
      </c>
      <c r="V131" s="46"/>
      <c r="W131" s="116"/>
      <c r="Y131" s="5"/>
      <c r="Z131" s="5"/>
      <c r="AA131" s="5"/>
      <c r="AB131" s="5"/>
      <c r="AC131" s="5"/>
      <c r="AD131" s="5"/>
      <c r="AE131" s="5"/>
      <c r="AF131" s="5"/>
    </row>
    <row r="132" spans="2:32" x14ac:dyDescent="0.2">
      <c r="B132" s="37">
        <f t="shared" si="34"/>
        <v>10</v>
      </c>
      <c r="C132" s="37">
        <v>117</v>
      </c>
      <c r="D132" s="46"/>
      <c r="E132" s="46"/>
      <c r="F132" s="46">
        <f t="shared" si="40"/>
        <v>105.56417344896799</v>
      </c>
      <c r="G132" s="48">
        <f t="shared" si="39"/>
        <v>6372.5971890503988</v>
      </c>
      <c r="H132" s="46">
        <f t="shared" si="27"/>
        <v>0.12</v>
      </c>
      <c r="I132" s="46">
        <f t="shared" si="35"/>
        <v>2294.1349880581433</v>
      </c>
      <c r="J132" s="46"/>
      <c r="K132" s="46">
        <f t="shared" si="37"/>
        <v>-9574.6578339932112</v>
      </c>
      <c r="M132" s="125">
        <f t="shared" si="28"/>
        <v>1.0158682847827833</v>
      </c>
      <c r="N132" s="37">
        <f t="shared" si="36"/>
        <v>10</v>
      </c>
      <c r="O132" s="37">
        <v>117</v>
      </c>
      <c r="P132" s="46">
        <f t="shared" si="29"/>
        <v>0</v>
      </c>
      <c r="Q132" s="46">
        <f t="shared" si="30"/>
        <v>0</v>
      </c>
      <c r="R132" s="46">
        <f t="shared" si="31"/>
        <v>107.23929581611536</v>
      </c>
      <c r="S132" s="115">
        <f t="shared" si="32"/>
        <v>6372.5971890503988</v>
      </c>
      <c r="T132" s="46">
        <f t="shared" si="33"/>
        <v>0.12</v>
      </c>
      <c r="U132" s="46">
        <f t="shared" si="38"/>
        <v>2330.5389753787972</v>
      </c>
      <c r="V132" s="46"/>
      <c r="W132" s="116"/>
      <c r="Y132" s="5"/>
      <c r="Z132" s="5"/>
      <c r="AA132" s="5"/>
      <c r="AB132" s="5"/>
      <c r="AC132" s="5"/>
      <c r="AD132" s="5"/>
      <c r="AE132" s="5"/>
      <c r="AF132" s="5"/>
    </row>
    <row r="133" spans="2:32" x14ac:dyDescent="0.2">
      <c r="B133" s="37">
        <f t="shared" si="34"/>
        <v>10</v>
      </c>
      <c r="C133" s="37">
        <v>118</v>
      </c>
      <c r="D133" s="46"/>
      <c r="E133" s="46"/>
      <c r="F133" s="46">
        <f t="shared" si="40"/>
        <v>105.56417344896799</v>
      </c>
      <c r="G133" s="48">
        <f t="shared" si="39"/>
        <v>6372.5971890503988</v>
      </c>
      <c r="H133" s="46">
        <f t="shared" si="27"/>
        <v>0.12</v>
      </c>
      <c r="I133" s="46">
        <f t="shared" si="35"/>
        <v>0</v>
      </c>
      <c r="J133" s="46"/>
      <c r="K133" s="46">
        <f t="shared" si="37"/>
        <v>-9730.6009297700766</v>
      </c>
      <c r="M133" s="125">
        <f t="shared" si="28"/>
        <v>1.0105510739803585</v>
      </c>
      <c r="N133" s="37">
        <f t="shared" si="36"/>
        <v>10</v>
      </c>
      <c r="O133" s="37">
        <v>118</v>
      </c>
      <c r="P133" s="46">
        <f t="shared" si="29"/>
        <v>0</v>
      </c>
      <c r="Q133" s="46">
        <f t="shared" si="30"/>
        <v>0</v>
      </c>
      <c r="R133" s="46">
        <f t="shared" si="31"/>
        <v>106.67798885270345</v>
      </c>
      <c r="S133" s="115">
        <f t="shared" si="32"/>
        <v>6372.5971890503988</v>
      </c>
      <c r="T133" s="46">
        <f t="shared" si="33"/>
        <v>0.12</v>
      </c>
      <c r="U133" s="46">
        <f t="shared" si="38"/>
        <v>0</v>
      </c>
      <c r="V133" s="46"/>
      <c r="W133" s="116"/>
      <c r="Y133" s="5"/>
      <c r="Z133" s="5"/>
      <c r="AA133" s="5"/>
      <c r="AB133" s="5"/>
      <c r="AC133" s="5"/>
      <c r="AD133" s="5"/>
      <c r="AE133" s="5"/>
      <c r="AF133" s="5"/>
    </row>
    <row r="134" spans="2:32" x14ac:dyDescent="0.2">
      <c r="B134" s="37">
        <f t="shared" si="34"/>
        <v>10</v>
      </c>
      <c r="C134" s="37">
        <v>119</v>
      </c>
      <c r="D134" s="46"/>
      <c r="E134" s="46"/>
      <c r="F134" s="46">
        <f t="shared" si="40"/>
        <v>105.56417344896799</v>
      </c>
      <c r="G134" s="48">
        <f t="shared" si="39"/>
        <v>6372.5971890503988</v>
      </c>
      <c r="H134" s="46">
        <f t="shared" si="27"/>
        <v>0.12</v>
      </c>
      <c r="I134" s="46">
        <f t="shared" si="35"/>
        <v>0</v>
      </c>
      <c r="J134" s="46"/>
      <c r="K134" s="46">
        <f t="shared" si="37"/>
        <v>-9887.3645504415053</v>
      </c>
      <c r="M134" s="125">
        <f t="shared" si="28"/>
        <v>1.0052616942768478</v>
      </c>
      <c r="N134" s="37">
        <f t="shared" si="36"/>
        <v>10</v>
      </c>
      <c r="O134" s="37">
        <v>119</v>
      </c>
      <c r="P134" s="46">
        <f t="shared" si="29"/>
        <v>0</v>
      </c>
      <c r="Q134" s="46">
        <f t="shared" si="30"/>
        <v>0</v>
      </c>
      <c r="R134" s="46">
        <f t="shared" si="31"/>
        <v>106.1196198562446</v>
      </c>
      <c r="S134" s="115">
        <f t="shared" si="32"/>
        <v>6372.5971890503988</v>
      </c>
      <c r="T134" s="46">
        <f t="shared" si="33"/>
        <v>0.12</v>
      </c>
      <c r="U134" s="46">
        <f t="shared" si="38"/>
        <v>0</v>
      </c>
      <c r="V134" s="46"/>
      <c r="W134" s="116"/>
      <c r="Y134" s="5"/>
      <c r="Z134" s="5"/>
      <c r="AA134" s="5"/>
      <c r="AB134" s="5"/>
      <c r="AC134" s="5"/>
      <c r="AD134" s="5"/>
      <c r="AE134" s="5"/>
      <c r="AF134" s="5"/>
    </row>
    <row r="135" spans="2:32" x14ac:dyDescent="0.2">
      <c r="B135" s="37">
        <f t="shared" si="34"/>
        <v>10</v>
      </c>
      <c r="C135" s="37">
        <v>120</v>
      </c>
      <c r="D135" s="46"/>
      <c r="E135" s="46"/>
      <c r="F135" s="46">
        <f t="shared" si="40"/>
        <v>105.56417344896799</v>
      </c>
      <c r="G135" s="48">
        <f t="shared" si="39"/>
        <v>6372.5971890503988</v>
      </c>
      <c r="H135" s="46">
        <f t="shared" si="27"/>
        <v>0.12</v>
      </c>
      <c r="I135" s="46">
        <f t="shared" si="35"/>
        <v>2294.1349880581433</v>
      </c>
      <c r="J135" s="46"/>
      <c r="K135" s="46">
        <f t="shared" si="37"/>
        <v>-7750.8180253004939</v>
      </c>
      <c r="M135" s="125">
        <f t="shared" si="28"/>
        <v>1</v>
      </c>
      <c r="N135" s="37">
        <f t="shared" si="36"/>
        <v>10</v>
      </c>
      <c r="O135" s="37">
        <v>120</v>
      </c>
      <c r="P135" s="46">
        <f t="shared" si="29"/>
        <v>0</v>
      </c>
      <c r="Q135" s="46">
        <f t="shared" si="30"/>
        <v>0</v>
      </c>
      <c r="R135" s="46">
        <f t="shared" si="31"/>
        <v>105.56417344896799</v>
      </c>
      <c r="S135" s="115">
        <f t="shared" si="32"/>
        <v>6372.5971890503988</v>
      </c>
      <c r="T135" s="46">
        <f t="shared" si="33"/>
        <v>0.12</v>
      </c>
      <c r="U135" s="46">
        <f t="shared" si="38"/>
        <v>2294.1349880581433</v>
      </c>
      <c r="V135" s="46"/>
      <c r="W135" s="116"/>
      <c r="Y135" s="5"/>
      <c r="Z135" s="5"/>
      <c r="AA135" s="5"/>
      <c r="AB135" s="5"/>
      <c r="AC135" s="5"/>
      <c r="AD135" s="5"/>
      <c r="AE135" s="5"/>
      <c r="AF135" s="5"/>
    </row>
    <row r="136" spans="2:32" x14ac:dyDescent="0.2">
      <c r="B136" s="37">
        <f t="shared" si="34"/>
        <v>11</v>
      </c>
      <c r="C136" s="37">
        <v>121</v>
      </c>
      <c r="D136" s="46"/>
      <c r="E136" s="46"/>
      <c r="F136" s="46">
        <f t="shared" si="40"/>
        <v>108.73109865243703</v>
      </c>
      <c r="G136" s="48">
        <f t="shared" si="39"/>
        <v>6340.7342031051467</v>
      </c>
      <c r="H136" s="46">
        <f t="shared" si="27"/>
        <v>0.12</v>
      </c>
      <c r="I136" s="46">
        <f t="shared" si="35"/>
        <v>0</v>
      </c>
      <c r="J136" s="46"/>
      <c r="K136" s="46">
        <f t="shared" si="37"/>
        <v>-7900.331558797543</v>
      </c>
      <c r="M136" s="125">
        <f t="shared" si="28"/>
        <v>1.0594256262456363</v>
      </c>
      <c r="N136" s="37">
        <f t="shared" si="36"/>
        <v>11</v>
      </c>
      <c r="O136" s="37">
        <v>121</v>
      </c>
      <c r="P136" s="46">
        <f t="shared" si="29"/>
        <v>0</v>
      </c>
      <c r="Q136" s="46">
        <f t="shared" si="30"/>
        <v>0</v>
      </c>
      <c r="R136" s="46">
        <f t="shared" si="31"/>
        <v>115.19251228223416</v>
      </c>
      <c r="S136" s="115">
        <f t="shared" si="32"/>
        <v>6340.7342031051467</v>
      </c>
      <c r="T136" s="46">
        <f t="shared" si="33"/>
        <v>0.12</v>
      </c>
      <c r="U136" s="46">
        <f t="shared" si="38"/>
        <v>0</v>
      </c>
      <c r="V136" s="46"/>
      <c r="W136" s="116"/>
      <c r="Y136" s="5"/>
      <c r="Z136" s="5"/>
      <c r="AA136" s="5"/>
      <c r="AB136" s="5"/>
      <c r="AC136" s="5"/>
      <c r="AD136" s="5"/>
      <c r="AE136" s="5"/>
      <c r="AF136" s="5"/>
    </row>
    <row r="137" spans="2:32" x14ac:dyDescent="0.2">
      <c r="B137" s="37">
        <f t="shared" si="34"/>
        <v>11</v>
      </c>
      <c r="C137" s="37">
        <v>122</v>
      </c>
      <c r="D137" s="46"/>
      <c r="E137" s="46"/>
      <c r="F137" s="46">
        <f t="shared" si="40"/>
        <v>108.73109865243703</v>
      </c>
      <c r="G137" s="48">
        <f t="shared" si="39"/>
        <v>6340.7342031051467</v>
      </c>
      <c r="H137" s="46">
        <f t="shared" si="27"/>
        <v>0.12</v>
      </c>
      <c r="I137" s="46">
        <f t="shared" si="35"/>
        <v>0</v>
      </c>
      <c r="J137" s="46"/>
      <c r="K137" s="46">
        <f t="shared" si="37"/>
        <v>-8050.6317867981052</v>
      </c>
      <c r="M137" s="125">
        <f t="shared" si="28"/>
        <v>1.0538804296206199</v>
      </c>
      <c r="N137" s="37">
        <f t="shared" si="36"/>
        <v>11</v>
      </c>
      <c r="O137" s="37">
        <v>122</v>
      </c>
      <c r="P137" s="46">
        <f t="shared" si="29"/>
        <v>0</v>
      </c>
      <c r="Q137" s="46">
        <f t="shared" si="30"/>
        <v>0</v>
      </c>
      <c r="R137" s="46">
        <f t="shared" si="31"/>
        <v>114.58957696095234</v>
      </c>
      <c r="S137" s="115">
        <f t="shared" si="32"/>
        <v>6340.7342031051467</v>
      </c>
      <c r="T137" s="46">
        <f t="shared" si="33"/>
        <v>0.12</v>
      </c>
      <c r="U137" s="46">
        <f t="shared" si="38"/>
        <v>0</v>
      </c>
      <c r="V137" s="46"/>
      <c r="W137" s="116"/>
      <c r="Y137" s="5"/>
      <c r="Z137" s="5"/>
      <c r="AA137" s="5"/>
      <c r="AB137" s="5"/>
      <c r="AC137" s="5"/>
      <c r="AD137" s="5"/>
      <c r="AE137" s="5"/>
      <c r="AF137" s="5"/>
    </row>
    <row r="138" spans="2:32" x14ac:dyDescent="0.2">
      <c r="B138" s="37">
        <f t="shared" si="34"/>
        <v>11</v>
      </c>
      <c r="C138" s="37">
        <v>123</v>
      </c>
      <c r="D138" s="46"/>
      <c r="E138" s="46"/>
      <c r="F138" s="46">
        <f t="shared" si="40"/>
        <v>108.73109865243703</v>
      </c>
      <c r="G138" s="48">
        <f t="shared" si="39"/>
        <v>6340.7342031051467</v>
      </c>
      <c r="H138" s="46">
        <f t="shared" si="27"/>
        <v>0.12</v>
      </c>
      <c r="I138" s="46">
        <f t="shared" si="35"/>
        <v>2282.6643131178525</v>
      </c>
      <c r="J138" s="46"/>
      <c r="K138" s="46">
        <f t="shared" si="37"/>
        <v>-5919.0585355302928</v>
      </c>
      <c r="M138" s="125">
        <f t="shared" si="28"/>
        <v>1.0483642574073675</v>
      </c>
      <c r="N138" s="37">
        <f t="shared" si="36"/>
        <v>11</v>
      </c>
      <c r="O138" s="37">
        <v>123</v>
      </c>
      <c r="P138" s="46">
        <f t="shared" si="29"/>
        <v>0</v>
      </c>
      <c r="Q138" s="46">
        <f t="shared" si="30"/>
        <v>0</v>
      </c>
      <c r="R138" s="46">
        <f t="shared" si="31"/>
        <v>113.98979749584936</v>
      </c>
      <c r="S138" s="115">
        <f t="shared" si="32"/>
        <v>6340.7342031051467</v>
      </c>
      <c r="T138" s="46">
        <f t="shared" si="33"/>
        <v>0.12</v>
      </c>
      <c r="U138" s="46">
        <f t="shared" si="38"/>
        <v>2393.0636775320959</v>
      </c>
      <c r="V138" s="46"/>
      <c r="W138" s="116"/>
      <c r="Y138" s="5"/>
      <c r="Z138" s="5"/>
      <c r="AA138" s="5"/>
      <c r="AB138" s="5"/>
      <c r="AC138" s="5"/>
      <c r="AD138" s="5"/>
      <c r="AE138" s="5"/>
      <c r="AF138" s="5"/>
    </row>
    <row r="139" spans="2:32" x14ac:dyDescent="0.2">
      <c r="B139" s="37">
        <f t="shared" si="34"/>
        <v>11</v>
      </c>
      <c r="C139" s="37">
        <v>124</v>
      </c>
      <c r="D139" s="46"/>
      <c r="E139" s="46"/>
      <c r="F139" s="46">
        <f t="shared" si="40"/>
        <v>108.73109865243703</v>
      </c>
      <c r="G139" s="48">
        <f t="shared" si="39"/>
        <v>6340.7342031051467</v>
      </c>
      <c r="H139" s="46">
        <f t="shared" si="27"/>
        <v>0.12</v>
      </c>
      <c r="I139" s="46">
        <f t="shared" si="35"/>
        <v>0</v>
      </c>
      <c r="J139" s="46"/>
      <c r="K139" s="46">
        <f t="shared" si="37"/>
        <v>-6058.9339106034568</v>
      </c>
      <c r="M139" s="125">
        <f t="shared" si="28"/>
        <v>1.0428769576876462</v>
      </c>
      <c r="N139" s="37">
        <f t="shared" si="36"/>
        <v>11</v>
      </c>
      <c r="O139" s="37">
        <v>124</v>
      </c>
      <c r="P139" s="46">
        <f t="shared" si="29"/>
        <v>0</v>
      </c>
      <c r="Q139" s="46">
        <f t="shared" si="30"/>
        <v>0</v>
      </c>
      <c r="R139" s="46">
        <f t="shared" si="31"/>
        <v>113.39315736868886</v>
      </c>
      <c r="S139" s="115">
        <f t="shared" si="32"/>
        <v>6340.7342031051467</v>
      </c>
      <c r="T139" s="46">
        <f t="shared" si="33"/>
        <v>0.12</v>
      </c>
      <c r="U139" s="46">
        <f t="shared" si="38"/>
        <v>0</v>
      </c>
      <c r="V139" s="46"/>
      <c r="W139" s="116"/>
      <c r="Y139" s="5"/>
      <c r="Z139" s="5"/>
      <c r="AA139" s="5"/>
      <c r="AB139" s="5"/>
      <c r="AC139" s="5"/>
      <c r="AD139" s="5"/>
      <c r="AE139" s="5"/>
      <c r="AF139" s="5"/>
    </row>
    <row r="140" spans="2:32" x14ac:dyDescent="0.2">
      <c r="B140" s="37">
        <f t="shared" si="34"/>
        <v>11</v>
      </c>
      <c r="C140" s="37">
        <v>125</v>
      </c>
      <c r="D140" s="46"/>
      <c r="E140" s="46"/>
      <c r="F140" s="46">
        <f t="shared" si="40"/>
        <v>108.73109865243703</v>
      </c>
      <c r="G140" s="48">
        <f t="shared" si="39"/>
        <v>6340.7342031051467</v>
      </c>
      <c r="H140" s="46">
        <f t="shared" si="27"/>
        <v>0.12</v>
      </c>
      <c r="I140" s="46">
        <f t="shared" si="35"/>
        <v>0</v>
      </c>
      <c r="J140" s="46"/>
      <c r="K140" s="46">
        <f t="shared" si="37"/>
        <v>-6199.5452671371149</v>
      </c>
      <c r="M140" s="125">
        <f t="shared" si="28"/>
        <v>1.0374183793383849</v>
      </c>
      <c r="N140" s="37">
        <f t="shared" si="36"/>
        <v>11</v>
      </c>
      <c r="O140" s="37">
        <v>125</v>
      </c>
      <c r="P140" s="46">
        <f t="shared" si="29"/>
        <v>0</v>
      </c>
      <c r="Q140" s="46">
        <f t="shared" si="30"/>
        <v>0</v>
      </c>
      <c r="R140" s="46">
        <f t="shared" si="31"/>
        <v>112.79964014769327</v>
      </c>
      <c r="S140" s="115">
        <f t="shared" si="32"/>
        <v>6340.7342031051467</v>
      </c>
      <c r="T140" s="46">
        <f t="shared" si="33"/>
        <v>0.12</v>
      </c>
      <c r="U140" s="46">
        <f t="shared" si="38"/>
        <v>0</v>
      </c>
      <c r="V140" s="46"/>
      <c r="W140" s="116"/>
      <c r="Y140" s="5"/>
      <c r="Z140" s="5"/>
      <c r="AA140" s="5"/>
      <c r="AB140" s="5"/>
      <c r="AC140" s="5"/>
      <c r="AD140" s="5"/>
      <c r="AE140" s="5"/>
      <c r="AF140" s="5"/>
    </row>
    <row r="141" spans="2:32" x14ac:dyDescent="0.2">
      <c r="B141" s="37">
        <f t="shared" si="34"/>
        <v>11</v>
      </c>
      <c r="C141" s="37">
        <v>126</v>
      </c>
      <c r="D141" s="46"/>
      <c r="E141" s="46"/>
      <c r="F141" s="46">
        <f t="shared" si="40"/>
        <v>108.73109865243703</v>
      </c>
      <c r="G141" s="48">
        <f t="shared" si="39"/>
        <v>6340.7342031051467</v>
      </c>
      <c r="H141" s="46">
        <f t="shared" si="27"/>
        <v>0.12</v>
      </c>
      <c r="I141" s="46">
        <f t="shared" si="35"/>
        <v>2282.6643131178525</v>
      </c>
      <c r="J141" s="46"/>
      <c r="K141" s="46">
        <f t="shared" si="37"/>
        <v>-4058.2321645228531</v>
      </c>
      <c r="M141" s="125">
        <f t="shared" si="28"/>
        <v>1.031988372027514</v>
      </c>
      <c r="N141" s="37">
        <f t="shared" si="36"/>
        <v>11</v>
      </c>
      <c r="O141" s="37">
        <v>126</v>
      </c>
      <c r="P141" s="46">
        <f t="shared" si="29"/>
        <v>0</v>
      </c>
      <c r="Q141" s="46">
        <f t="shared" si="30"/>
        <v>0</v>
      </c>
      <c r="R141" s="46">
        <f t="shared" si="31"/>
        <v>112.20922948709151</v>
      </c>
      <c r="S141" s="115">
        <f t="shared" si="32"/>
        <v>6340.7342031051467</v>
      </c>
      <c r="T141" s="46">
        <f t="shared" si="33"/>
        <v>0.12</v>
      </c>
      <c r="U141" s="46">
        <f t="shared" si="38"/>
        <v>2355.6830283797963</v>
      </c>
      <c r="V141" s="46"/>
      <c r="W141" s="116"/>
      <c r="Y141" s="5"/>
      <c r="Z141" s="5"/>
      <c r="AA141" s="5"/>
      <c r="AB141" s="5"/>
      <c r="AC141" s="5"/>
      <c r="AD141" s="5"/>
      <c r="AE141" s="5"/>
      <c r="AF141" s="5"/>
    </row>
    <row r="142" spans="2:32" x14ac:dyDescent="0.2">
      <c r="B142" s="37">
        <f t="shared" si="34"/>
        <v>11</v>
      </c>
      <c r="C142" s="37">
        <v>127</v>
      </c>
      <c r="D142" s="46"/>
      <c r="E142" s="46"/>
      <c r="F142" s="46">
        <f t="shared" si="40"/>
        <v>108.73109865243703</v>
      </c>
      <c r="G142" s="48">
        <f t="shared" si="39"/>
        <v>6340.7342031051467</v>
      </c>
      <c r="H142" s="46">
        <f t="shared" si="27"/>
        <v>0.12</v>
      </c>
      <c r="I142" s="46">
        <f t="shared" si="35"/>
        <v>0</v>
      </c>
      <c r="J142" s="46"/>
      <c r="K142" s="46">
        <f t="shared" si="37"/>
        <v>-4188.3164401294789</v>
      </c>
      <c r="M142" s="125">
        <f t="shared" si="28"/>
        <v>1.0265867862098264</v>
      </c>
      <c r="N142" s="37">
        <f t="shared" si="36"/>
        <v>11</v>
      </c>
      <c r="O142" s="37">
        <v>127</v>
      </c>
      <c r="P142" s="46">
        <f t="shared" si="29"/>
        <v>0</v>
      </c>
      <c r="Q142" s="46">
        <f t="shared" si="30"/>
        <v>0</v>
      </c>
      <c r="R142" s="46">
        <f t="shared" si="31"/>
        <v>111.62190912666891</v>
      </c>
      <c r="S142" s="115">
        <f t="shared" si="32"/>
        <v>6340.7342031051467</v>
      </c>
      <c r="T142" s="46">
        <f t="shared" si="33"/>
        <v>0.12</v>
      </c>
      <c r="U142" s="46">
        <f t="shared" si="38"/>
        <v>0</v>
      </c>
      <c r="V142" s="46"/>
      <c r="W142" s="116"/>
      <c r="Y142" s="5"/>
      <c r="Z142" s="5"/>
      <c r="AA142" s="5"/>
      <c r="AB142" s="5"/>
      <c r="AC142" s="5"/>
      <c r="AD142" s="5"/>
      <c r="AE142" s="5"/>
      <c r="AF142" s="5"/>
    </row>
    <row r="143" spans="2:32" x14ac:dyDescent="0.2">
      <c r="B143" s="37">
        <f t="shared" si="34"/>
        <v>11</v>
      </c>
      <c r="C143" s="37">
        <v>128</v>
      </c>
      <c r="D143" s="46"/>
      <c r="E143" s="46"/>
      <c r="F143" s="46">
        <f t="shared" si="40"/>
        <v>108.73109865243703</v>
      </c>
      <c r="G143" s="48">
        <f t="shared" si="39"/>
        <v>6340.7342031051467</v>
      </c>
      <c r="H143" s="46">
        <f t="shared" si="27"/>
        <v>0.12</v>
      </c>
      <c r="I143" s="46">
        <f t="shared" si="35"/>
        <v>0</v>
      </c>
      <c r="J143" s="46"/>
      <c r="K143" s="46">
        <f t="shared" si="37"/>
        <v>-4319.0851794245727</v>
      </c>
      <c r="M143" s="125">
        <f t="shared" si="28"/>
        <v>1.0212134731228562</v>
      </c>
      <c r="N143" s="37">
        <f t="shared" si="36"/>
        <v>11</v>
      </c>
      <c r="O143" s="37">
        <v>128</v>
      </c>
      <c r="P143" s="46">
        <f t="shared" si="29"/>
        <v>0</v>
      </c>
      <c r="Q143" s="46">
        <f t="shared" si="30"/>
        <v>0</v>
      </c>
      <c r="R143" s="46">
        <f t="shared" si="31"/>
        <v>111.03766289131912</v>
      </c>
      <c r="S143" s="115">
        <f t="shared" si="32"/>
        <v>6340.7342031051467</v>
      </c>
      <c r="T143" s="46">
        <f t="shared" si="33"/>
        <v>0.12</v>
      </c>
      <c r="U143" s="46">
        <f t="shared" si="38"/>
        <v>0</v>
      </c>
      <c r="V143" s="46"/>
      <c r="W143" s="116"/>
      <c r="Y143" s="5"/>
      <c r="Z143" s="5"/>
      <c r="AA143" s="5"/>
      <c r="AB143" s="5"/>
      <c r="AC143" s="5"/>
      <c r="AD143" s="5"/>
      <c r="AE143" s="5"/>
      <c r="AF143" s="5"/>
    </row>
    <row r="144" spans="2:32" x14ac:dyDescent="0.2">
      <c r="B144" s="37">
        <f t="shared" si="34"/>
        <v>11</v>
      </c>
      <c r="C144" s="37">
        <v>129</v>
      </c>
      <c r="D144" s="46"/>
      <c r="E144" s="46"/>
      <c r="F144" s="46">
        <f t="shared" si="40"/>
        <v>108.73109865243703</v>
      </c>
      <c r="G144" s="48">
        <f t="shared" si="39"/>
        <v>6340.7342031051467</v>
      </c>
      <c r="H144" s="46">
        <f t="shared" ref="H144:H207" si="41">$H$14</f>
        <v>0.12</v>
      </c>
      <c r="I144" s="46">
        <f t="shared" si="35"/>
        <v>2282.6643131178525</v>
      </c>
      <c r="J144" s="46"/>
      <c r="K144" s="46">
        <f t="shared" si="37"/>
        <v>-2167.8776707289535</v>
      </c>
      <c r="M144" s="125">
        <f t="shared" ref="M144:M207" si="42">(1+$C$10/12)^(12*($B144-$C144/12))</f>
        <v>1.0158682847827833</v>
      </c>
      <c r="N144" s="37">
        <f t="shared" si="36"/>
        <v>11</v>
      </c>
      <c r="O144" s="37">
        <v>129</v>
      </c>
      <c r="P144" s="46">
        <f t="shared" ref="P144:P207" si="43">D144*$M144</f>
        <v>0</v>
      </c>
      <c r="Q144" s="46">
        <f t="shared" ref="Q144:Q207" si="44">E144*$M144</f>
        <v>0</v>
      </c>
      <c r="R144" s="46">
        <f t="shared" ref="R144:R207" si="45">F144*$M144</f>
        <v>110.45647469059881</v>
      </c>
      <c r="S144" s="115">
        <f t="shared" ref="S144:S207" si="46">G144</f>
        <v>6340.7342031051467</v>
      </c>
      <c r="T144" s="46">
        <f t="shared" ref="T144:T207" si="47">H144</f>
        <v>0.12</v>
      </c>
      <c r="U144" s="46">
        <f t="shared" si="38"/>
        <v>2318.886280501903</v>
      </c>
      <c r="V144" s="46"/>
      <c r="W144" s="116"/>
      <c r="Y144" s="5"/>
      <c r="Z144" s="5"/>
      <c r="AA144" s="5"/>
      <c r="AB144" s="5"/>
      <c r="AC144" s="5"/>
      <c r="AD144" s="5"/>
      <c r="AE144" s="5"/>
      <c r="AF144" s="5"/>
    </row>
    <row r="145" spans="2:32" x14ac:dyDescent="0.2">
      <c r="B145" s="37">
        <f t="shared" ref="B145:B208" si="48">INT((C145-1)/12)+1</f>
        <v>11</v>
      </c>
      <c r="C145" s="37">
        <v>130</v>
      </c>
      <c r="D145" s="46"/>
      <c r="E145" s="46"/>
      <c r="F145" s="46">
        <f t="shared" si="40"/>
        <v>108.73109865243703</v>
      </c>
      <c r="G145" s="48">
        <f t="shared" si="39"/>
        <v>6340.7342031051467</v>
      </c>
      <c r="H145" s="46">
        <f t="shared" si="41"/>
        <v>0.12</v>
      </c>
      <c r="I145" s="46">
        <f t="shared" ref="I145:I208" si="49">IF(INT(C145/3)=C145/3,SUMPRODUCT(G143:G145,H143:H145),0)</f>
        <v>0</v>
      </c>
      <c r="J145" s="46"/>
      <c r="K145" s="46">
        <f t="shared" si="37"/>
        <v>-2288.0154789143712</v>
      </c>
      <c r="M145" s="125">
        <f t="shared" si="42"/>
        <v>1.0105510739803585</v>
      </c>
      <c r="N145" s="37">
        <f t="shared" ref="N145:N208" si="50">INT((O145-1)/12)+1</f>
        <v>11</v>
      </c>
      <c r="O145" s="37">
        <v>130</v>
      </c>
      <c r="P145" s="46">
        <f t="shared" si="43"/>
        <v>0</v>
      </c>
      <c r="Q145" s="46">
        <f t="shared" si="44"/>
        <v>0</v>
      </c>
      <c r="R145" s="46">
        <f t="shared" si="45"/>
        <v>109.87832851828455</v>
      </c>
      <c r="S145" s="115">
        <f t="shared" si="46"/>
        <v>6340.7342031051467</v>
      </c>
      <c r="T145" s="46">
        <f t="shared" si="47"/>
        <v>0.12</v>
      </c>
      <c r="U145" s="46">
        <f t="shared" si="38"/>
        <v>0</v>
      </c>
      <c r="V145" s="46"/>
      <c r="W145" s="116"/>
      <c r="Y145" s="5"/>
      <c r="Z145" s="5"/>
      <c r="AA145" s="5"/>
      <c r="AB145" s="5"/>
      <c r="AC145" s="5"/>
      <c r="AD145" s="5"/>
      <c r="AE145" s="5"/>
      <c r="AF145" s="5"/>
    </row>
    <row r="146" spans="2:32" x14ac:dyDescent="0.2">
      <c r="B146" s="37">
        <f t="shared" si="48"/>
        <v>11</v>
      </c>
      <c r="C146" s="37">
        <v>131</v>
      </c>
      <c r="D146" s="46"/>
      <c r="E146" s="46"/>
      <c r="F146" s="46">
        <f t="shared" si="40"/>
        <v>108.73109865243703</v>
      </c>
      <c r="G146" s="48">
        <f t="shared" si="39"/>
        <v>6340.7342031051467</v>
      </c>
      <c r="H146" s="46">
        <f t="shared" si="41"/>
        <v>0.12</v>
      </c>
      <c r="I146" s="46">
        <f t="shared" si="49"/>
        <v>0</v>
      </c>
      <c r="J146" s="46"/>
      <c r="K146" s="46">
        <f t="shared" ref="K146:K209" si="51">K145*(1+$C$10/12)-D146-E146-F146+I146+J146</f>
        <v>-2408.785415517551</v>
      </c>
      <c r="M146" s="125">
        <f t="shared" si="42"/>
        <v>1.0052616942768478</v>
      </c>
      <c r="N146" s="37">
        <f t="shared" si="50"/>
        <v>11</v>
      </c>
      <c r="O146" s="37">
        <v>131</v>
      </c>
      <c r="P146" s="46">
        <f t="shared" si="43"/>
        <v>0</v>
      </c>
      <c r="Q146" s="46">
        <f t="shared" si="44"/>
        <v>0</v>
      </c>
      <c r="R146" s="46">
        <f t="shared" si="45"/>
        <v>109.30320845193192</v>
      </c>
      <c r="S146" s="115">
        <f t="shared" si="46"/>
        <v>6340.7342031051467</v>
      </c>
      <c r="T146" s="46">
        <f t="shared" si="47"/>
        <v>0.12</v>
      </c>
      <c r="U146" s="46">
        <f t="shared" ref="U146:U209" si="52">I146*$M146</f>
        <v>0</v>
      </c>
      <c r="V146" s="46"/>
      <c r="W146" s="116"/>
      <c r="Y146" s="5"/>
      <c r="Z146" s="5"/>
      <c r="AA146" s="5"/>
      <c r="AB146" s="5"/>
      <c r="AC146" s="5"/>
      <c r="AD146" s="5"/>
      <c r="AE146" s="5"/>
      <c r="AF146" s="5"/>
    </row>
    <row r="147" spans="2:32" x14ac:dyDescent="0.2">
      <c r="B147" s="37">
        <f t="shared" si="48"/>
        <v>11</v>
      </c>
      <c r="C147" s="37">
        <v>132</v>
      </c>
      <c r="D147" s="46"/>
      <c r="E147" s="46"/>
      <c r="F147" s="46">
        <f t="shared" si="40"/>
        <v>108.73109865243703</v>
      </c>
      <c r="G147" s="48">
        <f t="shared" si="39"/>
        <v>6340.7342031051467</v>
      </c>
      <c r="H147" s="46">
        <f t="shared" si="41"/>
        <v>0.12</v>
      </c>
      <c r="I147" s="46">
        <f t="shared" si="49"/>
        <v>2282.6643131178525</v>
      </c>
      <c r="J147" s="46"/>
      <c r="K147" s="46">
        <f t="shared" si="51"/>
        <v>-247.52649348711839</v>
      </c>
      <c r="M147" s="125">
        <f t="shared" si="42"/>
        <v>1</v>
      </c>
      <c r="N147" s="37">
        <f t="shared" si="50"/>
        <v>11</v>
      </c>
      <c r="O147" s="37">
        <v>132</v>
      </c>
      <c r="P147" s="46">
        <f t="shared" si="43"/>
        <v>0</v>
      </c>
      <c r="Q147" s="46">
        <f t="shared" si="44"/>
        <v>0</v>
      </c>
      <c r="R147" s="46">
        <f t="shared" si="45"/>
        <v>108.73109865243703</v>
      </c>
      <c r="S147" s="115">
        <f t="shared" si="46"/>
        <v>6340.7342031051467</v>
      </c>
      <c r="T147" s="46">
        <f t="shared" si="47"/>
        <v>0.12</v>
      </c>
      <c r="U147" s="46">
        <f t="shared" si="52"/>
        <v>2282.6643131178525</v>
      </c>
      <c r="V147" s="46"/>
      <c r="W147" s="116"/>
      <c r="Y147" s="5"/>
      <c r="Z147" s="5"/>
      <c r="AA147" s="5"/>
      <c r="AB147" s="5"/>
      <c r="AC147" s="5"/>
      <c r="AD147" s="5"/>
      <c r="AE147" s="5"/>
      <c r="AF147" s="5"/>
    </row>
    <row r="148" spans="2:32" x14ac:dyDescent="0.2">
      <c r="B148" s="37">
        <f t="shared" si="48"/>
        <v>12</v>
      </c>
      <c r="C148" s="37">
        <v>133</v>
      </c>
      <c r="D148" s="46"/>
      <c r="E148" s="46"/>
      <c r="F148" s="46">
        <f t="shared" si="40"/>
        <v>111.99303161201014</v>
      </c>
      <c r="G148" s="48">
        <f t="shared" si="39"/>
        <v>6309.0305320896205</v>
      </c>
      <c r="H148" s="46">
        <f t="shared" si="41"/>
        <v>0.12</v>
      </c>
      <c r="I148" s="46">
        <f t="shared" si="49"/>
        <v>0</v>
      </c>
      <c r="J148" s="46"/>
      <c r="K148" s="46">
        <f t="shared" si="51"/>
        <v>-360.82193383327791</v>
      </c>
      <c r="M148" s="125">
        <f t="shared" si="42"/>
        <v>1.0594256262456363</v>
      </c>
      <c r="N148" s="37">
        <f t="shared" si="50"/>
        <v>12</v>
      </c>
      <c r="O148" s="37">
        <v>133</v>
      </c>
      <c r="P148" s="46">
        <f t="shared" si="43"/>
        <v>0</v>
      </c>
      <c r="Q148" s="46">
        <f t="shared" si="44"/>
        <v>0</v>
      </c>
      <c r="R148" s="46">
        <f t="shared" si="45"/>
        <v>118.64828765070119</v>
      </c>
      <c r="S148" s="115">
        <f t="shared" si="46"/>
        <v>6309.0305320896205</v>
      </c>
      <c r="T148" s="46">
        <f t="shared" si="47"/>
        <v>0.12</v>
      </c>
      <c r="U148" s="46">
        <f t="shared" si="52"/>
        <v>0</v>
      </c>
      <c r="V148" s="46"/>
      <c r="W148" s="116"/>
      <c r="Y148" s="5"/>
      <c r="Z148" s="5"/>
      <c r="AA148" s="5"/>
      <c r="AB148" s="5"/>
      <c r="AC148" s="5"/>
      <c r="AD148" s="5"/>
      <c r="AE148" s="5"/>
      <c r="AF148" s="5"/>
    </row>
    <row r="149" spans="2:32" x14ac:dyDescent="0.2">
      <c r="B149" s="37">
        <f t="shared" si="48"/>
        <v>12</v>
      </c>
      <c r="C149" s="37">
        <v>134</v>
      </c>
      <c r="D149" s="46"/>
      <c r="E149" s="46"/>
      <c r="F149" s="46">
        <f t="shared" si="40"/>
        <v>111.99303161201014</v>
      </c>
      <c r="G149" s="48">
        <f t="shared" si="39"/>
        <v>6309.0305320896205</v>
      </c>
      <c r="H149" s="46">
        <f t="shared" si="41"/>
        <v>0.12</v>
      </c>
      <c r="I149" s="46">
        <f t="shared" si="49"/>
        <v>0</v>
      </c>
      <c r="J149" s="46"/>
      <c r="K149" s="46">
        <f t="shared" si="51"/>
        <v>-474.71350014949974</v>
      </c>
      <c r="M149" s="125">
        <f t="shared" si="42"/>
        <v>1.0538804296206199</v>
      </c>
      <c r="N149" s="37">
        <f t="shared" si="50"/>
        <v>12</v>
      </c>
      <c r="O149" s="37">
        <v>134</v>
      </c>
      <c r="P149" s="46">
        <f t="shared" si="43"/>
        <v>0</v>
      </c>
      <c r="Q149" s="46">
        <f t="shared" si="44"/>
        <v>0</v>
      </c>
      <c r="R149" s="46">
        <f t="shared" si="45"/>
        <v>118.02726426978091</v>
      </c>
      <c r="S149" s="115">
        <f t="shared" si="46"/>
        <v>6309.0305320896205</v>
      </c>
      <c r="T149" s="46">
        <f t="shared" si="47"/>
        <v>0.12</v>
      </c>
      <c r="U149" s="46">
        <f t="shared" si="52"/>
        <v>0</v>
      </c>
      <c r="V149" s="46"/>
      <c r="W149" s="116"/>
      <c r="Y149" s="5"/>
      <c r="Z149" s="5"/>
      <c r="AA149" s="5"/>
      <c r="AB149" s="5"/>
      <c r="AC149" s="5"/>
      <c r="AD149" s="5"/>
      <c r="AE149" s="5"/>
      <c r="AF149" s="5"/>
    </row>
    <row r="150" spans="2:32" x14ac:dyDescent="0.2">
      <c r="B150" s="37">
        <f t="shared" si="48"/>
        <v>12</v>
      </c>
      <c r="C150" s="37">
        <v>135</v>
      </c>
      <c r="D150" s="46"/>
      <c r="E150" s="46"/>
      <c r="F150" s="46">
        <f t="shared" si="40"/>
        <v>111.99303161201014</v>
      </c>
      <c r="G150" s="48">
        <f t="shared" si="39"/>
        <v>6309.0305320896205</v>
      </c>
      <c r="H150" s="46">
        <f t="shared" si="41"/>
        <v>0.12</v>
      </c>
      <c r="I150" s="46">
        <f t="shared" si="49"/>
        <v>2271.2509915522633</v>
      </c>
      <c r="J150" s="46"/>
      <c r="K150" s="46">
        <f t="shared" si="51"/>
        <v>1682.0466624838746</v>
      </c>
      <c r="M150" s="125">
        <f t="shared" si="42"/>
        <v>1.0483642574073675</v>
      </c>
      <c r="N150" s="37">
        <f t="shared" si="50"/>
        <v>12</v>
      </c>
      <c r="O150" s="37">
        <v>135</v>
      </c>
      <c r="P150" s="46">
        <f t="shared" si="43"/>
        <v>0</v>
      </c>
      <c r="Q150" s="46">
        <f t="shared" si="44"/>
        <v>0</v>
      </c>
      <c r="R150" s="46">
        <f t="shared" si="45"/>
        <v>117.40949142072485</v>
      </c>
      <c r="S150" s="115">
        <f t="shared" si="46"/>
        <v>6309.0305320896205</v>
      </c>
      <c r="T150" s="46">
        <f t="shared" si="47"/>
        <v>0.12</v>
      </c>
      <c r="U150" s="46">
        <f t="shared" si="52"/>
        <v>2381.0983591444356</v>
      </c>
      <c r="V150" s="46"/>
      <c r="W150" s="116"/>
      <c r="Y150" s="5"/>
      <c r="Z150" s="5"/>
      <c r="AA150" s="5"/>
      <c r="AB150" s="5"/>
      <c r="AC150" s="5"/>
      <c r="AD150" s="5"/>
      <c r="AE150" s="5"/>
      <c r="AF150" s="5"/>
    </row>
    <row r="151" spans="2:32" x14ac:dyDescent="0.2">
      <c r="B151" s="37">
        <f t="shared" si="48"/>
        <v>12</v>
      </c>
      <c r="C151" s="37">
        <v>136</v>
      </c>
      <c r="D151" s="46"/>
      <c r="E151" s="46"/>
      <c r="F151" s="46">
        <f t="shared" si="40"/>
        <v>111.99303161201014</v>
      </c>
      <c r="G151" s="48">
        <f t="shared" ref="G151:G214" si="53">$G$13/12*(1-$G$14)^(INT((C151-1)/12))</f>
        <v>6309.0305320896205</v>
      </c>
      <c r="H151" s="46">
        <f t="shared" si="41"/>
        <v>0.12</v>
      </c>
      <c r="I151" s="46">
        <f t="shared" si="49"/>
        <v>0</v>
      </c>
      <c r="J151" s="46"/>
      <c r="K151" s="46">
        <f t="shared" si="51"/>
        <v>1578.9040461692468</v>
      </c>
      <c r="M151" s="125">
        <f t="shared" si="42"/>
        <v>1.0428769576876462</v>
      </c>
      <c r="N151" s="37">
        <f t="shared" si="50"/>
        <v>12</v>
      </c>
      <c r="O151" s="37">
        <v>136</v>
      </c>
      <c r="P151" s="46">
        <f t="shared" si="43"/>
        <v>0</v>
      </c>
      <c r="Q151" s="46">
        <f t="shared" si="44"/>
        <v>0</v>
      </c>
      <c r="R151" s="46">
        <f t="shared" si="45"/>
        <v>116.79495208974953</v>
      </c>
      <c r="S151" s="115">
        <f t="shared" si="46"/>
        <v>6309.0305320896205</v>
      </c>
      <c r="T151" s="46">
        <f t="shared" si="47"/>
        <v>0.12</v>
      </c>
      <c r="U151" s="46">
        <f t="shared" si="52"/>
        <v>0</v>
      </c>
      <c r="V151" s="46"/>
      <c r="W151" s="116"/>
      <c r="Y151" s="5"/>
      <c r="Z151" s="5"/>
      <c r="AA151" s="5"/>
      <c r="AB151" s="5"/>
      <c r="AC151" s="5"/>
      <c r="AD151" s="5"/>
      <c r="AE151" s="5"/>
      <c r="AF151" s="5"/>
    </row>
    <row r="152" spans="2:32" x14ac:dyDescent="0.2">
      <c r="B152" s="37">
        <f t="shared" si="48"/>
        <v>12</v>
      </c>
      <c r="C152" s="37">
        <v>137</v>
      </c>
      <c r="D152" s="46"/>
      <c r="E152" s="46"/>
      <c r="F152" s="46">
        <f t="shared" si="40"/>
        <v>111.99303161201014</v>
      </c>
      <c r="G152" s="48">
        <f t="shared" si="53"/>
        <v>6309.0305320896205</v>
      </c>
      <c r="H152" s="46">
        <f t="shared" si="41"/>
        <v>0.12</v>
      </c>
      <c r="I152" s="46">
        <f t="shared" si="49"/>
        <v>0</v>
      </c>
      <c r="J152" s="46"/>
      <c r="K152" s="46">
        <f t="shared" si="51"/>
        <v>1475.2187249406572</v>
      </c>
      <c r="M152" s="125">
        <f t="shared" si="42"/>
        <v>1.0374183793383849</v>
      </c>
      <c r="N152" s="37">
        <f t="shared" si="50"/>
        <v>12</v>
      </c>
      <c r="O152" s="37">
        <v>137</v>
      </c>
      <c r="P152" s="46">
        <f t="shared" si="43"/>
        <v>0</v>
      </c>
      <c r="Q152" s="46">
        <f t="shared" si="44"/>
        <v>0</v>
      </c>
      <c r="R152" s="46">
        <f t="shared" si="45"/>
        <v>116.18362935212407</v>
      </c>
      <c r="S152" s="115">
        <f t="shared" si="46"/>
        <v>6309.0305320896205</v>
      </c>
      <c r="T152" s="46">
        <f t="shared" si="47"/>
        <v>0.12</v>
      </c>
      <c r="U152" s="46">
        <f t="shared" si="52"/>
        <v>0</v>
      </c>
      <c r="V152" s="46"/>
      <c r="W152" s="116"/>
      <c r="Y152" s="5"/>
      <c r="Z152" s="5"/>
      <c r="AA152" s="5"/>
      <c r="AB152" s="5"/>
      <c r="AC152" s="5"/>
      <c r="AD152" s="5"/>
      <c r="AE152" s="5"/>
      <c r="AF152" s="5"/>
    </row>
    <row r="153" spans="2:32" x14ac:dyDescent="0.2">
      <c r="B153" s="37">
        <f t="shared" si="48"/>
        <v>12</v>
      </c>
      <c r="C153" s="37">
        <v>138</v>
      </c>
      <c r="D153" s="46"/>
      <c r="E153" s="46"/>
      <c r="F153" s="46">
        <f t="shared" si="40"/>
        <v>111.99303161201014</v>
      </c>
      <c r="G153" s="48">
        <f t="shared" si="53"/>
        <v>6309.0305320896205</v>
      </c>
      <c r="H153" s="46">
        <f t="shared" si="41"/>
        <v>0.12</v>
      </c>
      <c r="I153" s="46">
        <f t="shared" si="49"/>
        <v>2271.2509915522633</v>
      </c>
      <c r="J153" s="46"/>
      <c r="K153" s="46">
        <f t="shared" si="51"/>
        <v>3642.238834803029</v>
      </c>
      <c r="M153" s="125">
        <f t="shared" si="42"/>
        <v>1.031988372027514</v>
      </c>
      <c r="N153" s="37">
        <f t="shared" si="50"/>
        <v>12</v>
      </c>
      <c r="O153" s="37">
        <v>138</v>
      </c>
      <c r="P153" s="46">
        <f t="shared" si="43"/>
        <v>0</v>
      </c>
      <c r="Q153" s="46">
        <f t="shared" si="44"/>
        <v>0</v>
      </c>
      <c r="R153" s="46">
        <f t="shared" si="45"/>
        <v>115.57550637170426</v>
      </c>
      <c r="S153" s="115">
        <f t="shared" si="46"/>
        <v>6309.0305320896205</v>
      </c>
      <c r="T153" s="46">
        <f t="shared" si="47"/>
        <v>0.12</v>
      </c>
      <c r="U153" s="46">
        <f t="shared" si="52"/>
        <v>2343.9046132378971</v>
      </c>
      <c r="V153" s="46"/>
      <c r="W153" s="116"/>
      <c r="Y153" s="5"/>
      <c r="Z153" s="5"/>
      <c r="AA153" s="5"/>
      <c r="AB153" s="5"/>
      <c r="AC153" s="5"/>
      <c r="AD153" s="5"/>
      <c r="AE153" s="5"/>
      <c r="AF153" s="5"/>
    </row>
    <row r="154" spans="2:32" x14ac:dyDescent="0.2">
      <c r="B154" s="37">
        <f t="shared" si="48"/>
        <v>12</v>
      </c>
      <c r="C154" s="37">
        <v>139</v>
      </c>
      <c r="D154" s="46"/>
      <c r="E154" s="46"/>
      <c r="F154" s="46">
        <f t="shared" si="40"/>
        <v>111.99303161201014</v>
      </c>
      <c r="G154" s="48">
        <f t="shared" si="53"/>
        <v>6309.0305320896205</v>
      </c>
      <c r="H154" s="46">
        <f t="shared" si="41"/>
        <v>0.12</v>
      </c>
      <c r="I154" s="46">
        <f t="shared" si="49"/>
        <v>0</v>
      </c>
      <c r="J154" s="46"/>
      <c r="K154" s="46">
        <f t="shared" si="51"/>
        <v>3549.4101504230143</v>
      </c>
      <c r="M154" s="125">
        <f t="shared" si="42"/>
        <v>1.0265867862098264</v>
      </c>
      <c r="N154" s="37">
        <f t="shared" si="50"/>
        <v>12</v>
      </c>
      <c r="O154" s="37">
        <v>139</v>
      </c>
      <c r="P154" s="46">
        <f t="shared" si="43"/>
        <v>0</v>
      </c>
      <c r="Q154" s="46">
        <f t="shared" si="44"/>
        <v>0</v>
      </c>
      <c r="R154" s="46">
        <f t="shared" si="45"/>
        <v>114.97056640046898</v>
      </c>
      <c r="S154" s="115">
        <f t="shared" si="46"/>
        <v>6309.0305320896205</v>
      </c>
      <c r="T154" s="46">
        <f t="shared" si="47"/>
        <v>0.12</v>
      </c>
      <c r="U154" s="46">
        <f t="shared" si="52"/>
        <v>0</v>
      </c>
      <c r="V154" s="46"/>
      <c r="W154" s="116"/>
      <c r="Y154" s="5"/>
      <c r="Z154" s="5"/>
      <c r="AA154" s="5"/>
      <c r="AB154" s="5"/>
      <c r="AC154" s="5"/>
      <c r="AD154" s="5"/>
      <c r="AE154" s="5"/>
      <c r="AF154" s="5"/>
    </row>
    <row r="155" spans="2:32" x14ac:dyDescent="0.2">
      <c r="B155" s="37">
        <f t="shared" si="48"/>
        <v>12</v>
      </c>
      <c r="C155" s="37">
        <v>140</v>
      </c>
      <c r="D155" s="46"/>
      <c r="E155" s="46"/>
      <c r="F155" s="46">
        <f t="shared" si="40"/>
        <v>111.99303161201014</v>
      </c>
      <c r="G155" s="48">
        <f t="shared" si="53"/>
        <v>6309.0305320896205</v>
      </c>
      <c r="H155" s="46">
        <f t="shared" si="41"/>
        <v>0.12</v>
      </c>
      <c r="I155" s="46">
        <f t="shared" si="49"/>
        <v>0</v>
      </c>
      <c r="J155" s="46"/>
      <c r="K155" s="46">
        <f t="shared" si="51"/>
        <v>3456.0930298856701</v>
      </c>
      <c r="M155" s="125">
        <f t="shared" si="42"/>
        <v>1.0212134731228562</v>
      </c>
      <c r="N155" s="37">
        <f t="shared" si="50"/>
        <v>12</v>
      </c>
      <c r="O155" s="37">
        <v>140</v>
      </c>
      <c r="P155" s="46">
        <f t="shared" si="43"/>
        <v>0</v>
      </c>
      <c r="Q155" s="46">
        <f t="shared" si="44"/>
        <v>0</v>
      </c>
      <c r="R155" s="46">
        <f t="shared" si="45"/>
        <v>114.3687927780587</v>
      </c>
      <c r="S155" s="115">
        <f t="shared" si="46"/>
        <v>6309.0305320896205</v>
      </c>
      <c r="T155" s="46">
        <f t="shared" si="47"/>
        <v>0.12</v>
      </c>
      <c r="U155" s="46">
        <f t="shared" si="52"/>
        <v>0</v>
      </c>
      <c r="V155" s="46"/>
      <c r="W155" s="116"/>
      <c r="Y155" s="5"/>
      <c r="Z155" s="5"/>
      <c r="AA155" s="5"/>
      <c r="AB155" s="5"/>
      <c r="AC155" s="5"/>
      <c r="AD155" s="5"/>
      <c r="AE155" s="5"/>
      <c r="AF155" s="5"/>
    </row>
    <row r="156" spans="2:32" x14ac:dyDescent="0.2">
      <c r="B156" s="37">
        <f t="shared" si="48"/>
        <v>12</v>
      </c>
      <c r="C156" s="37">
        <v>141</v>
      </c>
      <c r="D156" s="46"/>
      <c r="E156" s="46"/>
      <c r="F156" s="46">
        <f t="shared" si="40"/>
        <v>111.99303161201014</v>
      </c>
      <c r="G156" s="48">
        <f t="shared" si="53"/>
        <v>6309.0305320896205</v>
      </c>
      <c r="H156" s="46">
        <f t="shared" si="41"/>
        <v>0.12</v>
      </c>
      <c r="I156" s="46">
        <f t="shared" si="49"/>
        <v>2271.2509915522633</v>
      </c>
      <c r="J156" s="46"/>
      <c r="K156" s="46">
        <f t="shared" si="51"/>
        <v>5633.5358947415261</v>
      </c>
      <c r="M156" s="125">
        <f t="shared" si="42"/>
        <v>1.0158682847827833</v>
      </c>
      <c r="N156" s="37">
        <f t="shared" si="50"/>
        <v>12</v>
      </c>
      <c r="O156" s="37">
        <v>141</v>
      </c>
      <c r="P156" s="46">
        <f t="shared" si="43"/>
        <v>0</v>
      </c>
      <c r="Q156" s="46">
        <f t="shared" si="44"/>
        <v>0</v>
      </c>
      <c r="R156" s="46">
        <f t="shared" si="45"/>
        <v>113.77016893131677</v>
      </c>
      <c r="S156" s="115">
        <f t="shared" si="46"/>
        <v>6309.0305320896205</v>
      </c>
      <c r="T156" s="46">
        <f t="shared" si="47"/>
        <v>0.12</v>
      </c>
      <c r="U156" s="46">
        <f t="shared" si="52"/>
        <v>2307.2918490993934</v>
      </c>
      <c r="V156" s="46"/>
      <c r="W156" s="116"/>
      <c r="Y156" s="5"/>
      <c r="Z156" s="5"/>
      <c r="AA156" s="5"/>
      <c r="AB156" s="5"/>
      <c r="AC156" s="5"/>
      <c r="AD156" s="5"/>
      <c r="AE156" s="5"/>
      <c r="AF156" s="5"/>
    </row>
    <row r="157" spans="2:32" x14ac:dyDescent="0.2">
      <c r="B157" s="37">
        <f t="shared" si="48"/>
        <v>12</v>
      </c>
      <c r="C157" s="37">
        <v>142</v>
      </c>
      <c r="D157" s="46"/>
      <c r="E157" s="46"/>
      <c r="F157" s="46">
        <f t="shared" ref="F157:F220" si="54">$F$13/12*(1+$F$14)^(INT((C157-1)/12)-1)</f>
        <v>111.99303161201014</v>
      </c>
      <c r="G157" s="48">
        <f t="shared" si="53"/>
        <v>6309.0305320896205</v>
      </c>
      <c r="H157" s="46">
        <f t="shared" si="41"/>
        <v>0.12</v>
      </c>
      <c r="I157" s="46">
        <f t="shared" si="49"/>
        <v>0</v>
      </c>
      <c r="J157" s="46"/>
      <c r="K157" s="46">
        <f t="shared" si="51"/>
        <v>5551.1848067052942</v>
      </c>
      <c r="M157" s="125">
        <f t="shared" si="42"/>
        <v>1.0105510739803585</v>
      </c>
      <c r="N157" s="37">
        <f t="shared" si="50"/>
        <v>12</v>
      </c>
      <c r="O157" s="37">
        <v>142</v>
      </c>
      <c r="P157" s="46">
        <f t="shared" si="43"/>
        <v>0</v>
      </c>
      <c r="Q157" s="46">
        <f t="shared" si="44"/>
        <v>0</v>
      </c>
      <c r="R157" s="46">
        <f t="shared" si="45"/>
        <v>113.17467837383309</v>
      </c>
      <c r="S157" s="115">
        <f t="shared" si="46"/>
        <v>6309.0305320896205</v>
      </c>
      <c r="T157" s="46">
        <f t="shared" si="47"/>
        <v>0.12</v>
      </c>
      <c r="U157" s="46">
        <f t="shared" si="52"/>
        <v>0</v>
      </c>
      <c r="V157" s="46"/>
      <c r="W157" s="116"/>
      <c r="Y157" s="5"/>
      <c r="Z157" s="5"/>
      <c r="AA157" s="5"/>
      <c r="AB157" s="5"/>
      <c r="AC157" s="5"/>
      <c r="AD157" s="5"/>
      <c r="AE157" s="5"/>
      <c r="AF157" s="5"/>
    </row>
    <row r="158" spans="2:32" x14ac:dyDescent="0.2">
      <c r="B158" s="37">
        <f t="shared" si="48"/>
        <v>12</v>
      </c>
      <c r="C158" s="37">
        <v>143</v>
      </c>
      <c r="D158" s="46"/>
      <c r="E158" s="46"/>
      <c r="F158" s="46">
        <f t="shared" si="54"/>
        <v>111.99303161201014</v>
      </c>
      <c r="G158" s="48">
        <f t="shared" si="53"/>
        <v>6309.0305320896205</v>
      </c>
      <c r="H158" s="46">
        <f t="shared" si="41"/>
        <v>0.12</v>
      </c>
      <c r="I158" s="46">
        <f t="shared" si="49"/>
        <v>0</v>
      </c>
      <c r="J158" s="46"/>
      <c r="K158" s="46">
        <f t="shared" si="51"/>
        <v>5468.4004124204494</v>
      </c>
      <c r="M158" s="125">
        <f t="shared" si="42"/>
        <v>1.0052616942768478</v>
      </c>
      <c r="N158" s="37">
        <f t="shared" si="50"/>
        <v>12</v>
      </c>
      <c r="O158" s="37">
        <v>143</v>
      </c>
      <c r="P158" s="46">
        <f t="shared" si="43"/>
        <v>0</v>
      </c>
      <c r="Q158" s="46">
        <f t="shared" si="44"/>
        <v>0</v>
      </c>
      <c r="R158" s="46">
        <f t="shared" si="45"/>
        <v>112.58230470548989</v>
      </c>
      <c r="S158" s="115">
        <f t="shared" si="46"/>
        <v>6309.0305320896205</v>
      </c>
      <c r="T158" s="46">
        <f t="shared" si="47"/>
        <v>0.12</v>
      </c>
      <c r="U158" s="46">
        <f t="shared" si="52"/>
        <v>0</v>
      </c>
      <c r="V158" s="46"/>
      <c r="W158" s="116"/>
      <c r="Y158" s="5"/>
      <c r="Z158" s="5"/>
      <c r="AA158" s="5"/>
      <c r="AB158" s="5"/>
      <c r="AC158" s="5"/>
      <c r="AD158" s="5"/>
      <c r="AE158" s="5"/>
      <c r="AF158" s="5"/>
    </row>
    <row r="159" spans="2:32" x14ac:dyDescent="0.2">
      <c r="B159" s="37">
        <f t="shared" si="48"/>
        <v>12</v>
      </c>
      <c r="C159" s="37">
        <v>144</v>
      </c>
      <c r="D159" s="46"/>
      <c r="E159" s="46"/>
      <c r="F159" s="46">
        <f t="shared" si="54"/>
        <v>111.99303161201014</v>
      </c>
      <c r="G159" s="48">
        <f t="shared" si="53"/>
        <v>6309.0305320896205</v>
      </c>
      <c r="H159" s="46">
        <f t="shared" si="41"/>
        <v>0.12</v>
      </c>
      <c r="I159" s="46">
        <f t="shared" si="49"/>
        <v>2271.2509915522633</v>
      </c>
      <c r="J159" s="46"/>
      <c r="K159" s="46">
        <f t="shared" si="51"/>
        <v>7656.4314235142474</v>
      </c>
      <c r="M159" s="125">
        <f t="shared" si="42"/>
        <v>1</v>
      </c>
      <c r="N159" s="37">
        <f t="shared" si="50"/>
        <v>12</v>
      </c>
      <c r="O159" s="37">
        <v>144</v>
      </c>
      <c r="P159" s="46">
        <f t="shared" si="43"/>
        <v>0</v>
      </c>
      <c r="Q159" s="46">
        <f t="shared" si="44"/>
        <v>0</v>
      </c>
      <c r="R159" s="46">
        <f t="shared" si="45"/>
        <v>111.99303161201014</v>
      </c>
      <c r="S159" s="115">
        <f t="shared" si="46"/>
        <v>6309.0305320896205</v>
      </c>
      <c r="T159" s="46">
        <f t="shared" si="47"/>
        <v>0.12</v>
      </c>
      <c r="U159" s="46">
        <f t="shared" si="52"/>
        <v>2271.2509915522633</v>
      </c>
      <c r="V159" s="46"/>
      <c r="W159" s="116"/>
      <c r="Y159" s="5"/>
      <c r="Z159" s="5"/>
      <c r="AA159" s="5"/>
      <c r="AB159" s="5"/>
      <c r="AC159" s="5"/>
      <c r="AD159" s="5"/>
      <c r="AE159" s="5"/>
      <c r="AF159" s="5"/>
    </row>
    <row r="160" spans="2:32" x14ac:dyDescent="0.2">
      <c r="B160" s="37">
        <f t="shared" si="48"/>
        <v>13</v>
      </c>
      <c r="C160" s="37">
        <v>145</v>
      </c>
      <c r="D160" s="46"/>
      <c r="E160" s="46"/>
      <c r="F160" s="46">
        <f t="shared" si="54"/>
        <v>115.35282256037046</v>
      </c>
      <c r="G160" s="48">
        <f t="shared" si="53"/>
        <v>6277.485379429173</v>
      </c>
      <c r="H160" s="46">
        <f t="shared" si="41"/>
        <v>0.12</v>
      </c>
      <c r="I160" s="46">
        <f t="shared" si="49"/>
        <v>0</v>
      </c>
      <c r="J160" s="46"/>
      <c r="K160" s="46">
        <f t="shared" si="51"/>
        <v>7581.3644023560591</v>
      </c>
      <c r="M160" s="125">
        <f t="shared" si="42"/>
        <v>1.0594256262456363</v>
      </c>
      <c r="N160" s="37">
        <f t="shared" si="50"/>
        <v>13</v>
      </c>
      <c r="O160" s="37">
        <v>145</v>
      </c>
      <c r="P160" s="46">
        <f t="shared" si="43"/>
        <v>0</v>
      </c>
      <c r="Q160" s="46">
        <f t="shared" si="44"/>
        <v>0</v>
      </c>
      <c r="R160" s="46">
        <f t="shared" si="45"/>
        <v>122.20773628022224</v>
      </c>
      <c r="S160" s="115">
        <f t="shared" si="46"/>
        <v>6277.485379429173</v>
      </c>
      <c r="T160" s="46">
        <f t="shared" si="47"/>
        <v>0.12</v>
      </c>
      <c r="U160" s="46">
        <f t="shared" si="52"/>
        <v>0</v>
      </c>
      <c r="V160" s="46"/>
      <c r="W160" s="116"/>
      <c r="Y160" s="5"/>
      <c r="Z160" s="5"/>
      <c r="AA160" s="5"/>
      <c r="AB160" s="5"/>
      <c r="AC160" s="5"/>
      <c r="AD160" s="5"/>
      <c r="AE160" s="5"/>
      <c r="AF160" s="5"/>
    </row>
    <row r="161" spans="2:32" x14ac:dyDescent="0.2">
      <c r="B161" s="37">
        <f t="shared" si="48"/>
        <v>13</v>
      </c>
      <c r="C161" s="37">
        <v>146</v>
      </c>
      <c r="D161" s="46"/>
      <c r="E161" s="46"/>
      <c r="F161" s="46">
        <f t="shared" si="54"/>
        <v>115.35282256037046</v>
      </c>
      <c r="G161" s="48">
        <f t="shared" si="53"/>
        <v>6277.485379429173</v>
      </c>
      <c r="H161" s="46">
        <f t="shared" si="41"/>
        <v>0.12</v>
      </c>
      <c r="I161" s="46">
        <f t="shared" si="49"/>
        <v>0</v>
      </c>
      <c r="J161" s="46"/>
      <c r="K161" s="46">
        <f t="shared" si="51"/>
        <v>7505.9024014822626</v>
      </c>
      <c r="M161" s="125">
        <f t="shared" si="42"/>
        <v>1.0538804296206199</v>
      </c>
      <c r="N161" s="37">
        <f t="shared" si="50"/>
        <v>13</v>
      </c>
      <c r="O161" s="37">
        <v>146</v>
      </c>
      <c r="P161" s="46">
        <f t="shared" si="43"/>
        <v>0</v>
      </c>
      <c r="Q161" s="46">
        <f t="shared" si="44"/>
        <v>0</v>
      </c>
      <c r="R161" s="46">
        <f t="shared" si="45"/>
        <v>121.56808219787435</v>
      </c>
      <c r="S161" s="115">
        <f t="shared" si="46"/>
        <v>6277.485379429173</v>
      </c>
      <c r="T161" s="46">
        <f t="shared" si="47"/>
        <v>0.12</v>
      </c>
      <c r="U161" s="46">
        <f t="shared" si="52"/>
        <v>0</v>
      </c>
      <c r="V161" s="46"/>
      <c r="W161" s="116"/>
      <c r="Y161" s="5"/>
      <c r="Z161" s="5"/>
      <c r="AA161" s="5"/>
      <c r="AB161" s="5"/>
      <c r="AC161" s="5"/>
      <c r="AD161" s="5"/>
      <c r="AE161" s="5"/>
      <c r="AF161" s="5"/>
    </row>
    <row r="162" spans="2:32" x14ac:dyDescent="0.2">
      <c r="B162" s="37">
        <f t="shared" si="48"/>
        <v>13</v>
      </c>
      <c r="C162" s="37">
        <v>147</v>
      </c>
      <c r="D162" s="46"/>
      <c r="E162" s="46"/>
      <c r="F162" s="46">
        <f t="shared" si="54"/>
        <v>115.35282256037046</v>
      </c>
      <c r="G162" s="48">
        <f t="shared" si="53"/>
        <v>6277.485379429173</v>
      </c>
      <c r="H162" s="46">
        <f t="shared" si="41"/>
        <v>0.12</v>
      </c>
      <c r="I162" s="46">
        <f t="shared" si="49"/>
        <v>2259.8947365945023</v>
      </c>
      <c r="J162" s="46"/>
      <c r="K162" s="46">
        <f t="shared" si="51"/>
        <v>9689.9380792248521</v>
      </c>
      <c r="M162" s="125">
        <f t="shared" si="42"/>
        <v>1.0483642574073675</v>
      </c>
      <c r="N162" s="37">
        <f t="shared" si="50"/>
        <v>13</v>
      </c>
      <c r="O162" s="37">
        <v>147</v>
      </c>
      <c r="P162" s="46">
        <f t="shared" si="43"/>
        <v>0</v>
      </c>
      <c r="Q162" s="46">
        <f t="shared" si="44"/>
        <v>0</v>
      </c>
      <c r="R162" s="46">
        <f t="shared" si="45"/>
        <v>120.9317761633466</v>
      </c>
      <c r="S162" s="115">
        <f t="shared" si="46"/>
        <v>6277.485379429173</v>
      </c>
      <c r="T162" s="46">
        <f t="shared" si="47"/>
        <v>0.12</v>
      </c>
      <c r="U162" s="46">
        <f t="shared" si="52"/>
        <v>2369.1928673487137</v>
      </c>
      <c r="V162" s="46"/>
      <c r="W162" s="116"/>
      <c r="Y162" s="5"/>
      <c r="Z162" s="5"/>
      <c r="AA162" s="5"/>
      <c r="AB162" s="5"/>
      <c r="AC162" s="5"/>
      <c r="AD162" s="5"/>
      <c r="AE162" s="5"/>
      <c r="AF162" s="5"/>
    </row>
    <row r="163" spans="2:32" x14ac:dyDescent="0.2">
      <c r="B163" s="37">
        <f t="shared" si="48"/>
        <v>13</v>
      </c>
      <c r="C163" s="37">
        <v>148</v>
      </c>
      <c r="D163" s="46"/>
      <c r="E163" s="46"/>
      <c r="F163" s="46">
        <f t="shared" si="54"/>
        <v>115.35282256037046</v>
      </c>
      <c r="G163" s="48">
        <f t="shared" si="53"/>
        <v>6277.485379429173</v>
      </c>
      <c r="H163" s="46">
        <f t="shared" si="41"/>
        <v>0.12</v>
      </c>
      <c r="I163" s="46">
        <f t="shared" si="49"/>
        <v>0</v>
      </c>
      <c r="J163" s="46"/>
      <c r="K163" s="46">
        <f t="shared" si="51"/>
        <v>9625.5707483989481</v>
      </c>
      <c r="M163" s="125">
        <f t="shared" si="42"/>
        <v>1.0428769576876462</v>
      </c>
      <c r="N163" s="37">
        <f t="shared" si="50"/>
        <v>13</v>
      </c>
      <c r="O163" s="37">
        <v>148</v>
      </c>
      <c r="P163" s="46">
        <f t="shared" si="43"/>
        <v>0</v>
      </c>
      <c r="Q163" s="46">
        <f t="shared" si="44"/>
        <v>0</v>
      </c>
      <c r="R163" s="46">
        <f t="shared" si="45"/>
        <v>120.29880065244203</v>
      </c>
      <c r="S163" s="115">
        <f t="shared" si="46"/>
        <v>6277.485379429173</v>
      </c>
      <c r="T163" s="46">
        <f t="shared" si="47"/>
        <v>0.12</v>
      </c>
      <c r="U163" s="46">
        <f t="shared" si="52"/>
        <v>0</v>
      </c>
      <c r="V163" s="46"/>
      <c r="W163" s="116"/>
      <c r="Y163" s="5"/>
      <c r="Z163" s="5"/>
      <c r="AA163" s="5"/>
      <c r="AB163" s="5"/>
      <c r="AC163" s="5"/>
      <c r="AD163" s="5"/>
      <c r="AE163" s="5"/>
      <c r="AF163" s="5"/>
    </row>
    <row r="164" spans="2:32" x14ac:dyDescent="0.2">
      <c r="B164" s="37">
        <f t="shared" si="48"/>
        <v>13</v>
      </c>
      <c r="C164" s="37">
        <v>149</v>
      </c>
      <c r="D164" s="46"/>
      <c r="E164" s="46"/>
      <c r="F164" s="46">
        <f t="shared" si="54"/>
        <v>115.35282256037046</v>
      </c>
      <c r="G164" s="48">
        <f t="shared" si="53"/>
        <v>6277.485379429173</v>
      </c>
      <c r="H164" s="46">
        <f t="shared" si="41"/>
        <v>0.12</v>
      </c>
      <c r="I164" s="46">
        <f t="shared" si="49"/>
        <v>0</v>
      </c>
      <c r="J164" s="46"/>
      <c r="K164" s="46">
        <f t="shared" si="51"/>
        <v>9560.8647363568198</v>
      </c>
      <c r="M164" s="125">
        <f t="shared" si="42"/>
        <v>1.0374183793383849</v>
      </c>
      <c r="N164" s="37">
        <f t="shared" si="50"/>
        <v>13</v>
      </c>
      <c r="O164" s="37">
        <v>149</v>
      </c>
      <c r="P164" s="46">
        <f t="shared" si="43"/>
        <v>0</v>
      </c>
      <c r="Q164" s="46">
        <f t="shared" si="44"/>
        <v>0</v>
      </c>
      <c r="R164" s="46">
        <f t="shared" si="45"/>
        <v>119.6691382326878</v>
      </c>
      <c r="S164" s="115">
        <f t="shared" si="46"/>
        <v>6277.485379429173</v>
      </c>
      <c r="T164" s="46">
        <f t="shared" si="47"/>
        <v>0.12</v>
      </c>
      <c r="U164" s="46">
        <f t="shared" si="52"/>
        <v>0</v>
      </c>
      <c r="V164" s="46"/>
      <c r="W164" s="116"/>
      <c r="Y164" s="5"/>
      <c r="Z164" s="5"/>
      <c r="AA164" s="5"/>
      <c r="AB164" s="5"/>
      <c r="AC164" s="5"/>
      <c r="AD164" s="5"/>
      <c r="AE164" s="5"/>
      <c r="AF164" s="5"/>
    </row>
    <row r="165" spans="2:32" x14ac:dyDescent="0.2">
      <c r="B165" s="37">
        <f t="shared" si="48"/>
        <v>13</v>
      </c>
      <c r="C165" s="37">
        <v>150</v>
      </c>
      <c r="D165" s="46"/>
      <c r="E165" s="46"/>
      <c r="F165" s="46">
        <f t="shared" si="54"/>
        <v>115.35282256037046</v>
      </c>
      <c r="G165" s="48">
        <f t="shared" si="53"/>
        <v>6277.485379429173</v>
      </c>
      <c r="H165" s="46">
        <f t="shared" si="41"/>
        <v>0.12</v>
      </c>
      <c r="I165" s="46">
        <f t="shared" si="49"/>
        <v>2259.8947365945023</v>
      </c>
      <c r="J165" s="46"/>
      <c r="K165" s="46">
        <f t="shared" si="51"/>
        <v>11755.712997655955</v>
      </c>
      <c r="M165" s="125">
        <f t="shared" si="42"/>
        <v>1.031988372027514</v>
      </c>
      <c r="N165" s="37">
        <f t="shared" si="50"/>
        <v>13</v>
      </c>
      <c r="O165" s="37">
        <v>150</v>
      </c>
      <c r="P165" s="46">
        <f t="shared" si="43"/>
        <v>0</v>
      </c>
      <c r="Q165" s="46">
        <f t="shared" si="44"/>
        <v>0</v>
      </c>
      <c r="R165" s="46">
        <f t="shared" si="45"/>
        <v>119.04277156285539</v>
      </c>
      <c r="S165" s="115">
        <f t="shared" si="46"/>
        <v>6277.485379429173</v>
      </c>
      <c r="T165" s="46">
        <f t="shared" si="47"/>
        <v>0.12</v>
      </c>
      <c r="U165" s="46">
        <f t="shared" si="52"/>
        <v>2332.185090171708</v>
      </c>
      <c r="V165" s="46"/>
      <c r="W165" s="116"/>
      <c r="Y165" s="5"/>
      <c r="Z165" s="5"/>
      <c r="AA165" s="5"/>
      <c r="AB165" s="5"/>
      <c r="AC165" s="5"/>
      <c r="AD165" s="5"/>
      <c r="AE165" s="5"/>
      <c r="AF165" s="5"/>
    </row>
    <row r="166" spans="2:32" x14ac:dyDescent="0.2">
      <c r="B166" s="37">
        <f t="shared" si="48"/>
        <v>13</v>
      </c>
      <c r="C166" s="37">
        <v>151</v>
      </c>
      <c r="D166" s="46"/>
      <c r="E166" s="46"/>
      <c r="F166" s="46">
        <f t="shared" si="54"/>
        <v>115.35282256037046</v>
      </c>
      <c r="G166" s="48">
        <f t="shared" si="53"/>
        <v>6277.485379429173</v>
      </c>
      <c r="H166" s="46">
        <f t="shared" si="41"/>
        <v>0.12</v>
      </c>
      <c r="I166" s="46">
        <f t="shared" si="49"/>
        <v>0</v>
      </c>
      <c r="J166" s="46"/>
      <c r="K166" s="46">
        <f t="shared" si="51"/>
        <v>11702.215142895615</v>
      </c>
      <c r="M166" s="125">
        <f t="shared" si="42"/>
        <v>1.0265867862098264</v>
      </c>
      <c r="N166" s="37">
        <f t="shared" si="50"/>
        <v>13</v>
      </c>
      <c r="O166" s="37">
        <v>151</v>
      </c>
      <c r="P166" s="46">
        <f t="shared" si="43"/>
        <v>0</v>
      </c>
      <c r="Q166" s="46">
        <f t="shared" si="44"/>
        <v>0</v>
      </c>
      <c r="R166" s="46">
        <f t="shared" si="45"/>
        <v>118.41968339248307</v>
      </c>
      <c r="S166" s="115">
        <f t="shared" si="46"/>
        <v>6277.485379429173</v>
      </c>
      <c r="T166" s="46">
        <f t="shared" si="47"/>
        <v>0.12</v>
      </c>
      <c r="U166" s="46">
        <f t="shared" si="52"/>
        <v>0</v>
      </c>
      <c r="V166" s="46"/>
      <c r="W166" s="116"/>
      <c r="Y166" s="5"/>
      <c r="Z166" s="5"/>
      <c r="AA166" s="5"/>
      <c r="AB166" s="5"/>
      <c r="AC166" s="5"/>
      <c r="AD166" s="5"/>
      <c r="AE166" s="5"/>
      <c r="AF166" s="5"/>
    </row>
    <row r="167" spans="2:32" x14ac:dyDescent="0.2">
      <c r="B167" s="37">
        <f t="shared" si="48"/>
        <v>13</v>
      </c>
      <c r="C167" s="37">
        <v>152</v>
      </c>
      <c r="D167" s="46"/>
      <c r="E167" s="46"/>
      <c r="F167" s="46">
        <f t="shared" si="54"/>
        <v>115.35282256037046</v>
      </c>
      <c r="G167" s="48">
        <f t="shared" si="53"/>
        <v>6277.485379429173</v>
      </c>
      <c r="H167" s="46">
        <f t="shared" si="41"/>
        <v>0.12</v>
      </c>
      <c r="I167" s="46">
        <f t="shared" si="49"/>
        <v>0</v>
      </c>
      <c r="J167" s="46"/>
      <c r="K167" s="46">
        <f t="shared" si="51"/>
        <v>11648.435798779059</v>
      </c>
      <c r="M167" s="125">
        <f t="shared" si="42"/>
        <v>1.0212134731228562</v>
      </c>
      <c r="N167" s="37">
        <f t="shared" si="50"/>
        <v>13</v>
      </c>
      <c r="O167" s="37">
        <v>152</v>
      </c>
      <c r="P167" s="46">
        <f t="shared" si="43"/>
        <v>0</v>
      </c>
      <c r="Q167" s="46">
        <f t="shared" si="44"/>
        <v>0</v>
      </c>
      <c r="R167" s="46">
        <f t="shared" si="45"/>
        <v>117.79985656140047</v>
      </c>
      <c r="S167" s="115">
        <f t="shared" si="46"/>
        <v>6277.485379429173</v>
      </c>
      <c r="T167" s="46">
        <f t="shared" si="47"/>
        <v>0.12</v>
      </c>
      <c r="U167" s="46">
        <f t="shared" si="52"/>
        <v>0</v>
      </c>
      <c r="V167" s="46"/>
      <c r="W167" s="116"/>
      <c r="Y167" s="5"/>
      <c r="Z167" s="5"/>
      <c r="AA167" s="5"/>
      <c r="AB167" s="5"/>
      <c r="AC167" s="5"/>
      <c r="AD167" s="5"/>
      <c r="AE167" s="5"/>
      <c r="AF167" s="5"/>
    </row>
    <row r="168" spans="2:32" x14ac:dyDescent="0.2">
      <c r="B168" s="37">
        <f t="shared" si="48"/>
        <v>13</v>
      </c>
      <c r="C168" s="37">
        <v>153</v>
      </c>
      <c r="D168" s="46"/>
      <c r="E168" s="46"/>
      <c r="F168" s="46">
        <f t="shared" si="54"/>
        <v>115.35282256037046</v>
      </c>
      <c r="G168" s="48">
        <f t="shared" si="53"/>
        <v>6277.485379429173</v>
      </c>
      <c r="H168" s="46">
        <f t="shared" si="41"/>
        <v>0.12</v>
      </c>
      <c r="I168" s="46">
        <f t="shared" si="49"/>
        <v>2259.8947365945023</v>
      </c>
      <c r="J168" s="46"/>
      <c r="K168" s="46">
        <f t="shared" si="51"/>
        <v>13854.268220789854</v>
      </c>
      <c r="M168" s="125">
        <f t="shared" si="42"/>
        <v>1.0158682847827833</v>
      </c>
      <c r="N168" s="37">
        <f t="shared" si="50"/>
        <v>13</v>
      </c>
      <c r="O168" s="37">
        <v>153</v>
      </c>
      <c r="P168" s="46">
        <f t="shared" si="43"/>
        <v>0</v>
      </c>
      <c r="Q168" s="46">
        <f t="shared" si="44"/>
        <v>0</v>
      </c>
      <c r="R168" s="46">
        <f t="shared" si="45"/>
        <v>117.18327399925629</v>
      </c>
      <c r="S168" s="115">
        <f t="shared" si="46"/>
        <v>6277.485379429173</v>
      </c>
      <c r="T168" s="46">
        <f t="shared" si="47"/>
        <v>0.12</v>
      </c>
      <c r="U168" s="46">
        <f t="shared" si="52"/>
        <v>2295.7553898538972</v>
      </c>
      <c r="V168" s="46"/>
      <c r="W168" s="116"/>
      <c r="Y168" s="5"/>
      <c r="Z168" s="5"/>
      <c r="AA168" s="5"/>
      <c r="AB168" s="5"/>
      <c r="AC168" s="5"/>
      <c r="AD168" s="5"/>
      <c r="AE168" s="5"/>
      <c r="AF168" s="5"/>
    </row>
    <row r="169" spans="2:32" x14ac:dyDescent="0.2">
      <c r="B169" s="37">
        <f t="shared" si="48"/>
        <v>13</v>
      </c>
      <c r="C169" s="37">
        <v>154</v>
      </c>
      <c r="D169" s="46"/>
      <c r="E169" s="46"/>
      <c r="F169" s="46">
        <f t="shared" si="54"/>
        <v>115.35282256037046</v>
      </c>
      <c r="G169" s="48">
        <f t="shared" si="53"/>
        <v>6277.485379429173</v>
      </c>
      <c r="H169" s="46">
        <f t="shared" si="41"/>
        <v>0.12</v>
      </c>
      <c r="I169" s="46">
        <f t="shared" si="49"/>
        <v>0</v>
      </c>
      <c r="J169" s="46"/>
      <c r="K169" s="46">
        <f t="shared" si="51"/>
        <v>13811.812322036727</v>
      </c>
      <c r="M169" s="125">
        <f t="shared" si="42"/>
        <v>1.0105510739803585</v>
      </c>
      <c r="N169" s="37">
        <f t="shared" si="50"/>
        <v>13</v>
      </c>
      <c r="O169" s="37">
        <v>154</v>
      </c>
      <c r="P169" s="46">
        <f t="shared" si="43"/>
        <v>0</v>
      </c>
      <c r="Q169" s="46">
        <f t="shared" si="44"/>
        <v>0</v>
      </c>
      <c r="R169" s="46">
        <f t="shared" si="45"/>
        <v>116.56991872504808</v>
      </c>
      <c r="S169" s="115">
        <f t="shared" si="46"/>
        <v>6277.485379429173</v>
      </c>
      <c r="T169" s="46">
        <f t="shared" si="47"/>
        <v>0.12</v>
      </c>
      <c r="U169" s="46">
        <f t="shared" si="52"/>
        <v>0</v>
      </c>
      <c r="V169" s="46"/>
      <c r="W169" s="116"/>
      <c r="Y169" s="5"/>
      <c r="Z169" s="5"/>
      <c r="AA169" s="5"/>
      <c r="AB169" s="5"/>
      <c r="AC169" s="5"/>
      <c r="AD169" s="5"/>
      <c r="AE169" s="5"/>
      <c r="AF169" s="5"/>
    </row>
    <row r="170" spans="2:32" x14ac:dyDescent="0.2">
      <c r="B170" s="37">
        <f t="shared" si="48"/>
        <v>13</v>
      </c>
      <c r="C170" s="37">
        <v>155</v>
      </c>
      <c r="D170" s="46"/>
      <c r="E170" s="46"/>
      <c r="F170" s="46">
        <f t="shared" si="54"/>
        <v>115.35282256037046</v>
      </c>
      <c r="G170" s="48">
        <f t="shared" si="53"/>
        <v>6277.485379429173</v>
      </c>
      <c r="H170" s="46">
        <f t="shared" si="41"/>
        <v>0.12</v>
      </c>
      <c r="I170" s="46">
        <f t="shared" si="49"/>
        <v>0</v>
      </c>
      <c r="J170" s="46"/>
      <c r="K170" s="46">
        <f t="shared" si="51"/>
        <v>13769.133033324111</v>
      </c>
      <c r="M170" s="125">
        <f t="shared" si="42"/>
        <v>1.0052616942768478</v>
      </c>
      <c r="N170" s="37">
        <f t="shared" si="50"/>
        <v>13</v>
      </c>
      <c r="O170" s="37">
        <v>155</v>
      </c>
      <c r="P170" s="46">
        <f t="shared" si="43"/>
        <v>0</v>
      </c>
      <c r="Q170" s="46">
        <f t="shared" si="44"/>
        <v>0</v>
      </c>
      <c r="R170" s="46">
        <f t="shared" si="45"/>
        <v>115.95977384665458</v>
      </c>
      <c r="S170" s="115">
        <f t="shared" si="46"/>
        <v>6277.485379429173</v>
      </c>
      <c r="T170" s="46">
        <f t="shared" si="47"/>
        <v>0.12</v>
      </c>
      <c r="U170" s="46">
        <f t="shared" si="52"/>
        <v>0</v>
      </c>
      <c r="V170" s="46"/>
      <c r="W170" s="116"/>
      <c r="Y170" s="5"/>
      <c r="Z170" s="5"/>
      <c r="AA170" s="5"/>
      <c r="AB170" s="5"/>
      <c r="AC170" s="5"/>
      <c r="AD170" s="5"/>
      <c r="AE170" s="5"/>
      <c r="AF170" s="5"/>
    </row>
    <row r="171" spans="2:32" x14ac:dyDescent="0.2">
      <c r="B171" s="37">
        <f t="shared" si="48"/>
        <v>13</v>
      </c>
      <c r="C171" s="37">
        <v>156</v>
      </c>
      <c r="D171" s="46"/>
      <c r="E171" s="46"/>
      <c r="F171" s="46">
        <f t="shared" si="54"/>
        <v>115.35282256037046</v>
      </c>
      <c r="G171" s="48">
        <f t="shared" si="53"/>
        <v>6277.485379429173</v>
      </c>
      <c r="H171" s="46">
        <f t="shared" si="41"/>
        <v>0.12</v>
      </c>
      <c r="I171" s="46">
        <f t="shared" si="49"/>
        <v>2259.8947365945023</v>
      </c>
      <c r="J171" s="46"/>
      <c r="K171" s="46">
        <f t="shared" si="51"/>
        <v>15986.123915836839</v>
      </c>
      <c r="M171" s="125">
        <f t="shared" si="42"/>
        <v>1</v>
      </c>
      <c r="N171" s="37">
        <f t="shared" si="50"/>
        <v>13</v>
      </c>
      <c r="O171" s="37">
        <v>156</v>
      </c>
      <c r="P171" s="46">
        <f t="shared" si="43"/>
        <v>0</v>
      </c>
      <c r="Q171" s="46">
        <f t="shared" si="44"/>
        <v>0</v>
      </c>
      <c r="R171" s="46">
        <f t="shared" si="45"/>
        <v>115.35282256037046</v>
      </c>
      <c r="S171" s="115">
        <f t="shared" si="46"/>
        <v>6277.485379429173</v>
      </c>
      <c r="T171" s="46">
        <f t="shared" si="47"/>
        <v>0.12</v>
      </c>
      <c r="U171" s="46">
        <f t="shared" si="52"/>
        <v>2259.8947365945023</v>
      </c>
      <c r="V171" s="46"/>
      <c r="W171" s="116"/>
      <c r="Y171" s="5"/>
      <c r="Z171" s="5"/>
      <c r="AA171" s="5"/>
      <c r="AB171" s="5"/>
      <c r="AC171" s="5"/>
      <c r="AD171" s="5"/>
      <c r="AE171" s="5"/>
      <c r="AF171" s="5"/>
    </row>
    <row r="172" spans="2:32" x14ac:dyDescent="0.2">
      <c r="B172" s="37">
        <f t="shared" si="48"/>
        <v>14</v>
      </c>
      <c r="C172" s="37">
        <v>157</v>
      </c>
      <c r="D172" s="46"/>
      <c r="E172" s="46"/>
      <c r="F172" s="46">
        <f t="shared" si="54"/>
        <v>118.81340723718155</v>
      </c>
      <c r="G172" s="48">
        <f t="shared" si="53"/>
        <v>6246.0979525320281</v>
      </c>
      <c r="H172" s="46">
        <f t="shared" si="41"/>
        <v>0.12</v>
      </c>
      <c r="I172" s="46">
        <f t="shared" si="49"/>
        <v>0</v>
      </c>
      <c r="J172" s="46"/>
      <c r="K172" s="46">
        <f t="shared" si="51"/>
        <v>15951.424605316595</v>
      </c>
      <c r="M172" s="125">
        <f t="shared" si="42"/>
        <v>1.0594256262456363</v>
      </c>
      <c r="N172" s="37">
        <f t="shared" si="50"/>
        <v>14</v>
      </c>
      <c r="O172" s="37">
        <v>157</v>
      </c>
      <c r="P172" s="46">
        <f t="shared" si="43"/>
        <v>0</v>
      </c>
      <c r="Q172" s="46">
        <f t="shared" si="44"/>
        <v>0</v>
      </c>
      <c r="R172" s="46">
        <f t="shared" si="45"/>
        <v>125.87396836862888</v>
      </c>
      <c r="S172" s="115">
        <f t="shared" si="46"/>
        <v>6246.0979525320281</v>
      </c>
      <c r="T172" s="46">
        <f t="shared" si="47"/>
        <v>0.12</v>
      </c>
      <c r="U172" s="46">
        <f t="shared" si="52"/>
        <v>0</v>
      </c>
      <c r="V172" s="46"/>
      <c r="W172" s="116"/>
      <c r="Y172" s="5"/>
      <c r="Z172" s="5"/>
      <c r="AA172" s="5"/>
      <c r="AB172" s="5"/>
      <c r="AC172" s="5"/>
      <c r="AD172" s="5"/>
      <c r="AE172" s="5"/>
      <c r="AF172" s="5"/>
    </row>
    <row r="173" spans="2:32" x14ac:dyDescent="0.2">
      <c r="B173" s="37">
        <f t="shared" si="48"/>
        <v>14</v>
      </c>
      <c r="C173" s="37">
        <v>158</v>
      </c>
      <c r="D173" s="46"/>
      <c r="E173" s="46"/>
      <c r="F173" s="46">
        <f t="shared" si="54"/>
        <v>118.81340723718155</v>
      </c>
      <c r="G173" s="48">
        <f t="shared" si="53"/>
        <v>6246.0979525320281</v>
      </c>
      <c r="H173" s="46">
        <f t="shared" si="41"/>
        <v>0.12</v>
      </c>
      <c r="I173" s="46">
        <f t="shared" si="49"/>
        <v>0</v>
      </c>
      <c r="J173" s="46"/>
      <c r="K173" s="46">
        <f t="shared" si="51"/>
        <v>15916.542717632778</v>
      </c>
      <c r="M173" s="125">
        <f t="shared" si="42"/>
        <v>1.0538804296206199</v>
      </c>
      <c r="N173" s="37">
        <f t="shared" si="50"/>
        <v>14</v>
      </c>
      <c r="O173" s="37">
        <v>158</v>
      </c>
      <c r="P173" s="46">
        <f t="shared" si="43"/>
        <v>0</v>
      </c>
      <c r="Q173" s="46">
        <f t="shared" si="44"/>
        <v>0</v>
      </c>
      <c r="R173" s="46">
        <f t="shared" si="45"/>
        <v>125.21512466381056</v>
      </c>
      <c r="S173" s="115">
        <f t="shared" si="46"/>
        <v>6246.0979525320281</v>
      </c>
      <c r="T173" s="46">
        <f t="shared" si="47"/>
        <v>0.12</v>
      </c>
      <c r="U173" s="46">
        <f t="shared" si="52"/>
        <v>0</v>
      </c>
      <c r="V173" s="46"/>
      <c r="W173" s="116"/>
      <c r="Y173" s="5"/>
      <c r="Z173" s="5"/>
      <c r="AA173" s="5"/>
      <c r="AB173" s="5"/>
      <c r="AC173" s="5"/>
      <c r="AD173" s="5"/>
      <c r="AE173" s="5"/>
      <c r="AF173" s="5"/>
    </row>
    <row r="174" spans="2:32" x14ac:dyDescent="0.2">
      <c r="B174" s="37">
        <f t="shared" si="48"/>
        <v>14</v>
      </c>
      <c r="C174" s="37">
        <v>159</v>
      </c>
      <c r="D174" s="46"/>
      <c r="E174" s="46"/>
      <c r="F174" s="46">
        <f t="shared" si="54"/>
        <v>118.81340723718155</v>
      </c>
      <c r="G174" s="48">
        <f t="shared" si="53"/>
        <v>6246.0979525320281</v>
      </c>
      <c r="H174" s="46">
        <f t="shared" si="41"/>
        <v>0.12</v>
      </c>
      <c r="I174" s="46">
        <f t="shared" si="49"/>
        <v>2248.59526291153</v>
      </c>
      <c r="J174" s="46"/>
      <c r="K174" s="46">
        <f t="shared" si="51"/>
        <v>18130.072555031697</v>
      </c>
      <c r="M174" s="125">
        <f t="shared" si="42"/>
        <v>1.0483642574073675</v>
      </c>
      <c r="N174" s="37">
        <f t="shared" si="50"/>
        <v>14</v>
      </c>
      <c r="O174" s="37">
        <v>159</v>
      </c>
      <c r="P174" s="46">
        <f t="shared" si="43"/>
        <v>0</v>
      </c>
      <c r="Q174" s="46">
        <f t="shared" si="44"/>
        <v>0</v>
      </c>
      <c r="R174" s="46">
        <f t="shared" si="45"/>
        <v>124.55972944824698</v>
      </c>
      <c r="S174" s="115">
        <f t="shared" si="46"/>
        <v>6246.0979525320281</v>
      </c>
      <c r="T174" s="46">
        <f t="shared" si="47"/>
        <v>0.12</v>
      </c>
      <c r="U174" s="46">
        <f t="shared" si="52"/>
        <v>2357.3469030119704</v>
      </c>
      <c r="V174" s="46"/>
      <c r="W174" s="116"/>
      <c r="Y174" s="5"/>
      <c r="Z174" s="5"/>
      <c r="AA174" s="5"/>
      <c r="AB174" s="5"/>
      <c r="AC174" s="5"/>
      <c r="AD174" s="5"/>
      <c r="AE174" s="5"/>
      <c r="AF174" s="5"/>
    </row>
    <row r="175" spans="2:32" x14ac:dyDescent="0.2">
      <c r="B175" s="37">
        <f t="shared" si="48"/>
        <v>14</v>
      </c>
      <c r="C175" s="37">
        <v>160</v>
      </c>
      <c r="D175" s="46"/>
      <c r="E175" s="46"/>
      <c r="F175" s="46">
        <f t="shared" si="54"/>
        <v>118.81340723718155</v>
      </c>
      <c r="G175" s="48">
        <f t="shared" si="53"/>
        <v>6246.0979525320281</v>
      </c>
      <c r="H175" s="46">
        <f t="shared" si="41"/>
        <v>0.12</v>
      </c>
      <c r="I175" s="46">
        <f t="shared" si="49"/>
        <v>0</v>
      </c>
      <c r="J175" s="46"/>
      <c r="K175" s="46">
        <f t="shared" si="51"/>
        <v>18106.654046796157</v>
      </c>
      <c r="M175" s="125">
        <f t="shared" si="42"/>
        <v>1.0428769576876462</v>
      </c>
      <c r="N175" s="37">
        <f t="shared" si="50"/>
        <v>14</v>
      </c>
      <c r="O175" s="37">
        <v>160</v>
      </c>
      <c r="P175" s="46">
        <f t="shared" si="43"/>
        <v>0</v>
      </c>
      <c r="Q175" s="46">
        <f t="shared" si="44"/>
        <v>0</v>
      </c>
      <c r="R175" s="46">
        <f t="shared" si="45"/>
        <v>123.90776467201526</v>
      </c>
      <c r="S175" s="115">
        <f t="shared" si="46"/>
        <v>6246.0979525320281</v>
      </c>
      <c r="T175" s="46">
        <f t="shared" si="47"/>
        <v>0.12</v>
      </c>
      <c r="U175" s="46">
        <f t="shared" si="52"/>
        <v>0</v>
      </c>
      <c r="V175" s="46"/>
      <c r="W175" s="116"/>
      <c r="Y175" s="5"/>
      <c r="Z175" s="5"/>
      <c r="AA175" s="5"/>
      <c r="AB175" s="5"/>
      <c r="AC175" s="5"/>
      <c r="AD175" s="5"/>
      <c r="AE175" s="5"/>
      <c r="AF175" s="5"/>
    </row>
    <row r="176" spans="2:32" x14ac:dyDescent="0.2">
      <c r="B176" s="37">
        <f t="shared" si="48"/>
        <v>14</v>
      </c>
      <c r="C176" s="37">
        <v>161</v>
      </c>
      <c r="D176" s="46"/>
      <c r="E176" s="46"/>
      <c r="F176" s="46">
        <f t="shared" si="54"/>
        <v>118.81340723718155</v>
      </c>
      <c r="G176" s="48">
        <f t="shared" si="53"/>
        <v>6246.0979525320281</v>
      </c>
      <c r="H176" s="46">
        <f t="shared" si="41"/>
        <v>0.12</v>
      </c>
      <c r="I176" s="46">
        <f t="shared" si="49"/>
        <v>0</v>
      </c>
      <c r="J176" s="46"/>
      <c r="K176" s="46">
        <f t="shared" si="51"/>
        <v>18083.112317529864</v>
      </c>
      <c r="M176" s="125">
        <f t="shared" si="42"/>
        <v>1.0374183793383849</v>
      </c>
      <c r="N176" s="37">
        <f t="shared" si="50"/>
        <v>14</v>
      </c>
      <c r="O176" s="37">
        <v>161</v>
      </c>
      <c r="P176" s="46">
        <f t="shared" si="43"/>
        <v>0</v>
      </c>
      <c r="Q176" s="46">
        <f t="shared" si="44"/>
        <v>0</v>
      </c>
      <c r="R176" s="46">
        <f t="shared" si="45"/>
        <v>123.25921237966841</v>
      </c>
      <c r="S176" s="115">
        <f t="shared" si="46"/>
        <v>6246.0979525320281</v>
      </c>
      <c r="T176" s="46">
        <f t="shared" si="47"/>
        <v>0.12</v>
      </c>
      <c r="U176" s="46">
        <f t="shared" si="52"/>
        <v>0</v>
      </c>
      <c r="V176" s="46"/>
      <c r="W176" s="116"/>
      <c r="Y176" s="5"/>
      <c r="Z176" s="5"/>
      <c r="AA176" s="5"/>
      <c r="AB176" s="5"/>
      <c r="AC176" s="5"/>
      <c r="AD176" s="5"/>
      <c r="AE176" s="5"/>
      <c r="AF176" s="5"/>
    </row>
    <row r="177" spans="2:32" x14ac:dyDescent="0.2">
      <c r="B177" s="37">
        <f t="shared" si="48"/>
        <v>14</v>
      </c>
      <c r="C177" s="37">
        <v>162</v>
      </c>
      <c r="D177" s="46"/>
      <c r="E177" s="46"/>
      <c r="F177" s="46">
        <f t="shared" si="54"/>
        <v>118.81340723718155</v>
      </c>
      <c r="G177" s="48">
        <f t="shared" si="53"/>
        <v>6246.0979525320281</v>
      </c>
      <c r="H177" s="46">
        <f t="shared" si="41"/>
        <v>0.12</v>
      </c>
      <c r="I177" s="46">
        <f t="shared" si="49"/>
        <v>2248.59526291153</v>
      </c>
      <c r="J177" s="46"/>
      <c r="K177" s="46">
        <f t="shared" si="51"/>
        <v>20308.041981792954</v>
      </c>
      <c r="M177" s="125">
        <f t="shared" si="42"/>
        <v>1.031988372027514</v>
      </c>
      <c r="N177" s="37">
        <f t="shared" si="50"/>
        <v>14</v>
      </c>
      <c r="O177" s="37">
        <v>162</v>
      </c>
      <c r="P177" s="46">
        <f t="shared" si="43"/>
        <v>0</v>
      </c>
      <c r="Q177" s="46">
        <f t="shared" si="44"/>
        <v>0</v>
      </c>
      <c r="R177" s="46">
        <f t="shared" si="45"/>
        <v>122.61405470974104</v>
      </c>
      <c r="S177" s="115">
        <f t="shared" si="46"/>
        <v>6246.0979525320281</v>
      </c>
      <c r="T177" s="46">
        <f t="shared" si="47"/>
        <v>0.12</v>
      </c>
      <c r="U177" s="46">
        <f t="shared" si="52"/>
        <v>2320.5241647208495</v>
      </c>
      <c r="V177" s="46"/>
      <c r="W177" s="116"/>
      <c r="Y177" s="5"/>
      <c r="Z177" s="5"/>
      <c r="AA177" s="5"/>
      <c r="AB177" s="5"/>
      <c r="AC177" s="5"/>
      <c r="AD177" s="5"/>
      <c r="AE177" s="5"/>
      <c r="AF177" s="5"/>
    </row>
    <row r="178" spans="2:32" x14ac:dyDescent="0.2">
      <c r="B178" s="37">
        <f t="shared" si="48"/>
        <v>14</v>
      </c>
      <c r="C178" s="37">
        <v>163</v>
      </c>
      <c r="D178" s="46"/>
      <c r="E178" s="46"/>
      <c r="F178" s="46">
        <f t="shared" si="54"/>
        <v>118.81340723718155</v>
      </c>
      <c r="G178" s="48">
        <f t="shared" si="53"/>
        <v>6246.0979525320281</v>
      </c>
      <c r="H178" s="46">
        <f t="shared" si="41"/>
        <v>0.12</v>
      </c>
      <c r="I178" s="46">
        <f t="shared" si="49"/>
        <v>0</v>
      </c>
      <c r="J178" s="46"/>
      <c r="K178" s="46">
        <f t="shared" si="51"/>
        <v>20296.083282825355</v>
      </c>
      <c r="M178" s="125">
        <f t="shared" si="42"/>
        <v>1.0265867862098264</v>
      </c>
      <c r="N178" s="37">
        <f t="shared" si="50"/>
        <v>14</v>
      </c>
      <c r="O178" s="37">
        <v>163</v>
      </c>
      <c r="P178" s="46">
        <f t="shared" si="43"/>
        <v>0</v>
      </c>
      <c r="Q178" s="46">
        <f t="shared" si="44"/>
        <v>0</v>
      </c>
      <c r="R178" s="46">
        <f t="shared" si="45"/>
        <v>121.97227389425753</v>
      </c>
      <c r="S178" s="115">
        <f t="shared" si="46"/>
        <v>6246.0979525320281</v>
      </c>
      <c r="T178" s="46">
        <f t="shared" si="47"/>
        <v>0.12</v>
      </c>
      <c r="U178" s="46">
        <f t="shared" si="52"/>
        <v>0</v>
      </c>
      <c r="V178" s="46"/>
      <c r="W178" s="116"/>
      <c r="Y178" s="5"/>
      <c r="Z178" s="5"/>
      <c r="AA178" s="5"/>
      <c r="AB178" s="5"/>
      <c r="AC178" s="5"/>
      <c r="AD178" s="5"/>
      <c r="AE178" s="5"/>
      <c r="AF178" s="5"/>
    </row>
    <row r="179" spans="2:32" x14ac:dyDescent="0.2">
      <c r="B179" s="37">
        <f t="shared" si="48"/>
        <v>14</v>
      </c>
      <c r="C179" s="37">
        <v>164</v>
      </c>
      <c r="D179" s="46"/>
      <c r="E179" s="46"/>
      <c r="F179" s="46">
        <f t="shared" si="54"/>
        <v>118.81340723718155</v>
      </c>
      <c r="G179" s="48">
        <f t="shared" si="53"/>
        <v>6246.0979525320281</v>
      </c>
      <c r="H179" s="46">
        <f t="shared" si="41"/>
        <v>0.12</v>
      </c>
      <c r="I179" s="46">
        <f t="shared" si="49"/>
        <v>0</v>
      </c>
      <c r="J179" s="46"/>
      <c r="K179" s="46">
        <f t="shared" si="51"/>
        <v>20284.061660839838</v>
      </c>
      <c r="M179" s="125">
        <f t="shared" si="42"/>
        <v>1.0212134731228562</v>
      </c>
      <c r="N179" s="37">
        <f t="shared" si="50"/>
        <v>14</v>
      </c>
      <c r="O179" s="37">
        <v>164</v>
      </c>
      <c r="P179" s="46">
        <f t="shared" si="43"/>
        <v>0</v>
      </c>
      <c r="Q179" s="46">
        <f t="shared" si="44"/>
        <v>0</v>
      </c>
      <c r="R179" s="46">
        <f t="shared" si="45"/>
        <v>121.33385225824246</v>
      </c>
      <c r="S179" s="115">
        <f t="shared" si="46"/>
        <v>6246.0979525320281</v>
      </c>
      <c r="T179" s="46">
        <f t="shared" si="47"/>
        <v>0.12</v>
      </c>
      <c r="U179" s="46">
        <f t="shared" si="52"/>
        <v>0</v>
      </c>
      <c r="V179" s="46"/>
      <c r="W179" s="116"/>
      <c r="Y179" s="5"/>
      <c r="Z179" s="5"/>
      <c r="AA179" s="5"/>
      <c r="AB179" s="5"/>
      <c r="AC179" s="5"/>
      <c r="AD179" s="5"/>
      <c r="AE179" s="5"/>
      <c r="AF179" s="5"/>
    </row>
    <row r="180" spans="2:32" x14ac:dyDescent="0.2">
      <c r="B180" s="37">
        <f t="shared" si="48"/>
        <v>14</v>
      </c>
      <c r="C180" s="37">
        <v>165</v>
      </c>
      <c r="D180" s="46"/>
      <c r="E180" s="46"/>
      <c r="F180" s="46">
        <f t="shared" si="54"/>
        <v>118.81340723718155</v>
      </c>
      <c r="G180" s="48">
        <f t="shared" si="53"/>
        <v>6246.0979525320281</v>
      </c>
      <c r="H180" s="46">
        <f t="shared" si="41"/>
        <v>0.12</v>
      </c>
      <c r="I180" s="46">
        <f t="shared" si="49"/>
        <v>2248.59526291153</v>
      </c>
      <c r="J180" s="46"/>
      <c r="K180" s="46">
        <f t="shared" si="51"/>
        <v>22520.572047666254</v>
      </c>
      <c r="M180" s="125">
        <f t="shared" si="42"/>
        <v>1.0158682847827833</v>
      </c>
      <c r="N180" s="37">
        <f t="shared" si="50"/>
        <v>14</v>
      </c>
      <c r="O180" s="37">
        <v>165</v>
      </c>
      <c r="P180" s="46">
        <f t="shared" si="43"/>
        <v>0</v>
      </c>
      <c r="Q180" s="46">
        <f t="shared" si="44"/>
        <v>0</v>
      </c>
      <c r="R180" s="46">
        <f t="shared" si="45"/>
        <v>120.69877221923396</v>
      </c>
      <c r="S180" s="115">
        <f t="shared" si="46"/>
        <v>6246.0979525320281</v>
      </c>
      <c r="T180" s="46">
        <f t="shared" si="47"/>
        <v>0.12</v>
      </c>
      <c r="U180" s="46">
        <f t="shared" si="52"/>
        <v>2284.2766129046277</v>
      </c>
      <c r="V180" s="46"/>
      <c r="W180" s="116"/>
      <c r="Y180" s="5"/>
      <c r="Z180" s="5"/>
      <c r="AA180" s="5"/>
      <c r="AB180" s="5"/>
      <c r="AC180" s="5"/>
      <c r="AD180" s="5"/>
      <c r="AE180" s="5"/>
      <c r="AF180" s="5"/>
    </row>
    <row r="181" spans="2:32" x14ac:dyDescent="0.2">
      <c r="B181" s="37">
        <f t="shared" si="48"/>
        <v>14</v>
      </c>
      <c r="C181" s="37">
        <v>166</v>
      </c>
      <c r="D181" s="46"/>
      <c r="E181" s="46"/>
      <c r="F181" s="46">
        <f t="shared" si="54"/>
        <v>118.81340723718155</v>
      </c>
      <c r="G181" s="48">
        <f t="shared" si="53"/>
        <v>6246.0979525320281</v>
      </c>
      <c r="H181" s="46">
        <f t="shared" si="41"/>
        <v>0.12</v>
      </c>
      <c r="I181" s="46">
        <f t="shared" si="49"/>
        <v>0</v>
      </c>
      <c r="J181" s="46"/>
      <c r="K181" s="46">
        <f t="shared" si="51"/>
        <v>22520.255005483614</v>
      </c>
      <c r="M181" s="125">
        <f t="shared" si="42"/>
        <v>1.0105510739803585</v>
      </c>
      <c r="N181" s="37">
        <f t="shared" si="50"/>
        <v>14</v>
      </c>
      <c r="O181" s="37">
        <v>166</v>
      </c>
      <c r="P181" s="46">
        <f t="shared" si="43"/>
        <v>0</v>
      </c>
      <c r="Q181" s="46">
        <f t="shared" si="44"/>
        <v>0</v>
      </c>
      <c r="R181" s="46">
        <f t="shared" si="45"/>
        <v>120.06701628679951</v>
      </c>
      <c r="S181" s="115">
        <f t="shared" si="46"/>
        <v>6246.0979525320281</v>
      </c>
      <c r="T181" s="46">
        <f t="shared" si="47"/>
        <v>0.12</v>
      </c>
      <c r="U181" s="46">
        <f t="shared" si="52"/>
        <v>0</v>
      </c>
      <c r="V181" s="46"/>
      <c r="W181" s="116"/>
      <c r="Y181" s="5"/>
      <c r="Z181" s="5"/>
      <c r="AA181" s="5"/>
      <c r="AB181" s="5"/>
      <c r="AC181" s="5"/>
      <c r="AD181" s="5"/>
      <c r="AE181" s="5"/>
      <c r="AF181" s="5"/>
    </row>
    <row r="182" spans="2:32" x14ac:dyDescent="0.2">
      <c r="B182" s="37">
        <f t="shared" si="48"/>
        <v>14</v>
      </c>
      <c r="C182" s="37">
        <v>167</v>
      </c>
      <c r="D182" s="46"/>
      <c r="E182" s="46"/>
      <c r="F182" s="46">
        <f t="shared" si="54"/>
        <v>118.81340723718155</v>
      </c>
      <c r="G182" s="48">
        <f t="shared" si="53"/>
        <v>6246.0979525320281</v>
      </c>
      <c r="H182" s="46">
        <f t="shared" si="41"/>
        <v>0.12</v>
      </c>
      <c r="I182" s="46">
        <f t="shared" si="49"/>
        <v>0</v>
      </c>
      <c r="J182" s="46"/>
      <c r="K182" s="46">
        <f t="shared" si="51"/>
        <v>22519.936295121937</v>
      </c>
      <c r="M182" s="125">
        <f t="shared" si="42"/>
        <v>1.0052616942768478</v>
      </c>
      <c r="N182" s="37">
        <f t="shared" si="50"/>
        <v>14</v>
      </c>
      <c r="O182" s="37">
        <v>167</v>
      </c>
      <c r="P182" s="46">
        <f t="shared" si="43"/>
        <v>0</v>
      </c>
      <c r="Q182" s="46">
        <f t="shared" si="44"/>
        <v>0</v>
      </c>
      <c r="R182" s="46">
        <f t="shared" si="45"/>
        <v>119.4385670620542</v>
      </c>
      <c r="S182" s="115">
        <f t="shared" si="46"/>
        <v>6246.0979525320281</v>
      </c>
      <c r="T182" s="46">
        <f t="shared" si="47"/>
        <v>0.12</v>
      </c>
      <c r="U182" s="46">
        <f t="shared" si="52"/>
        <v>0</v>
      </c>
      <c r="V182" s="46"/>
      <c r="W182" s="116"/>
      <c r="Y182" s="5"/>
      <c r="Z182" s="5"/>
      <c r="AA182" s="5"/>
      <c r="AB182" s="5"/>
      <c r="AC182" s="5"/>
      <c r="AD182" s="5"/>
      <c r="AE182" s="5"/>
      <c r="AF182" s="5"/>
    </row>
    <row r="183" spans="2:32" x14ac:dyDescent="0.2">
      <c r="B183" s="37">
        <f t="shared" si="48"/>
        <v>14</v>
      </c>
      <c r="C183" s="37">
        <v>168</v>
      </c>
      <c r="D183" s="46"/>
      <c r="E183" s="46"/>
      <c r="F183" s="46">
        <f t="shared" si="54"/>
        <v>118.81340723718155</v>
      </c>
      <c r="G183" s="48">
        <f t="shared" si="53"/>
        <v>6246.0979525320281</v>
      </c>
      <c r="H183" s="46">
        <f t="shared" si="41"/>
        <v>0.12</v>
      </c>
      <c r="I183" s="46">
        <f t="shared" si="49"/>
        <v>2248.59526291153</v>
      </c>
      <c r="J183" s="46"/>
      <c r="K183" s="46">
        <f t="shared" si="51"/>
        <v>24768.211170715305</v>
      </c>
      <c r="M183" s="125">
        <f t="shared" si="42"/>
        <v>1</v>
      </c>
      <c r="N183" s="37">
        <f t="shared" si="50"/>
        <v>14</v>
      </c>
      <c r="O183" s="37">
        <v>168</v>
      </c>
      <c r="P183" s="46">
        <f t="shared" si="43"/>
        <v>0</v>
      </c>
      <c r="Q183" s="46">
        <f t="shared" si="44"/>
        <v>0</v>
      </c>
      <c r="R183" s="46">
        <f t="shared" si="45"/>
        <v>118.81340723718155</v>
      </c>
      <c r="S183" s="115">
        <f t="shared" si="46"/>
        <v>6246.0979525320281</v>
      </c>
      <c r="T183" s="46">
        <f t="shared" si="47"/>
        <v>0.12</v>
      </c>
      <c r="U183" s="46">
        <f t="shared" si="52"/>
        <v>2248.59526291153</v>
      </c>
      <c r="V183" s="46"/>
      <c r="W183" s="116"/>
      <c r="Y183" s="5"/>
      <c r="Z183" s="5"/>
      <c r="AA183" s="5"/>
      <c r="AB183" s="5"/>
      <c r="AC183" s="5"/>
      <c r="AD183" s="5"/>
      <c r="AE183" s="5"/>
      <c r="AF183" s="5"/>
    </row>
    <row r="184" spans="2:32" x14ac:dyDescent="0.2">
      <c r="B184" s="37">
        <f t="shared" si="48"/>
        <v>15</v>
      </c>
      <c r="C184" s="37">
        <v>169</v>
      </c>
      <c r="D184" s="46"/>
      <c r="E184" s="46"/>
      <c r="F184" s="46">
        <f t="shared" si="54"/>
        <v>122.37780945429698</v>
      </c>
      <c r="G184" s="48">
        <f t="shared" si="53"/>
        <v>6214.8674627693681</v>
      </c>
      <c r="H184" s="46">
        <f t="shared" si="41"/>
        <v>0.12</v>
      </c>
      <c r="I184" s="46">
        <f t="shared" si="49"/>
        <v>0</v>
      </c>
      <c r="J184" s="46"/>
      <c r="K184" s="46">
        <f t="shared" si="51"/>
        <v>24776.156116225717</v>
      </c>
      <c r="M184" s="125">
        <f t="shared" si="42"/>
        <v>1.0594256262456363</v>
      </c>
      <c r="N184" s="37">
        <f t="shared" si="50"/>
        <v>15</v>
      </c>
      <c r="O184" s="37">
        <v>169</v>
      </c>
      <c r="P184" s="46">
        <f t="shared" si="43"/>
        <v>0</v>
      </c>
      <c r="Q184" s="46">
        <f t="shared" si="44"/>
        <v>0</v>
      </c>
      <c r="R184" s="46">
        <f t="shared" si="45"/>
        <v>129.65018741968774</v>
      </c>
      <c r="S184" s="115">
        <f t="shared" si="46"/>
        <v>6214.8674627693681</v>
      </c>
      <c r="T184" s="46">
        <f t="shared" si="47"/>
        <v>0.12</v>
      </c>
      <c r="U184" s="46">
        <f t="shared" si="52"/>
        <v>0</v>
      </c>
      <c r="V184" s="46"/>
      <c r="W184" s="116"/>
      <c r="Y184" s="5"/>
      <c r="Z184" s="5"/>
      <c r="AA184" s="5"/>
      <c r="AB184" s="5"/>
      <c r="AC184" s="5"/>
      <c r="AD184" s="5"/>
      <c r="AE184" s="5"/>
      <c r="AF184" s="5"/>
    </row>
    <row r="185" spans="2:32" x14ac:dyDescent="0.2">
      <c r="B185" s="37">
        <f t="shared" si="48"/>
        <v>15</v>
      </c>
      <c r="C185" s="37">
        <v>170</v>
      </c>
      <c r="D185" s="46"/>
      <c r="E185" s="46"/>
      <c r="F185" s="46">
        <f t="shared" si="54"/>
        <v>122.37780945429698</v>
      </c>
      <c r="G185" s="48">
        <f t="shared" si="53"/>
        <v>6214.8674627693681</v>
      </c>
      <c r="H185" s="46">
        <f t="shared" si="41"/>
        <v>0.12</v>
      </c>
      <c r="I185" s="46">
        <f t="shared" si="49"/>
        <v>0</v>
      </c>
      <c r="J185" s="46"/>
      <c r="K185" s="46">
        <f t="shared" si="51"/>
        <v>24784.142865610451</v>
      </c>
      <c r="M185" s="125">
        <f t="shared" si="42"/>
        <v>1.0538804296206199</v>
      </c>
      <c r="N185" s="37">
        <f t="shared" si="50"/>
        <v>15</v>
      </c>
      <c r="O185" s="37">
        <v>170</v>
      </c>
      <c r="P185" s="46">
        <f t="shared" si="43"/>
        <v>0</v>
      </c>
      <c r="Q185" s="46">
        <f t="shared" si="44"/>
        <v>0</v>
      </c>
      <c r="R185" s="46">
        <f t="shared" si="45"/>
        <v>128.97157840372486</v>
      </c>
      <c r="S185" s="115">
        <f t="shared" si="46"/>
        <v>6214.8674627693681</v>
      </c>
      <c r="T185" s="46">
        <f t="shared" si="47"/>
        <v>0.12</v>
      </c>
      <c r="U185" s="46">
        <f t="shared" si="52"/>
        <v>0</v>
      </c>
      <c r="V185" s="46"/>
      <c r="W185" s="116"/>
      <c r="Y185" s="5"/>
      <c r="Z185" s="5"/>
      <c r="AA185" s="5"/>
      <c r="AB185" s="5"/>
      <c r="AC185" s="5"/>
      <c r="AD185" s="5"/>
      <c r="AE185" s="5"/>
      <c r="AF185" s="5"/>
    </row>
    <row r="186" spans="2:32" x14ac:dyDescent="0.2">
      <c r="B186" s="37">
        <f t="shared" si="48"/>
        <v>15</v>
      </c>
      <c r="C186" s="37">
        <v>171</v>
      </c>
      <c r="D186" s="46"/>
      <c r="E186" s="46"/>
      <c r="F186" s="46">
        <f t="shared" si="54"/>
        <v>122.37780945429698</v>
      </c>
      <c r="G186" s="48">
        <f t="shared" si="53"/>
        <v>6214.8674627693681</v>
      </c>
      <c r="H186" s="46">
        <f t="shared" si="41"/>
        <v>0.12</v>
      </c>
      <c r="I186" s="46">
        <f t="shared" si="49"/>
        <v>2237.3522865969726</v>
      </c>
      <c r="J186" s="46"/>
      <c r="K186" s="46">
        <f t="shared" si="51"/>
        <v>27029.523925425685</v>
      </c>
      <c r="M186" s="125">
        <f t="shared" si="42"/>
        <v>1.0483642574073675</v>
      </c>
      <c r="N186" s="37">
        <f t="shared" si="50"/>
        <v>15</v>
      </c>
      <c r="O186" s="37">
        <v>171</v>
      </c>
      <c r="P186" s="46">
        <f t="shared" si="43"/>
        <v>0</v>
      </c>
      <c r="Q186" s="46">
        <f t="shared" si="44"/>
        <v>0</v>
      </c>
      <c r="R186" s="46">
        <f t="shared" si="45"/>
        <v>128.29652133169438</v>
      </c>
      <c r="S186" s="115">
        <f t="shared" si="46"/>
        <v>6214.8674627693681</v>
      </c>
      <c r="T186" s="46">
        <f t="shared" si="47"/>
        <v>0.12</v>
      </c>
      <c r="U186" s="46">
        <f t="shared" si="52"/>
        <v>2345.560168496911</v>
      </c>
      <c r="V186" s="46"/>
      <c r="W186" s="116"/>
      <c r="Y186" s="5"/>
      <c r="Z186" s="5"/>
      <c r="AA186" s="5"/>
      <c r="AB186" s="5"/>
      <c r="AC186" s="5"/>
      <c r="AD186" s="5"/>
      <c r="AE186" s="5"/>
      <c r="AF186" s="5"/>
    </row>
    <row r="187" spans="2:32" x14ac:dyDescent="0.2">
      <c r="B187" s="37">
        <f t="shared" si="48"/>
        <v>15</v>
      </c>
      <c r="C187" s="37">
        <v>172</v>
      </c>
      <c r="D187" s="46"/>
      <c r="E187" s="46"/>
      <c r="F187" s="46">
        <f t="shared" si="54"/>
        <v>122.37780945429698</v>
      </c>
      <c r="G187" s="48">
        <f t="shared" si="53"/>
        <v>6214.8674627693681</v>
      </c>
      <c r="H187" s="46">
        <f t="shared" si="41"/>
        <v>0.12</v>
      </c>
      <c r="I187" s="46">
        <f t="shared" si="49"/>
        <v>0</v>
      </c>
      <c r="J187" s="46"/>
      <c r="K187" s="46">
        <f t="shared" si="51"/>
        <v>27049.367207315718</v>
      </c>
      <c r="M187" s="125">
        <f t="shared" si="42"/>
        <v>1.0428769576876462</v>
      </c>
      <c r="N187" s="37">
        <f t="shared" si="50"/>
        <v>15</v>
      </c>
      <c r="O187" s="37">
        <v>172</v>
      </c>
      <c r="P187" s="46">
        <f t="shared" si="43"/>
        <v>0</v>
      </c>
      <c r="Q187" s="46">
        <f t="shared" si="44"/>
        <v>0</v>
      </c>
      <c r="R187" s="46">
        <f t="shared" si="45"/>
        <v>127.6249976121757</v>
      </c>
      <c r="S187" s="115">
        <f t="shared" si="46"/>
        <v>6214.8674627693681</v>
      </c>
      <c r="T187" s="46">
        <f t="shared" si="47"/>
        <v>0.12</v>
      </c>
      <c r="U187" s="46">
        <f t="shared" si="52"/>
        <v>0</v>
      </c>
      <c r="V187" s="46"/>
      <c r="W187" s="116"/>
      <c r="Y187" s="5"/>
      <c r="Z187" s="5"/>
      <c r="AA187" s="5"/>
      <c r="AB187" s="5"/>
      <c r="AC187" s="5"/>
      <c r="AD187" s="5"/>
      <c r="AE187" s="5"/>
      <c r="AF187" s="5"/>
    </row>
    <row r="188" spans="2:32" x14ac:dyDescent="0.2">
      <c r="B188" s="37">
        <f t="shared" si="48"/>
        <v>15</v>
      </c>
      <c r="C188" s="37">
        <v>173</v>
      </c>
      <c r="D188" s="46"/>
      <c r="E188" s="46"/>
      <c r="F188" s="46">
        <f t="shared" si="54"/>
        <v>122.37780945429698</v>
      </c>
      <c r="G188" s="48">
        <f t="shared" si="53"/>
        <v>6214.8674627693681</v>
      </c>
      <c r="H188" s="46">
        <f t="shared" si="41"/>
        <v>0.12</v>
      </c>
      <c r="I188" s="46">
        <f t="shared" si="49"/>
        <v>0</v>
      </c>
      <c r="J188" s="46"/>
      <c r="K188" s="46">
        <f t="shared" si="51"/>
        <v>27069.314898488505</v>
      </c>
      <c r="M188" s="125">
        <f t="shared" si="42"/>
        <v>1.0374183793383849</v>
      </c>
      <c r="N188" s="37">
        <f t="shared" si="50"/>
        <v>15</v>
      </c>
      <c r="O188" s="37">
        <v>173</v>
      </c>
      <c r="P188" s="46">
        <f t="shared" si="43"/>
        <v>0</v>
      </c>
      <c r="Q188" s="46">
        <f t="shared" si="44"/>
        <v>0</v>
      </c>
      <c r="R188" s="46">
        <f t="shared" si="45"/>
        <v>126.95698875105845</v>
      </c>
      <c r="S188" s="115">
        <f t="shared" si="46"/>
        <v>6214.8674627693681</v>
      </c>
      <c r="T188" s="46">
        <f t="shared" si="47"/>
        <v>0.12</v>
      </c>
      <c r="U188" s="46">
        <f t="shared" si="52"/>
        <v>0</v>
      </c>
      <c r="V188" s="46"/>
      <c r="W188" s="116"/>
      <c r="Y188" s="5"/>
      <c r="Z188" s="5"/>
      <c r="AA188" s="5"/>
      <c r="AB188" s="5"/>
      <c r="AC188" s="5"/>
      <c r="AD188" s="5"/>
      <c r="AE188" s="5"/>
      <c r="AF188" s="5"/>
    </row>
    <row r="189" spans="2:32" x14ac:dyDescent="0.2">
      <c r="B189" s="37">
        <f t="shared" si="48"/>
        <v>15</v>
      </c>
      <c r="C189" s="37">
        <v>174</v>
      </c>
      <c r="D189" s="46"/>
      <c r="E189" s="46"/>
      <c r="F189" s="46">
        <f t="shared" si="54"/>
        <v>122.37780945429698</v>
      </c>
      <c r="G189" s="48">
        <f t="shared" si="53"/>
        <v>6214.8674627693681</v>
      </c>
      <c r="H189" s="46">
        <f t="shared" si="41"/>
        <v>0.12</v>
      </c>
      <c r="I189" s="46">
        <f t="shared" si="49"/>
        <v>2237.3522865969726</v>
      </c>
      <c r="J189" s="46"/>
      <c r="K189" s="46">
        <f t="shared" si="51"/>
        <v>29326.719834910746</v>
      </c>
      <c r="M189" s="125">
        <f t="shared" si="42"/>
        <v>1.031988372027514</v>
      </c>
      <c r="N189" s="37">
        <f t="shared" si="50"/>
        <v>15</v>
      </c>
      <c r="O189" s="37">
        <v>174</v>
      </c>
      <c r="P189" s="46">
        <f t="shared" si="43"/>
        <v>0</v>
      </c>
      <c r="Q189" s="46">
        <f t="shared" si="44"/>
        <v>0</v>
      </c>
      <c r="R189" s="46">
        <f t="shared" si="45"/>
        <v>126.29247635103326</v>
      </c>
      <c r="S189" s="115">
        <f t="shared" si="46"/>
        <v>6214.8674627693681</v>
      </c>
      <c r="T189" s="46">
        <f t="shared" si="47"/>
        <v>0.12</v>
      </c>
      <c r="U189" s="46">
        <f t="shared" si="52"/>
        <v>2308.9215438972456</v>
      </c>
      <c r="V189" s="46"/>
      <c r="W189" s="116"/>
      <c r="Y189" s="5"/>
      <c r="Z189" s="5"/>
      <c r="AA189" s="5"/>
      <c r="AB189" s="5"/>
      <c r="AC189" s="5"/>
      <c r="AD189" s="5"/>
      <c r="AE189" s="5"/>
      <c r="AF189" s="5"/>
    </row>
    <row r="190" spans="2:32" x14ac:dyDescent="0.2">
      <c r="B190" s="37">
        <f t="shared" si="48"/>
        <v>15</v>
      </c>
      <c r="C190" s="37">
        <v>175</v>
      </c>
      <c r="D190" s="46"/>
      <c r="E190" s="46"/>
      <c r="F190" s="46">
        <f t="shared" si="54"/>
        <v>122.37780945429698</v>
      </c>
      <c r="G190" s="48">
        <f t="shared" si="53"/>
        <v>6214.8674627693681</v>
      </c>
      <c r="H190" s="46">
        <f t="shared" si="41"/>
        <v>0.12</v>
      </c>
      <c r="I190" s="46">
        <f t="shared" si="49"/>
        <v>0</v>
      </c>
      <c r="J190" s="46"/>
      <c r="K190" s="46">
        <f t="shared" si="51"/>
        <v>29358.650259370515</v>
      </c>
      <c r="M190" s="125">
        <f t="shared" si="42"/>
        <v>1.0265867862098264</v>
      </c>
      <c r="N190" s="37">
        <f t="shared" si="50"/>
        <v>15</v>
      </c>
      <c r="O190" s="37">
        <v>175</v>
      </c>
      <c r="P190" s="46">
        <f t="shared" si="43"/>
        <v>0</v>
      </c>
      <c r="Q190" s="46">
        <f t="shared" si="44"/>
        <v>0</v>
      </c>
      <c r="R190" s="46">
        <f t="shared" si="45"/>
        <v>125.63144211108524</v>
      </c>
      <c r="S190" s="115">
        <f t="shared" si="46"/>
        <v>6214.8674627693681</v>
      </c>
      <c r="T190" s="46">
        <f t="shared" si="47"/>
        <v>0.12</v>
      </c>
      <c r="U190" s="46">
        <f t="shared" si="52"/>
        <v>0</v>
      </c>
      <c r="V190" s="46"/>
      <c r="W190" s="116"/>
      <c r="Y190" s="5"/>
      <c r="Z190" s="5"/>
      <c r="AA190" s="5"/>
      <c r="AB190" s="5"/>
      <c r="AC190" s="5"/>
      <c r="AD190" s="5"/>
      <c r="AE190" s="5"/>
      <c r="AF190" s="5"/>
    </row>
    <row r="191" spans="2:32" x14ac:dyDescent="0.2">
      <c r="B191" s="37">
        <f t="shared" si="48"/>
        <v>15</v>
      </c>
      <c r="C191" s="37">
        <v>176</v>
      </c>
      <c r="D191" s="46"/>
      <c r="E191" s="46"/>
      <c r="F191" s="46">
        <f t="shared" si="54"/>
        <v>122.37780945429698</v>
      </c>
      <c r="G191" s="48">
        <f t="shared" si="53"/>
        <v>6214.8674627693681</v>
      </c>
      <c r="H191" s="46">
        <f t="shared" si="41"/>
        <v>0.12</v>
      </c>
      <c r="I191" s="46">
        <f t="shared" si="49"/>
        <v>0</v>
      </c>
      <c r="J191" s="46"/>
      <c r="K191" s="46">
        <f t="shared" si="51"/>
        <v>29390.748691961922</v>
      </c>
      <c r="M191" s="125">
        <f t="shared" si="42"/>
        <v>1.0212134731228562</v>
      </c>
      <c r="N191" s="37">
        <f t="shared" si="50"/>
        <v>15</v>
      </c>
      <c r="O191" s="37">
        <v>176</v>
      </c>
      <c r="P191" s="46">
        <f t="shared" si="43"/>
        <v>0</v>
      </c>
      <c r="Q191" s="46">
        <f t="shared" si="44"/>
        <v>0</v>
      </c>
      <c r="R191" s="46">
        <f t="shared" si="45"/>
        <v>124.97386782598971</v>
      </c>
      <c r="S191" s="115">
        <f t="shared" si="46"/>
        <v>6214.8674627693681</v>
      </c>
      <c r="T191" s="46">
        <f t="shared" si="47"/>
        <v>0.12</v>
      </c>
      <c r="U191" s="46">
        <f t="shared" si="52"/>
        <v>0</v>
      </c>
      <c r="V191" s="46"/>
      <c r="W191" s="116"/>
      <c r="Y191" s="5"/>
      <c r="Z191" s="5"/>
      <c r="AA191" s="5"/>
      <c r="AB191" s="5"/>
      <c r="AC191" s="5"/>
      <c r="AD191" s="5"/>
      <c r="AE191" s="5"/>
      <c r="AF191" s="5"/>
    </row>
    <row r="192" spans="2:32" x14ac:dyDescent="0.2">
      <c r="B192" s="37">
        <f t="shared" si="48"/>
        <v>15</v>
      </c>
      <c r="C192" s="37">
        <v>177</v>
      </c>
      <c r="D192" s="46"/>
      <c r="E192" s="46"/>
      <c r="F192" s="46">
        <f t="shared" si="54"/>
        <v>122.37780945429698</v>
      </c>
      <c r="G192" s="48">
        <f t="shared" si="53"/>
        <v>6214.8674627693681</v>
      </c>
      <c r="H192" s="46">
        <f t="shared" si="41"/>
        <v>0.12</v>
      </c>
      <c r="I192" s="46">
        <f t="shared" si="49"/>
        <v>2237.3522865969726</v>
      </c>
      <c r="J192" s="46"/>
      <c r="K192" s="46">
        <f t="shared" si="51"/>
        <v>31660.368303289364</v>
      </c>
      <c r="M192" s="125">
        <f t="shared" si="42"/>
        <v>1.0158682847827833</v>
      </c>
      <c r="N192" s="37">
        <f t="shared" si="50"/>
        <v>15</v>
      </c>
      <c r="O192" s="37">
        <v>177</v>
      </c>
      <c r="P192" s="46">
        <f t="shared" si="43"/>
        <v>0</v>
      </c>
      <c r="Q192" s="46">
        <f t="shared" si="44"/>
        <v>0</v>
      </c>
      <c r="R192" s="46">
        <f t="shared" si="45"/>
        <v>124.31973538581096</v>
      </c>
      <c r="S192" s="115">
        <f t="shared" si="46"/>
        <v>6214.8674627693681</v>
      </c>
      <c r="T192" s="46">
        <f t="shared" si="47"/>
        <v>0.12</v>
      </c>
      <c r="U192" s="46">
        <f t="shared" si="52"/>
        <v>2272.855229840105</v>
      </c>
      <c r="V192" s="46"/>
      <c r="W192" s="116"/>
      <c r="Y192" s="5"/>
      <c r="Z192" s="5"/>
      <c r="AA192" s="5"/>
      <c r="AB192" s="5"/>
      <c r="AC192" s="5"/>
      <c r="AD192" s="5"/>
      <c r="AE192" s="5"/>
      <c r="AF192" s="5"/>
    </row>
    <row r="193" spans="2:32" x14ac:dyDescent="0.2">
      <c r="B193" s="37">
        <f t="shared" si="48"/>
        <v>15</v>
      </c>
      <c r="C193" s="37">
        <v>178</v>
      </c>
      <c r="D193" s="46"/>
      <c r="E193" s="46"/>
      <c r="F193" s="46">
        <f t="shared" si="54"/>
        <v>122.37780945429698</v>
      </c>
      <c r="G193" s="48">
        <f t="shared" si="53"/>
        <v>6214.8674627693681</v>
      </c>
      <c r="H193" s="46">
        <f t="shared" si="41"/>
        <v>0.12</v>
      </c>
      <c r="I193" s="46">
        <f t="shared" si="49"/>
        <v>0</v>
      </c>
      <c r="J193" s="46"/>
      <c r="K193" s="46">
        <f t="shared" si="51"/>
        <v>31704.577672539377</v>
      </c>
      <c r="M193" s="125">
        <f t="shared" si="42"/>
        <v>1.0105510739803585</v>
      </c>
      <c r="N193" s="37">
        <f t="shared" si="50"/>
        <v>15</v>
      </c>
      <c r="O193" s="37">
        <v>178</v>
      </c>
      <c r="P193" s="46">
        <f t="shared" si="43"/>
        <v>0</v>
      </c>
      <c r="Q193" s="46">
        <f t="shared" si="44"/>
        <v>0</v>
      </c>
      <c r="R193" s="46">
        <f t="shared" si="45"/>
        <v>123.66902677540348</v>
      </c>
      <c r="S193" s="115">
        <f t="shared" si="46"/>
        <v>6214.8674627693681</v>
      </c>
      <c r="T193" s="46">
        <f t="shared" si="47"/>
        <v>0.12</v>
      </c>
      <c r="U193" s="46">
        <f t="shared" si="52"/>
        <v>0</v>
      </c>
      <c r="V193" s="46"/>
      <c r="W193" s="116"/>
      <c r="Y193" s="5"/>
      <c r="Z193" s="5"/>
      <c r="AA193" s="5"/>
      <c r="AB193" s="5"/>
      <c r="AC193" s="5"/>
      <c r="AD193" s="5"/>
      <c r="AE193" s="5"/>
      <c r="AF193" s="5"/>
    </row>
    <row r="194" spans="2:32" x14ac:dyDescent="0.2">
      <c r="B194" s="37">
        <f t="shared" si="48"/>
        <v>15</v>
      </c>
      <c r="C194" s="37">
        <v>179</v>
      </c>
      <c r="D194" s="46"/>
      <c r="E194" s="46"/>
      <c r="F194" s="46">
        <f t="shared" si="54"/>
        <v>122.37780945429698</v>
      </c>
      <c r="G194" s="48">
        <f t="shared" si="53"/>
        <v>6214.8674627693681</v>
      </c>
      <c r="H194" s="46">
        <f t="shared" si="41"/>
        <v>0.12</v>
      </c>
      <c r="I194" s="46">
        <f t="shared" si="49"/>
        <v>0</v>
      </c>
      <c r="J194" s="46"/>
      <c r="K194" s="46">
        <f t="shared" si="51"/>
        <v>31749.019657974553</v>
      </c>
      <c r="M194" s="125">
        <f t="shared" si="42"/>
        <v>1.0052616942768478</v>
      </c>
      <c r="N194" s="37">
        <f t="shared" si="50"/>
        <v>15</v>
      </c>
      <c r="O194" s="37">
        <v>179</v>
      </c>
      <c r="P194" s="46">
        <f t="shared" si="43"/>
        <v>0</v>
      </c>
      <c r="Q194" s="46">
        <f t="shared" si="44"/>
        <v>0</v>
      </c>
      <c r="R194" s="46">
        <f t="shared" si="45"/>
        <v>123.02172407391582</v>
      </c>
      <c r="S194" s="115">
        <f t="shared" si="46"/>
        <v>6214.8674627693681</v>
      </c>
      <c r="T194" s="46">
        <f t="shared" si="47"/>
        <v>0.12</v>
      </c>
      <c r="U194" s="46">
        <f t="shared" si="52"/>
        <v>0</v>
      </c>
      <c r="V194" s="46"/>
      <c r="W194" s="116"/>
      <c r="Y194" s="5"/>
      <c r="Z194" s="5"/>
      <c r="AA194" s="5"/>
      <c r="AB194" s="5"/>
      <c r="AC194" s="5"/>
      <c r="AD194" s="5"/>
      <c r="AE194" s="5"/>
      <c r="AF194" s="5"/>
    </row>
    <row r="195" spans="2:32" x14ac:dyDescent="0.2">
      <c r="B195" s="37">
        <f t="shared" si="48"/>
        <v>15</v>
      </c>
      <c r="C195" s="37">
        <v>180</v>
      </c>
      <c r="D195" s="46"/>
      <c r="E195" s="46"/>
      <c r="F195" s="46">
        <f t="shared" si="54"/>
        <v>122.37780945429698</v>
      </c>
      <c r="G195" s="48">
        <f t="shared" si="53"/>
        <v>6214.8674627693681</v>
      </c>
      <c r="H195" s="46">
        <f t="shared" si="41"/>
        <v>0.12</v>
      </c>
      <c r="I195" s="46">
        <f t="shared" si="49"/>
        <v>2237.3522865969726</v>
      </c>
      <c r="J195" s="46"/>
      <c r="K195" s="46">
        <f t="shared" si="51"/>
        <v>34031.047770147117</v>
      </c>
      <c r="M195" s="125">
        <f t="shared" si="42"/>
        <v>1</v>
      </c>
      <c r="N195" s="37">
        <f t="shared" si="50"/>
        <v>15</v>
      </c>
      <c r="O195" s="37">
        <v>180</v>
      </c>
      <c r="P195" s="46">
        <f t="shared" si="43"/>
        <v>0</v>
      </c>
      <c r="Q195" s="46">
        <f t="shared" si="44"/>
        <v>0</v>
      </c>
      <c r="R195" s="46">
        <f t="shared" si="45"/>
        <v>122.37780945429698</v>
      </c>
      <c r="S195" s="115">
        <f t="shared" si="46"/>
        <v>6214.8674627693681</v>
      </c>
      <c r="T195" s="46">
        <f t="shared" si="47"/>
        <v>0.12</v>
      </c>
      <c r="U195" s="46">
        <f t="shared" si="52"/>
        <v>2237.3522865969726</v>
      </c>
      <c r="V195" s="46"/>
      <c r="W195" s="116"/>
      <c r="Y195" s="5"/>
      <c r="Z195" s="5"/>
      <c r="AA195" s="5"/>
      <c r="AB195" s="5"/>
      <c r="AC195" s="5"/>
      <c r="AD195" s="5"/>
      <c r="AE195" s="5"/>
      <c r="AF195" s="5"/>
    </row>
    <row r="196" spans="2:32" x14ac:dyDescent="0.2">
      <c r="B196" s="37">
        <f t="shared" si="48"/>
        <v>16</v>
      </c>
      <c r="C196" s="37">
        <v>181</v>
      </c>
      <c r="D196" s="46"/>
      <c r="E196" s="46"/>
      <c r="F196" s="46">
        <f t="shared" si="54"/>
        <v>126.04914373792592</v>
      </c>
      <c r="G196" s="48">
        <f t="shared" si="53"/>
        <v>6183.7931254555206</v>
      </c>
      <c r="H196" s="46">
        <f t="shared" si="41"/>
        <v>0.12</v>
      </c>
      <c r="I196" s="46">
        <f t="shared" si="49"/>
        <v>0</v>
      </c>
      <c r="J196" s="46"/>
      <c r="K196" s="46">
        <f t="shared" si="51"/>
        <v>34084.059595696512</v>
      </c>
      <c r="M196" s="125">
        <f t="shared" si="42"/>
        <v>1.0594256262456363</v>
      </c>
      <c r="N196" s="37">
        <f t="shared" si="50"/>
        <v>16</v>
      </c>
      <c r="O196" s="37">
        <v>181</v>
      </c>
      <c r="P196" s="46">
        <f t="shared" si="43"/>
        <v>0</v>
      </c>
      <c r="Q196" s="46">
        <f t="shared" si="44"/>
        <v>0</v>
      </c>
      <c r="R196" s="46">
        <f t="shared" si="45"/>
        <v>133.5396930422784</v>
      </c>
      <c r="S196" s="115">
        <f t="shared" si="46"/>
        <v>6183.7931254555206</v>
      </c>
      <c r="T196" s="46">
        <f t="shared" si="47"/>
        <v>0.12</v>
      </c>
      <c r="U196" s="46">
        <f t="shared" si="52"/>
        <v>0</v>
      </c>
      <c r="V196" s="46"/>
      <c r="W196" s="116"/>
      <c r="Y196" s="5"/>
      <c r="Z196" s="5"/>
      <c r="AA196" s="5"/>
      <c r="AB196" s="5"/>
      <c r="AC196" s="5"/>
      <c r="AD196" s="5"/>
      <c r="AE196" s="5"/>
      <c r="AF196" s="5"/>
    </row>
    <row r="197" spans="2:32" x14ac:dyDescent="0.2">
      <c r="B197" s="37">
        <f t="shared" si="48"/>
        <v>16</v>
      </c>
      <c r="C197" s="37">
        <v>182</v>
      </c>
      <c r="D197" s="46"/>
      <c r="E197" s="46"/>
      <c r="F197" s="46">
        <f t="shared" si="54"/>
        <v>126.04914373792592</v>
      </c>
      <c r="G197" s="48">
        <f t="shared" si="53"/>
        <v>6183.7931254555206</v>
      </c>
      <c r="H197" s="46">
        <f t="shared" si="41"/>
        <v>0.12</v>
      </c>
      <c r="I197" s="46">
        <f t="shared" si="49"/>
        <v>0</v>
      </c>
      <c r="J197" s="46"/>
      <c r="K197" s="46">
        <f t="shared" si="51"/>
        <v>34137.350353264999</v>
      </c>
      <c r="M197" s="125">
        <f t="shared" si="42"/>
        <v>1.0538804296206199</v>
      </c>
      <c r="N197" s="37">
        <f t="shared" si="50"/>
        <v>16</v>
      </c>
      <c r="O197" s="37">
        <v>182</v>
      </c>
      <c r="P197" s="46">
        <f t="shared" si="43"/>
        <v>0</v>
      </c>
      <c r="Q197" s="46">
        <f t="shared" si="44"/>
        <v>0</v>
      </c>
      <c r="R197" s="46">
        <f t="shared" si="45"/>
        <v>132.84072575583664</v>
      </c>
      <c r="S197" s="115">
        <f t="shared" si="46"/>
        <v>6183.7931254555206</v>
      </c>
      <c r="T197" s="46">
        <f t="shared" si="47"/>
        <v>0.12</v>
      </c>
      <c r="U197" s="46">
        <f t="shared" si="52"/>
        <v>0</v>
      </c>
      <c r="V197" s="46"/>
      <c r="W197" s="116"/>
      <c r="Y197" s="5"/>
      <c r="Z197" s="5"/>
      <c r="AA197" s="5"/>
      <c r="AB197" s="5"/>
      <c r="AC197" s="5"/>
      <c r="AD197" s="5"/>
      <c r="AE197" s="5"/>
      <c r="AF197" s="5"/>
    </row>
    <row r="198" spans="2:32" x14ac:dyDescent="0.2">
      <c r="B198" s="37">
        <f t="shared" si="48"/>
        <v>16</v>
      </c>
      <c r="C198" s="37">
        <v>183</v>
      </c>
      <c r="D198" s="46"/>
      <c r="E198" s="46"/>
      <c r="F198" s="46">
        <f t="shared" si="54"/>
        <v>126.04914373792592</v>
      </c>
      <c r="G198" s="48">
        <f t="shared" si="53"/>
        <v>6183.7931254555206</v>
      </c>
      <c r="H198" s="46">
        <f t="shared" si="41"/>
        <v>0.12</v>
      </c>
      <c r="I198" s="46">
        <f t="shared" si="49"/>
        <v>2226.1655251639872</v>
      </c>
      <c r="J198" s="46"/>
      <c r="K198" s="46">
        <f t="shared" si="51"/>
        <v>36417.087035671582</v>
      </c>
      <c r="M198" s="125">
        <f t="shared" si="42"/>
        <v>1.0483642574073675</v>
      </c>
      <c r="N198" s="37">
        <f t="shared" si="50"/>
        <v>16</v>
      </c>
      <c r="O198" s="37">
        <v>183</v>
      </c>
      <c r="P198" s="46">
        <f t="shared" si="43"/>
        <v>0</v>
      </c>
      <c r="Q198" s="46">
        <f t="shared" si="44"/>
        <v>0</v>
      </c>
      <c r="R198" s="46">
        <f t="shared" si="45"/>
        <v>132.14541697164523</v>
      </c>
      <c r="S198" s="115">
        <f t="shared" si="46"/>
        <v>6183.7931254555206</v>
      </c>
      <c r="T198" s="46">
        <f t="shared" si="47"/>
        <v>0.12</v>
      </c>
      <c r="U198" s="46">
        <f t="shared" si="52"/>
        <v>2333.832367654426</v>
      </c>
      <c r="V198" s="46"/>
      <c r="W198" s="116"/>
      <c r="Y198" s="5"/>
      <c r="Z198" s="5"/>
      <c r="AA198" s="5"/>
      <c r="AB198" s="5"/>
      <c r="AC198" s="5"/>
      <c r="AD198" s="5"/>
      <c r="AE198" s="5"/>
      <c r="AF198" s="5"/>
    </row>
    <row r="199" spans="2:32" x14ac:dyDescent="0.2">
      <c r="B199" s="37">
        <f t="shared" si="48"/>
        <v>16</v>
      </c>
      <c r="C199" s="37">
        <v>184</v>
      </c>
      <c r="D199" s="46"/>
      <c r="E199" s="46"/>
      <c r="F199" s="46">
        <f t="shared" si="54"/>
        <v>126.04914373792592</v>
      </c>
      <c r="G199" s="48">
        <f t="shared" si="53"/>
        <v>6183.7931254555206</v>
      </c>
      <c r="H199" s="46">
        <f t="shared" si="41"/>
        <v>0.12</v>
      </c>
      <c r="I199" s="46">
        <f t="shared" si="49"/>
        <v>0</v>
      </c>
      <c r="J199" s="46"/>
      <c r="K199" s="46">
        <f t="shared" si="51"/>
        <v>36482.653470368721</v>
      </c>
      <c r="M199" s="125">
        <f t="shared" si="42"/>
        <v>1.0428769576876462</v>
      </c>
      <c r="N199" s="37">
        <f t="shared" si="50"/>
        <v>16</v>
      </c>
      <c r="O199" s="37">
        <v>184</v>
      </c>
      <c r="P199" s="46">
        <f t="shared" si="43"/>
        <v>0</v>
      </c>
      <c r="Q199" s="46">
        <f t="shared" si="44"/>
        <v>0</v>
      </c>
      <c r="R199" s="46">
        <f t="shared" si="45"/>
        <v>131.453747540541</v>
      </c>
      <c r="S199" s="115">
        <f t="shared" si="46"/>
        <v>6183.7931254555206</v>
      </c>
      <c r="T199" s="46">
        <f t="shared" si="47"/>
        <v>0.12</v>
      </c>
      <c r="U199" s="46">
        <f t="shared" si="52"/>
        <v>0</v>
      </c>
      <c r="V199" s="46"/>
      <c r="W199" s="116"/>
      <c r="Y199" s="5"/>
      <c r="Z199" s="5"/>
      <c r="AA199" s="5"/>
      <c r="AB199" s="5"/>
      <c r="AC199" s="5"/>
      <c r="AD199" s="5"/>
      <c r="AE199" s="5"/>
      <c r="AF199" s="5"/>
    </row>
    <row r="200" spans="2:32" x14ac:dyDescent="0.2">
      <c r="B200" s="37">
        <f t="shared" si="48"/>
        <v>16</v>
      </c>
      <c r="C200" s="37">
        <v>185</v>
      </c>
      <c r="D200" s="46"/>
      <c r="E200" s="46"/>
      <c r="F200" s="46">
        <f t="shared" si="54"/>
        <v>126.04914373792592</v>
      </c>
      <c r="G200" s="48">
        <f t="shared" si="53"/>
        <v>6183.7931254555206</v>
      </c>
      <c r="H200" s="46">
        <f t="shared" si="41"/>
        <v>0.12</v>
      </c>
      <c r="I200" s="46">
        <f t="shared" si="49"/>
        <v>0</v>
      </c>
      <c r="J200" s="46"/>
      <c r="K200" s="46">
        <f t="shared" si="51"/>
        <v>36548.564895600059</v>
      </c>
      <c r="M200" s="125">
        <f t="shared" si="42"/>
        <v>1.0374183793383849</v>
      </c>
      <c r="N200" s="37">
        <f t="shared" si="50"/>
        <v>16</v>
      </c>
      <c r="O200" s="37">
        <v>185</v>
      </c>
      <c r="P200" s="46">
        <f t="shared" si="43"/>
        <v>0</v>
      </c>
      <c r="Q200" s="46">
        <f t="shared" si="44"/>
        <v>0</v>
      </c>
      <c r="R200" s="46">
        <f t="shared" si="45"/>
        <v>130.76569841359023</v>
      </c>
      <c r="S200" s="115">
        <f t="shared" si="46"/>
        <v>6183.7931254555206</v>
      </c>
      <c r="T200" s="46">
        <f t="shared" si="47"/>
        <v>0.12</v>
      </c>
      <c r="U200" s="46">
        <f t="shared" si="52"/>
        <v>0</v>
      </c>
      <c r="V200" s="46"/>
      <c r="W200" s="116"/>
      <c r="Y200" s="5"/>
      <c r="Z200" s="5"/>
      <c r="AA200" s="5"/>
      <c r="AB200" s="5"/>
      <c r="AC200" s="5"/>
      <c r="AD200" s="5"/>
      <c r="AE200" s="5"/>
      <c r="AF200" s="5"/>
    </row>
    <row r="201" spans="2:32" x14ac:dyDescent="0.2">
      <c r="B201" s="37">
        <f t="shared" si="48"/>
        <v>16</v>
      </c>
      <c r="C201" s="37">
        <v>186</v>
      </c>
      <c r="D201" s="46"/>
      <c r="E201" s="46"/>
      <c r="F201" s="46">
        <f t="shared" si="54"/>
        <v>126.04914373792592</v>
      </c>
      <c r="G201" s="48">
        <f t="shared" si="53"/>
        <v>6183.7931254555206</v>
      </c>
      <c r="H201" s="46">
        <f t="shared" si="41"/>
        <v>0.12</v>
      </c>
      <c r="I201" s="46">
        <f t="shared" si="49"/>
        <v>2226.1655251639872</v>
      </c>
      <c r="J201" s="46"/>
      <c r="K201" s="46">
        <f t="shared" si="51"/>
        <v>38840.988651764303</v>
      </c>
      <c r="M201" s="125">
        <f t="shared" si="42"/>
        <v>1.031988372027514</v>
      </c>
      <c r="N201" s="37">
        <f t="shared" si="50"/>
        <v>16</v>
      </c>
      <c r="O201" s="37">
        <v>186</v>
      </c>
      <c r="P201" s="46">
        <f t="shared" si="43"/>
        <v>0</v>
      </c>
      <c r="Q201" s="46">
        <f t="shared" si="44"/>
        <v>0</v>
      </c>
      <c r="R201" s="46">
        <f t="shared" si="45"/>
        <v>130.08125064156428</v>
      </c>
      <c r="S201" s="115">
        <f t="shared" si="46"/>
        <v>6183.7931254555206</v>
      </c>
      <c r="T201" s="46">
        <f t="shared" si="47"/>
        <v>0.12</v>
      </c>
      <c r="U201" s="46">
        <f t="shared" si="52"/>
        <v>2297.376936177759</v>
      </c>
      <c r="V201" s="46"/>
      <c r="W201" s="116"/>
      <c r="Y201" s="5"/>
      <c r="Z201" s="5"/>
      <c r="AA201" s="5"/>
      <c r="AB201" s="5"/>
      <c r="AC201" s="5"/>
      <c r="AD201" s="5"/>
      <c r="AE201" s="5"/>
      <c r="AF201" s="5"/>
    </row>
    <row r="202" spans="2:32" x14ac:dyDescent="0.2">
      <c r="B202" s="37">
        <f t="shared" si="48"/>
        <v>16</v>
      </c>
      <c r="C202" s="37">
        <v>187</v>
      </c>
      <c r="D202" s="46"/>
      <c r="E202" s="46"/>
      <c r="F202" s="46">
        <f t="shared" si="54"/>
        <v>126.04914373792592</v>
      </c>
      <c r="G202" s="48">
        <f t="shared" si="53"/>
        <v>6183.7931254555206</v>
      </c>
      <c r="H202" s="46">
        <f t="shared" si="41"/>
        <v>0.12</v>
      </c>
      <c r="I202" s="46">
        <f t="shared" si="49"/>
        <v>0</v>
      </c>
      <c r="J202" s="46"/>
      <c r="K202" s="46">
        <f t="shared" si="51"/>
        <v>38919.308915722475</v>
      </c>
      <c r="M202" s="125">
        <f t="shared" si="42"/>
        <v>1.0265867862098264</v>
      </c>
      <c r="N202" s="37">
        <f t="shared" si="50"/>
        <v>16</v>
      </c>
      <c r="O202" s="37">
        <v>187</v>
      </c>
      <c r="P202" s="46">
        <f t="shared" si="43"/>
        <v>0</v>
      </c>
      <c r="Q202" s="46">
        <f t="shared" si="44"/>
        <v>0</v>
      </c>
      <c r="R202" s="46">
        <f t="shared" si="45"/>
        <v>129.40038537441782</v>
      </c>
      <c r="S202" s="115">
        <f t="shared" si="46"/>
        <v>6183.7931254555206</v>
      </c>
      <c r="T202" s="46">
        <f t="shared" si="47"/>
        <v>0.12</v>
      </c>
      <c r="U202" s="46">
        <f t="shared" si="52"/>
        <v>0</v>
      </c>
      <c r="V202" s="46"/>
      <c r="W202" s="116"/>
      <c r="Y202" s="5"/>
      <c r="Z202" s="5"/>
      <c r="AA202" s="5"/>
      <c r="AB202" s="5"/>
      <c r="AC202" s="5"/>
      <c r="AD202" s="5"/>
      <c r="AE202" s="5"/>
      <c r="AF202" s="5"/>
    </row>
    <row r="203" spans="2:32" x14ac:dyDescent="0.2">
      <c r="B203" s="37">
        <f t="shared" si="48"/>
        <v>16</v>
      </c>
      <c r="C203" s="37">
        <v>188</v>
      </c>
      <c r="D203" s="46"/>
      <c r="E203" s="46"/>
      <c r="F203" s="46">
        <f t="shared" si="54"/>
        <v>126.04914373792592</v>
      </c>
      <c r="G203" s="48">
        <f t="shared" si="53"/>
        <v>6183.7931254555206</v>
      </c>
      <c r="H203" s="46">
        <f t="shared" si="41"/>
        <v>0.12</v>
      </c>
      <c r="I203" s="46">
        <f t="shared" si="49"/>
        <v>0</v>
      </c>
      <c r="J203" s="46"/>
      <c r="K203" s="46">
        <f t="shared" si="51"/>
        <v>38998.041276965276</v>
      </c>
      <c r="M203" s="125">
        <f t="shared" si="42"/>
        <v>1.0212134731228562</v>
      </c>
      <c r="N203" s="37">
        <f t="shared" si="50"/>
        <v>16</v>
      </c>
      <c r="O203" s="37">
        <v>188</v>
      </c>
      <c r="P203" s="46">
        <f t="shared" si="43"/>
        <v>0</v>
      </c>
      <c r="Q203" s="46">
        <f t="shared" si="44"/>
        <v>0</v>
      </c>
      <c r="R203" s="46">
        <f t="shared" si="45"/>
        <v>128.72308386076944</v>
      </c>
      <c r="S203" s="115">
        <f t="shared" si="46"/>
        <v>6183.7931254555206</v>
      </c>
      <c r="T203" s="46">
        <f t="shared" si="47"/>
        <v>0.12</v>
      </c>
      <c r="U203" s="46">
        <f t="shared" si="52"/>
        <v>0</v>
      </c>
      <c r="V203" s="46"/>
      <c r="W203" s="116"/>
      <c r="Y203" s="5"/>
      <c r="Z203" s="5"/>
      <c r="AA203" s="5"/>
      <c r="AB203" s="5"/>
      <c r="AC203" s="5"/>
      <c r="AD203" s="5"/>
      <c r="AE203" s="5"/>
      <c r="AF203" s="5"/>
    </row>
    <row r="204" spans="2:32" x14ac:dyDescent="0.2">
      <c r="B204" s="37">
        <f t="shared" si="48"/>
        <v>16</v>
      </c>
      <c r="C204" s="37">
        <v>189</v>
      </c>
      <c r="D204" s="46"/>
      <c r="E204" s="46"/>
      <c r="F204" s="46">
        <f t="shared" si="54"/>
        <v>126.04914373792592</v>
      </c>
      <c r="G204" s="48">
        <f t="shared" si="53"/>
        <v>6183.7931254555206</v>
      </c>
      <c r="H204" s="46">
        <f t="shared" si="41"/>
        <v>0.12</v>
      </c>
      <c r="I204" s="46">
        <f t="shared" si="49"/>
        <v>2226.1655251639872</v>
      </c>
      <c r="J204" s="46"/>
      <c r="K204" s="46">
        <f t="shared" si="51"/>
        <v>41303.353428986622</v>
      </c>
      <c r="M204" s="125">
        <f t="shared" si="42"/>
        <v>1.0158682847827833</v>
      </c>
      <c r="N204" s="37">
        <f t="shared" si="50"/>
        <v>16</v>
      </c>
      <c r="O204" s="37">
        <v>189</v>
      </c>
      <c r="P204" s="46">
        <f t="shared" si="43"/>
        <v>0</v>
      </c>
      <c r="Q204" s="46">
        <f t="shared" si="44"/>
        <v>0</v>
      </c>
      <c r="R204" s="46">
        <f t="shared" si="45"/>
        <v>128.04932744738531</v>
      </c>
      <c r="S204" s="115">
        <f t="shared" si="46"/>
        <v>6183.7931254555206</v>
      </c>
      <c r="T204" s="46">
        <f t="shared" si="47"/>
        <v>0.12</v>
      </c>
      <c r="U204" s="46">
        <f t="shared" si="52"/>
        <v>2261.490953690904</v>
      </c>
      <c r="V204" s="46"/>
      <c r="W204" s="116"/>
      <c r="Y204" s="5"/>
      <c r="Z204" s="5"/>
      <c r="AA204" s="5"/>
      <c r="AB204" s="5"/>
      <c r="AC204" s="5"/>
      <c r="AD204" s="5"/>
      <c r="AE204" s="5"/>
      <c r="AF204" s="5"/>
    </row>
    <row r="205" spans="2:32" x14ac:dyDescent="0.2">
      <c r="B205" s="37">
        <f t="shared" si="48"/>
        <v>16</v>
      </c>
      <c r="C205" s="37">
        <v>190</v>
      </c>
      <c r="D205" s="46"/>
      <c r="E205" s="46"/>
      <c r="F205" s="46">
        <f t="shared" si="54"/>
        <v>126.04914373792592</v>
      </c>
      <c r="G205" s="48">
        <f t="shared" si="53"/>
        <v>6183.7931254555206</v>
      </c>
      <c r="H205" s="46">
        <f t="shared" si="41"/>
        <v>0.12</v>
      </c>
      <c r="I205" s="46">
        <f t="shared" si="49"/>
        <v>0</v>
      </c>
      <c r="J205" s="46"/>
      <c r="K205" s="46">
        <f t="shared" si="51"/>
        <v>41394.629903600617</v>
      </c>
      <c r="M205" s="125">
        <f t="shared" si="42"/>
        <v>1.0105510739803585</v>
      </c>
      <c r="N205" s="37">
        <f t="shared" si="50"/>
        <v>16</v>
      </c>
      <c r="O205" s="37">
        <v>190</v>
      </c>
      <c r="P205" s="46">
        <f t="shared" si="43"/>
        <v>0</v>
      </c>
      <c r="Q205" s="46">
        <f t="shared" si="44"/>
        <v>0</v>
      </c>
      <c r="R205" s="46">
        <f t="shared" si="45"/>
        <v>127.37909757866561</v>
      </c>
      <c r="S205" s="115">
        <f t="shared" si="46"/>
        <v>6183.7931254555206</v>
      </c>
      <c r="T205" s="46">
        <f t="shared" si="47"/>
        <v>0.12</v>
      </c>
      <c r="U205" s="46">
        <f t="shared" si="52"/>
        <v>0</v>
      </c>
      <c r="V205" s="46"/>
      <c r="W205" s="116"/>
      <c r="Y205" s="5"/>
      <c r="Z205" s="5"/>
      <c r="AA205" s="5"/>
      <c r="AB205" s="5"/>
      <c r="AC205" s="5"/>
      <c r="AD205" s="5"/>
      <c r="AE205" s="5"/>
      <c r="AF205" s="5"/>
    </row>
    <row r="206" spans="2:32" x14ac:dyDescent="0.2">
      <c r="B206" s="37">
        <f t="shared" si="48"/>
        <v>16</v>
      </c>
      <c r="C206" s="37">
        <v>191</v>
      </c>
      <c r="D206" s="46"/>
      <c r="E206" s="46"/>
      <c r="F206" s="46">
        <f t="shared" si="54"/>
        <v>126.04914373792592</v>
      </c>
      <c r="G206" s="48">
        <f t="shared" si="53"/>
        <v>6183.7931254555206</v>
      </c>
      <c r="H206" s="46">
        <f t="shared" si="41"/>
        <v>0.12</v>
      </c>
      <c r="I206" s="46">
        <f t="shared" si="49"/>
        <v>0</v>
      </c>
      <c r="J206" s="46"/>
      <c r="K206" s="46">
        <f t="shared" si="51"/>
        <v>41486.386647118699</v>
      </c>
      <c r="M206" s="125">
        <f t="shared" si="42"/>
        <v>1.0052616942768478</v>
      </c>
      <c r="N206" s="37">
        <f t="shared" si="50"/>
        <v>16</v>
      </c>
      <c r="O206" s="37">
        <v>191</v>
      </c>
      <c r="P206" s="46">
        <f t="shared" si="43"/>
        <v>0</v>
      </c>
      <c r="Q206" s="46">
        <f t="shared" si="44"/>
        <v>0</v>
      </c>
      <c r="R206" s="46">
        <f t="shared" si="45"/>
        <v>126.71237579613332</v>
      </c>
      <c r="S206" s="115">
        <f t="shared" si="46"/>
        <v>6183.7931254555206</v>
      </c>
      <c r="T206" s="46">
        <f t="shared" si="47"/>
        <v>0.12</v>
      </c>
      <c r="U206" s="46">
        <f t="shared" si="52"/>
        <v>0</v>
      </c>
      <c r="V206" s="46"/>
      <c r="W206" s="116"/>
      <c r="Y206" s="5"/>
      <c r="Z206" s="5"/>
      <c r="AA206" s="5"/>
      <c r="AB206" s="5"/>
      <c r="AC206" s="5"/>
      <c r="AD206" s="5"/>
      <c r="AE206" s="5"/>
      <c r="AF206" s="5"/>
    </row>
    <row r="207" spans="2:32" x14ac:dyDescent="0.2">
      <c r="B207" s="37">
        <f t="shared" si="48"/>
        <v>16</v>
      </c>
      <c r="C207" s="37">
        <v>192</v>
      </c>
      <c r="D207" s="46"/>
      <c r="E207" s="46"/>
      <c r="F207" s="46">
        <f t="shared" si="54"/>
        <v>126.04914373792592</v>
      </c>
      <c r="G207" s="48">
        <f t="shared" si="53"/>
        <v>6183.7931254555206</v>
      </c>
      <c r="H207" s="46">
        <f t="shared" si="41"/>
        <v>0.12</v>
      </c>
      <c r="I207" s="46">
        <f t="shared" si="49"/>
        <v>2226.1655251639872</v>
      </c>
      <c r="J207" s="46"/>
      <c r="K207" s="46">
        <f t="shared" si="51"/>
        <v>43804.791711733</v>
      </c>
      <c r="M207" s="125">
        <f t="shared" si="42"/>
        <v>1</v>
      </c>
      <c r="N207" s="37">
        <f t="shared" si="50"/>
        <v>16</v>
      </c>
      <c r="O207" s="37">
        <v>192</v>
      </c>
      <c r="P207" s="46">
        <f t="shared" si="43"/>
        <v>0</v>
      </c>
      <c r="Q207" s="46">
        <f t="shared" si="44"/>
        <v>0</v>
      </c>
      <c r="R207" s="46">
        <f t="shared" si="45"/>
        <v>126.04914373792592</v>
      </c>
      <c r="S207" s="115">
        <f t="shared" si="46"/>
        <v>6183.7931254555206</v>
      </c>
      <c r="T207" s="46">
        <f t="shared" si="47"/>
        <v>0.12</v>
      </c>
      <c r="U207" s="46">
        <f t="shared" si="52"/>
        <v>2226.1655251639872</v>
      </c>
      <c r="V207" s="46"/>
      <c r="W207" s="116"/>
      <c r="Y207" s="5"/>
      <c r="Z207" s="5"/>
      <c r="AA207" s="5"/>
      <c r="AB207" s="5"/>
      <c r="AC207" s="5"/>
      <c r="AD207" s="5"/>
      <c r="AE207" s="5"/>
      <c r="AF207" s="5"/>
    </row>
    <row r="208" spans="2:32" x14ac:dyDescent="0.2">
      <c r="B208" s="37">
        <f t="shared" si="48"/>
        <v>17</v>
      </c>
      <c r="C208" s="37">
        <v>193</v>
      </c>
      <c r="D208" s="46"/>
      <c r="E208" s="46"/>
      <c r="F208" s="46">
        <f t="shared" si="54"/>
        <v>129.83061805006369</v>
      </c>
      <c r="G208" s="48">
        <f t="shared" si="53"/>
        <v>6152.8741598282431</v>
      </c>
      <c r="H208" s="46">
        <f t="shared" ref="H208:H271" si="55">$H$14</f>
        <v>0.12</v>
      </c>
      <c r="I208" s="46">
        <f t="shared" si="49"/>
        <v>0</v>
      </c>
      <c r="J208" s="46"/>
      <c r="K208" s="46">
        <f t="shared" si="51"/>
        <v>43905.448515531069</v>
      </c>
      <c r="M208" s="125">
        <f t="shared" ref="M208:M271" si="56">(1+$C$10/12)^(12*($B208-$C208/12))</f>
        <v>1.0594256262456365</v>
      </c>
      <c r="N208" s="37">
        <f t="shared" si="50"/>
        <v>17</v>
      </c>
      <c r="O208" s="37">
        <v>193</v>
      </c>
      <c r="P208" s="46">
        <f t="shared" ref="P208:P271" si="57">D208*$M208</f>
        <v>0</v>
      </c>
      <c r="Q208" s="46">
        <f t="shared" ref="Q208:Q271" si="58">E208*$M208</f>
        <v>0</v>
      </c>
      <c r="R208" s="46">
        <f t="shared" ref="R208:R271" si="59">F208*$M208</f>
        <v>137.54588383354675</v>
      </c>
      <c r="S208" s="115">
        <f t="shared" ref="S208:S271" si="60">G208</f>
        <v>6152.8741598282431</v>
      </c>
      <c r="T208" s="46">
        <f t="shared" ref="T208:T271" si="61">H208</f>
        <v>0.12</v>
      </c>
      <c r="U208" s="46">
        <f t="shared" si="52"/>
        <v>0</v>
      </c>
      <c r="V208" s="46"/>
      <c r="W208" s="116"/>
      <c r="Y208" s="5"/>
      <c r="Z208" s="5"/>
      <c r="AA208" s="5"/>
      <c r="AB208" s="5"/>
      <c r="AC208" s="5"/>
      <c r="AD208" s="5"/>
      <c r="AE208" s="5"/>
      <c r="AF208" s="5"/>
    </row>
    <row r="209" spans="2:32" x14ac:dyDescent="0.2">
      <c r="B209" s="37">
        <f t="shared" ref="B209:B272" si="62">INT((C209-1)/12)+1</f>
        <v>17</v>
      </c>
      <c r="C209" s="37">
        <v>194</v>
      </c>
      <c r="D209" s="46"/>
      <c r="E209" s="46"/>
      <c r="F209" s="46">
        <f t="shared" si="54"/>
        <v>129.83061805006369</v>
      </c>
      <c r="G209" s="48">
        <f t="shared" si="53"/>
        <v>6152.8741598282431</v>
      </c>
      <c r="H209" s="46">
        <f t="shared" si="55"/>
        <v>0.12</v>
      </c>
      <c r="I209" s="46">
        <f t="shared" ref="I209:I272" si="63">IF(INT(C209/3)=C209/3,SUMPRODUCT(G207:G209,H207:H209),0)</f>
        <v>0</v>
      </c>
      <c r="J209" s="46"/>
      <c r="K209" s="46">
        <f t="shared" si="51"/>
        <v>44006.634944657606</v>
      </c>
      <c r="M209" s="125">
        <f t="shared" si="56"/>
        <v>1.0538804296206197</v>
      </c>
      <c r="N209" s="37">
        <f t="shared" ref="N209:N272" si="64">INT((O209-1)/12)+1</f>
        <v>17</v>
      </c>
      <c r="O209" s="37">
        <v>194</v>
      </c>
      <c r="P209" s="46">
        <f t="shared" si="57"/>
        <v>0</v>
      </c>
      <c r="Q209" s="46">
        <f t="shared" si="58"/>
        <v>0</v>
      </c>
      <c r="R209" s="46">
        <f t="shared" si="59"/>
        <v>136.8259475285117</v>
      </c>
      <c r="S209" s="115">
        <f t="shared" si="60"/>
        <v>6152.8741598282431</v>
      </c>
      <c r="T209" s="46">
        <f t="shared" si="61"/>
        <v>0.12</v>
      </c>
      <c r="U209" s="46">
        <f t="shared" si="52"/>
        <v>0</v>
      </c>
      <c r="V209" s="46"/>
      <c r="W209" s="116"/>
      <c r="Y209" s="5"/>
      <c r="Z209" s="5"/>
      <c r="AA209" s="5"/>
      <c r="AB209" s="5"/>
      <c r="AC209" s="5"/>
      <c r="AD209" s="5"/>
      <c r="AE209" s="5"/>
      <c r="AF209" s="5"/>
    </row>
    <row r="210" spans="2:32" x14ac:dyDescent="0.2">
      <c r="B210" s="37">
        <f t="shared" si="62"/>
        <v>17</v>
      </c>
      <c r="C210" s="37">
        <v>195</v>
      </c>
      <c r="D210" s="46"/>
      <c r="E210" s="46"/>
      <c r="F210" s="46">
        <f t="shared" si="54"/>
        <v>129.83061805006369</v>
      </c>
      <c r="G210" s="48">
        <f t="shared" si="53"/>
        <v>6152.8741598282431</v>
      </c>
      <c r="H210" s="46">
        <f t="shared" si="55"/>
        <v>0.12</v>
      </c>
      <c r="I210" s="46">
        <f t="shared" si="63"/>
        <v>2215.0346975381672</v>
      </c>
      <c r="J210" s="46"/>
      <c r="K210" s="46">
        <f t="shared" ref="K210:K273" si="65">K209*(1+$C$10/12)-D210-E210-F210+I210+J210</f>
        <v>46323.388483377341</v>
      </c>
      <c r="M210" s="125">
        <f t="shared" si="56"/>
        <v>1.0483642574073675</v>
      </c>
      <c r="N210" s="37">
        <f t="shared" si="64"/>
        <v>17</v>
      </c>
      <c r="O210" s="37">
        <v>195</v>
      </c>
      <c r="P210" s="46">
        <f t="shared" si="57"/>
        <v>0</v>
      </c>
      <c r="Q210" s="46">
        <f t="shared" si="58"/>
        <v>0</v>
      </c>
      <c r="R210" s="46">
        <f t="shared" si="59"/>
        <v>136.10977948079457</v>
      </c>
      <c r="S210" s="115">
        <f t="shared" si="60"/>
        <v>6152.8741598282431</v>
      </c>
      <c r="T210" s="46">
        <f t="shared" si="61"/>
        <v>0.12</v>
      </c>
      <c r="U210" s="46">
        <f t="shared" ref="U210:U273" si="66">I210*$M210</f>
        <v>2322.1632058161535</v>
      </c>
      <c r="V210" s="46"/>
      <c r="W210" s="116"/>
      <c r="Y210" s="5"/>
      <c r="Z210" s="5"/>
      <c r="AA210" s="5"/>
      <c r="AB210" s="5"/>
      <c r="AC210" s="5"/>
      <c r="AD210" s="5"/>
      <c r="AE210" s="5"/>
      <c r="AF210" s="5"/>
    </row>
    <row r="211" spans="2:32" x14ac:dyDescent="0.2">
      <c r="B211" s="37">
        <f t="shared" si="62"/>
        <v>17</v>
      </c>
      <c r="C211" s="37">
        <v>196</v>
      </c>
      <c r="D211" s="46"/>
      <c r="E211" s="46"/>
      <c r="F211" s="46">
        <f t="shared" si="54"/>
        <v>129.83061805006369</v>
      </c>
      <c r="G211" s="48">
        <f t="shared" si="53"/>
        <v>6152.8741598282431</v>
      </c>
      <c r="H211" s="46">
        <f t="shared" si="55"/>
        <v>0.12</v>
      </c>
      <c r="I211" s="46">
        <f t="shared" si="63"/>
        <v>0</v>
      </c>
      <c r="J211" s="46"/>
      <c r="K211" s="46">
        <f t="shared" si="65"/>
        <v>46437.29737339446</v>
      </c>
      <c r="M211" s="125">
        <f t="shared" si="56"/>
        <v>1.0428769576876462</v>
      </c>
      <c r="N211" s="37">
        <f t="shared" si="64"/>
        <v>17</v>
      </c>
      <c r="O211" s="37">
        <v>196</v>
      </c>
      <c r="P211" s="46">
        <f t="shared" si="57"/>
        <v>0</v>
      </c>
      <c r="Q211" s="46">
        <f t="shared" si="58"/>
        <v>0</v>
      </c>
      <c r="R211" s="46">
        <f t="shared" si="59"/>
        <v>135.39735996675722</v>
      </c>
      <c r="S211" s="115">
        <f t="shared" si="60"/>
        <v>6152.8741598282431</v>
      </c>
      <c r="T211" s="46">
        <f t="shared" si="61"/>
        <v>0.12</v>
      </c>
      <c r="U211" s="46">
        <f t="shared" si="66"/>
        <v>0</v>
      </c>
      <c r="V211" s="46"/>
      <c r="W211" s="116"/>
      <c r="Y211" s="5"/>
      <c r="Z211" s="5"/>
      <c r="AA211" s="5"/>
      <c r="AB211" s="5"/>
      <c r="AC211" s="5"/>
      <c r="AD211" s="5"/>
      <c r="AE211" s="5"/>
      <c r="AF211" s="5"/>
    </row>
    <row r="212" spans="2:32" x14ac:dyDescent="0.2">
      <c r="B212" s="37">
        <f t="shared" si="62"/>
        <v>17</v>
      </c>
      <c r="C212" s="37">
        <v>197</v>
      </c>
      <c r="D212" s="46"/>
      <c r="E212" s="46"/>
      <c r="F212" s="46">
        <f t="shared" si="54"/>
        <v>129.83061805006369</v>
      </c>
      <c r="G212" s="48">
        <f t="shared" si="53"/>
        <v>6152.8741598282431</v>
      </c>
      <c r="H212" s="46">
        <f t="shared" si="55"/>
        <v>0.12</v>
      </c>
      <c r="I212" s="46">
        <f t="shared" si="63"/>
        <v>0</v>
      </c>
      <c r="J212" s="46"/>
      <c r="K212" s="46">
        <f t="shared" si="65"/>
        <v>46551.805617166261</v>
      </c>
      <c r="M212" s="125">
        <f t="shared" si="56"/>
        <v>1.0374183793383847</v>
      </c>
      <c r="N212" s="37">
        <f t="shared" si="64"/>
        <v>17</v>
      </c>
      <c r="O212" s="37">
        <v>197</v>
      </c>
      <c r="P212" s="46">
        <f t="shared" si="57"/>
        <v>0</v>
      </c>
      <c r="Q212" s="46">
        <f t="shared" si="58"/>
        <v>0</v>
      </c>
      <c r="R212" s="46">
        <f t="shared" si="59"/>
        <v>134.6886693659979</v>
      </c>
      <c r="S212" s="115">
        <f t="shared" si="60"/>
        <v>6152.8741598282431</v>
      </c>
      <c r="T212" s="46">
        <f t="shared" si="61"/>
        <v>0.12</v>
      </c>
      <c r="U212" s="46">
        <f t="shared" si="66"/>
        <v>0</v>
      </c>
      <c r="V212" s="46"/>
      <c r="W212" s="116"/>
      <c r="Y212" s="5"/>
      <c r="Z212" s="5"/>
      <c r="AA212" s="5"/>
      <c r="AB212" s="5"/>
      <c r="AC212" s="5"/>
      <c r="AD212" s="5"/>
      <c r="AE212" s="5"/>
      <c r="AF212" s="5"/>
    </row>
    <row r="213" spans="2:32" x14ac:dyDescent="0.2">
      <c r="B213" s="37">
        <f t="shared" si="62"/>
        <v>17</v>
      </c>
      <c r="C213" s="37">
        <v>198</v>
      </c>
      <c r="D213" s="46"/>
      <c r="E213" s="46"/>
      <c r="F213" s="46">
        <f t="shared" si="54"/>
        <v>129.83061805006369</v>
      </c>
      <c r="G213" s="48">
        <f t="shared" si="53"/>
        <v>6152.8741598282431</v>
      </c>
      <c r="H213" s="46">
        <f t="shared" si="55"/>
        <v>0.12</v>
      </c>
      <c r="I213" s="46">
        <f t="shared" si="63"/>
        <v>2215.0346975381672</v>
      </c>
      <c r="J213" s="46"/>
      <c r="K213" s="46">
        <f t="shared" si="65"/>
        <v>48881.951065847134</v>
      </c>
      <c r="M213" s="125">
        <f t="shared" si="56"/>
        <v>1.031988372027514</v>
      </c>
      <c r="N213" s="37">
        <f t="shared" si="64"/>
        <v>17</v>
      </c>
      <c r="O213" s="37">
        <v>198</v>
      </c>
      <c r="P213" s="46">
        <f t="shared" si="57"/>
        <v>0</v>
      </c>
      <c r="Q213" s="46">
        <f t="shared" si="58"/>
        <v>0</v>
      </c>
      <c r="R213" s="46">
        <f t="shared" si="59"/>
        <v>133.9836881608112</v>
      </c>
      <c r="S213" s="115">
        <f t="shared" si="60"/>
        <v>6152.8741598282431</v>
      </c>
      <c r="T213" s="46">
        <f t="shared" si="61"/>
        <v>0.12</v>
      </c>
      <c r="U213" s="46">
        <f t="shared" si="66"/>
        <v>2285.89005149687</v>
      </c>
      <c r="V213" s="46"/>
      <c r="W213" s="116"/>
      <c r="Y213" s="5"/>
      <c r="Z213" s="5"/>
      <c r="AA213" s="5"/>
      <c r="AB213" s="5"/>
      <c r="AC213" s="5"/>
      <c r="AD213" s="5"/>
      <c r="AE213" s="5"/>
      <c r="AF213" s="5"/>
    </row>
    <row r="214" spans="2:32" x14ac:dyDescent="0.2">
      <c r="B214" s="37">
        <f t="shared" si="62"/>
        <v>17</v>
      </c>
      <c r="C214" s="37">
        <v>199</v>
      </c>
      <c r="D214" s="46"/>
      <c r="E214" s="46"/>
      <c r="F214" s="46">
        <f t="shared" si="54"/>
        <v>129.83061805006369</v>
      </c>
      <c r="G214" s="48">
        <f t="shared" si="53"/>
        <v>6152.8741598282431</v>
      </c>
      <c r="H214" s="46">
        <f t="shared" si="55"/>
        <v>0.12</v>
      </c>
      <c r="I214" s="46">
        <f t="shared" si="63"/>
        <v>0</v>
      </c>
      <c r="J214" s="46"/>
      <c r="K214" s="46">
        <f t="shared" si="65"/>
        <v>49009.322329961389</v>
      </c>
      <c r="M214" s="125">
        <f t="shared" si="56"/>
        <v>1.0265867862098264</v>
      </c>
      <c r="N214" s="37">
        <f t="shared" si="64"/>
        <v>17</v>
      </c>
      <c r="O214" s="37">
        <v>199</v>
      </c>
      <c r="P214" s="46">
        <f t="shared" si="57"/>
        <v>0</v>
      </c>
      <c r="Q214" s="46">
        <f t="shared" si="58"/>
        <v>0</v>
      </c>
      <c r="R214" s="46">
        <f t="shared" si="59"/>
        <v>133.28239693565035</v>
      </c>
      <c r="S214" s="115">
        <f t="shared" si="60"/>
        <v>6152.8741598282431</v>
      </c>
      <c r="T214" s="46">
        <f t="shared" si="61"/>
        <v>0.12</v>
      </c>
      <c r="U214" s="46">
        <f t="shared" si="66"/>
        <v>0</v>
      </c>
      <c r="V214" s="46"/>
      <c r="W214" s="116"/>
      <c r="Y214" s="5"/>
      <c r="Z214" s="5"/>
      <c r="AA214" s="5"/>
      <c r="AB214" s="5"/>
      <c r="AC214" s="5"/>
      <c r="AD214" s="5"/>
      <c r="AE214" s="5"/>
      <c r="AF214" s="5"/>
    </row>
    <row r="215" spans="2:32" x14ac:dyDescent="0.2">
      <c r="B215" s="37">
        <f t="shared" si="62"/>
        <v>17</v>
      </c>
      <c r="C215" s="37">
        <v>200</v>
      </c>
      <c r="D215" s="46"/>
      <c r="E215" s="46"/>
      <c r="F215" s="46">
        <f t="shared" si="54"/>
        <v>129.83061805006369</v>
      </c>
      <c r="G215" s="48">
        <f t="shared" ref="G215:G278" si="67">$G$13/12*(1-$G$14)^(INT((C215-1)/12))</f>
        <v>6152.8741598282431</v>
      </c>
      <c r="H215" s="46">
        <f t="shared" si="55"/>
        <v>0.12</v>
      </c>
      <c r="I215" s="46">
        <f t="shared" si="63"/>
        <v>0</v>
      </c>
      <c r="J215" s="46"/>
      <c r="K215" s="46">
        <f t="shared" si="65"/>
        <v>49137.363782727065</v>
      </c>
      <c r="M215" s="125">
        <f t="shared" si="56"/>
        <v>1.0212134731228559</v>
      </c>
      <c r="N215" s="37">
        <f t="shared" si="64"/>
        <v>17</v>
      </c>
      <c r="O215" s="37">
        <v>200</v>
      </c>
      <c r="P215" s="46">
        <f t="shared" si="57"/>
        <v>0</v>
      </c>
      <c r="Q215" s="46">
        <f t="shared" si="58"/>
        <v>0</v>
      </c>
      <c r="R215" s="46">
        <f t="shared" si="59"/>
        <v>132.58477637659249</v>
      </c>
      <c r="S215" s="115">
        <f t="shared" si="60"/>
        <v>6152.8741598282431</v>
      </c>
      <c r="T215" s="46">
        <f t="shared" si="61"/>
        <v>0.12</v>
      </c>
      <c r="U215" s="46">
        <f t="shared" si="66"/>
        <v>0</v>
      </c>
      <c r="V215" s="46"/>
      <c r="W215" s="116"/>
      <c r="Y215" s="5"/>
      <c r="Z215" s="5"/>
      <c r="AA215" s="5"/>
      <c r="AB215" s="5"/>
      <c r="AC215" s="5"/>
      <c r="AD215" s="5"/>
      <c r="AE215" s="5"/>
      <c r="AF215" s="5"/>
    </row>
    <row r="216" spans="2:32" x14ac:dyDescent="0.2">
      <c r="B216" s="37">
        <f t="shared" si="62"/>
        <v>17</v>
      </c>
      <c r="C216" s="37">
        <v>201</v>
      </c>
      <c r="D216" s="46"/>
      <c r="E216" s="46"/>
      <c r="F216" s="46">
        <f t="shared" si="54"/>
        <v>129.83061805006369</v>
      </c>
      <c r="G216" s="48">
        <f t="shared" si="67"/>
        <v>6152.8741598282431</v>
      </c>
      <c r="H216" s="46">
        <f t="shared" si="55"/>
        <v>0.12</v>
      </c>
      <c r="I216" s="46">
        <f t="shared" si="63"/>
        <v>2215.0346975381672</v>
      </c>
      <c r="J216" s="46"/>
      <c r="K216" s="46">
        <f t="shared" si="65"/>
        <v>51481.113648010127</v>
      </c>
      <c r="M216" s="125">
        <f t="shared" si="56"/>
        <v>1.0158682847827833</v>
      </c>
      <c r="N216" s="37">
        <f t="shared" si="64"/>
        <v>17</v>
      </c>
      <c r="O216" s="37">
        <v>201</v>
      </c>
      <c r="P216" s="46">
        <f t="shared" si="57"/>
        <v>0</v>
      </c>
      <c r="Q216" s="46">
        <f t="shared" si="58"/>
        <v>0</v>
      </c>
      <c r="R216" s="46">
        <f t="shared" si="59"/>
        <v>131.89080727080687</v>
      </c>
      <c r="S216" s="115">
        <f t="shared" si="60"/>
        <v>6152.8741598282431</v>
      </c>
      <c r="T216" s="46">
        <f t="shared" si="61"/>
        <v>0.12</v>
      </c>
      <c r="U216" s="46">
        <f t="shared" si="66"/>
        <v>2250.183498922449</v>
      </c>
      <c r="V216" s="46"/>
      <c r="W216" s="116"/>
      <c r="Y216" s="5"/>
      <c r="Z216" s="5"/>
      <c r="AA216" s="5"/>
      <c r="AB216" s="5"/>
      <c r="AC216" s="5"/>
      <c r="AD216" s="5"/>
      <c r="AE216" s="5"/>
      <c r="AF216" s="5"/>
    </row>
    <row r="217" spans="2:32" x14ac:dyDescent="0.2">
      <c r="B217" s="37">
        <f t="shared" si="62"/>
        <v>17</v>
      </c>
      <c r="C217" s="37">
        <v>202</v>
      </c>
      <c r="D217" s="46"/>
      <c r="E217" s="46"/>
      <c r="F217" s="46">
        <f t="shared" si="54"/>
        <v>129.83061805006369</v>
      </c>
      <c r="G217" s="48">
        <f t="shared" si="67"/>
        <v>6152.8741598282431</v>
      </c>
      <c r="H217" s="46">
        <f t="shared" si="55"/>
        <v>0.12</v>
      </c>
      <c r="I217" s="46">
        <f t="shared" si="63"/>
        <v>0</v>
      </c>
      <c r="J217" s="46"/>
      <c r="K217" s="46">
        <f t="shared" si="65"/>
        <v>51622.160911007544</v>
      </c>
      <c r="M217" s="125">
        <f t="shared" si="56"/>
        <v>1.0105510739803585</v>
      </c>
      <c r="N217" s="37">
        <f t="shared" si="64"/>
        <v>17</v>
      </c>
      <c r="O217" s="37">
        <v>202</v>
      </c>
      <c r="P217" s="46">
        <f t="shared" si="57"/>
        <v>0</v>
      </c>
      <c r="Q217" s="46">
        <f t="shared" si="58"/>
        <v>0</v>
      </c>
      <c r="R217" s="46">
        <f t="shared" si="59"/>
        <v>131.20047050602557</v>
      </c>
      <c r="S217" s="115">
        <f t="shared" si="60"/>
        <v>6152.8741598282431</v>
      </c>
      <c r="T217" s="46">
        <f t="shared" si="61"/>
        <v>0.12</v>
      </c>
      <c r="U217" s="46">
        <f t="shared" si="66"/>
        <v>0</v>
      </c>
      <c r="V217" s="46"/>
      <c r="W217" s="116"/>
      <c r="Y217" s="5"/>
      <c r="Z217" s="5"/>
      <c r="AA217" s="5"/>
      <c r="AB217" s="5"/>
      <c r="AC217" s="5"/>
      <c r="AD217" s="5"/>
      <c r="AE217" s="5"/>
      <c r="AF217" s="5"/>
    </row>
    <row r="218" spans="2:32" x14ac:dyDescent="0.2">
      <c r="B218" s="37">
        <f t="shared" si="62"/>
        <v>17</v>
      </c>
      <c r="C218" s="37">
        <v>203</v>
      </c>
      <c r="D218" s="46"/>
      <c r="E218" s="46"/>
      <c r="F218" s="46">
        <f t="shared" si="54"/>
        <v>129.83061805006369</v>
      </c>
      <c r="G218" s="48">
        <f t="shared" si="67"/>
        <v>6152.8741598282431</v>
      </c>
      <c r="H218" s="46">
        <f t="shared" si="55"/>
        <v>0.12</v>
      </c>
      <c r="I218" s="46">
        <f t="shared" si="63"/>
        <v>0</v>
      </c>
      <c r="J218" s="46"/>
      <c r="K218" s="46">
        <f t="shared" si="65"/>
        <v>51763.95032158144</v>
      </c>
      <c r="M218" s="125">
        <f t="shared" si="56"/>
        <v>1.0052616942768478</v>
      </c>
      <c r="N218" s="37">
        <f t="shared" si="64"/>
        <v>17</v>
      </c>
      <c r="O218" s="37">
        <v>203</v>
      </c>
      <c r="P218" s="46">
        <f t="shared" si="57"/>
        <v>0</v>
      </c>
      <c r="Q218" s="46">
        <f t="shared" si="58"/>
        <v>0</v>
      </c>
      <c r="R218" s="46">
        <f t="shared" si="59"/>
        <v>130.51374707001733</v>
      </c>
      <c r="S218" s="115">
        <f t="shared" si="60"/>
        <v>6152.8741598282431</v>
      </c>
      <c r="T218" s="46">
        <f t="shared" si="61"/>
        <v>0.12</v>
      </c>
      <c r="U218" s="46">
        <f t="shared" si="66"/>
        <v>0</v>
      </c>
      <c r="V218" s="46"/>
      <c r="W218" s="116"/>
      <c r="Y218" s="5"/>
      <c r="Z218" s="5"/>
      <c r="AA218" s="5"/>
      <c r="AB218" s="5"/>
      <c r="AC218" s="5"/>
      <c r="AD218" s="5"/>
      <c r="AE218" s="5"/>
      <c r="AF218" s="5"/>
    </row>
    <row r="219" spans="2:32" x14ac:dyDescent="0.2">
      <c r="B219" s="37">
        <f t="shared" si="62"/>
        <v>17</v>
      </c>
      <c r="C219" s="37">
        <v>204</v>
      </c>
      <c r="D219" s="46"/>
      <c r="E219" s="46"/>
      <c r="F219" s="46">
        <f t="shared" si="54"/>
        <v>129.83061805006369</v>
      </c>
      <c r="G219" s="48">
        <f t="shared" si="67"/>
        <v>6152.8741598282431</v>
      </c>
      <c r="H219" s="46">
        <f t="shared" si="55"/>
        <v>0.12</v>
      </c>
      <c r="I219" s="46">
        <f t="shared" si="63"/>
        <v>2215.0346975381672</v>
      </c>
      <c r="J219" s="46"/>
      <c r="K219" s="46">
        <f t="shared" si="65"/>
        <v>54121.520482223641</v>
      </c>
      <c r="M219" s="125">
        <f t="shared" si="56"/>
        <v>1</v>
      </c>
      <c r="N219" s="37">
        <f t="shared" si="64"/>
        <v>17</v>
      </c>
      <c r="O219" s="37">
        <v>204</v>
      </c>
      <c r="P219" s="46">
        <f t="shared" si="57"/>
        <v>0</v>
      </c>
      <c r="Q219" s="46">
        <f t="shared" si="58"/>
        <v>0</v>
      </c>
      <c r="R219" s="46">
        <f t="shared" si="59"/>
        <v>129.83061805006369</v>
      </c>
      <c r="S219" s="115">
        <f t="shared" si="60"/>
        <v>6152.8741598282431</v>
      </c>
      <c r="T219" s="46">
        <f t="shared" si="61"/>
        <v>0.12</v>
      </c>
      <c r="U219" s="46">
        <f t="shared" si="66"/>
        <v>2215.0346975381672</v>
      </c>
      <c r="V219" s="46"/>
      <c r="W219" s="116"/>
      <c r="Y219" s="5"/>
      <c r="Z219" s="5"/>
      <c r="AA219" s="5"/>
      <c r="AB219" s="5"/>
      <c r="AC219" s="5"/>
      <c r="AD219" s="5"/>
      <c r="AE219" s="5"/>
      <c r="AF219" s="5"/>
    </row>
    <row r="220" spans="2:32" x14ac:dyDescent="0.2">
      <c r="B220" s="37">
        <f t="shared" si="62"/>
        <v>18</v>
      </c>
      <c r="C220" s="37">
        <v>205</v>
      </c>
      <c r="D220" s="46"/>
      <c r="E220" s="46"/>
      <c r="F220" s="46">
        <f t="shared" si="54"/>
        <v>133.72553659156557</v>
      </c>
      <c r="G220" s="48">
        <f t="shared" si="67"/>
        <v>6122.1097890291012</v>
      </c>
      <c r="H220" s="46">
        <f t="shared" si="55"/>
        <v>0.12</v>
      </c>
      <c r="I220" s="46">
        <f t="shared" si="63"/>
        <v>0</v>
      </c>
      <c r="J220" s="46"/>
      <c r="K220" s="46">
        <f t="shared" si="65"/>
        <v>54272.565840207695</v>
      </c>
      <c r="M220" s="125">
        <f t="shared" si="56"/>
        <v>1.0594256262456365</v>
      </c>
      <c r="N220" s="37">
        <f t="shared" si="64"/>
        <v>18</v>
      </c>
      <c r="O220" s="37">
        <v>205</v>
      </c>
      <c r="P220" s="46">
        <f t="shared" si="57"/>
        <v>0</v>
      </c>
      <c r="Q220" s="46">
        <f t="shared" si="58"/>
        <v>0</v>
      </c>
      <c r="R220" s="46">
        <f t="shared" si="59"/>
        <v>141.67226034855312</v>
      </c>
      <c r="S220" s="115">
        <f t="shared" si="60"/>
        <v>6122.1097890291012</v>
      </c>
      <c r="T220" s="46">
        <f t="shared" si="61"/>
        <v>0.12</v>
      </c>
      <c r="U220" s="46">
        <f t="shared" si="66"/>
        <v>0</v>
      </c>
      <c r="V220" s="46"/>
      <c r="W220" s="116"/>
      <c r="Y220" s="5"/>
      <c r="Z220" s="5"/>
      <c r="AA220" s="5"/>
      <c r="AB220" s="5"/>
      <c r="AC220" s="5"/>
      <c r="AD220" s="5"/>
      <c r="AE220" s="5"/>
      <c r="AF220" s="5"/>
    </row>
    <row r="221" spans="2:32" x14ac:dyDescent="0.2">
      <c r="B221" s="37">
        <f t="shared" si="62"/>
        <v>18</v>
      </c>
      <c r="C221" s="37">
        <v>206</v>
      </c>
      <c r="D221" s="46"/>
      <c r="E221" s="46"/>
      <c r="F221" s="46">
        <f t="shared" ref="F221:F284" si="68">$F$13/12*(1+$F$14)^(INT((C221-1)/12)-1)</f>
        <v>133.72553659156557</v>
      </c>
      <c r="G221" s="48">
        <f t="shared" si="67"/>
        <v>6122.1097890291012</v>
      </c>
      <c r="H221" s="46">
        <f t="shared" si="55"/>
        <v>0.12</v>
      </c>
      <c r="I221" s="46">
        <f t="shared" si="63"/>
        <v>0</v>
      </c>
      <c r="J221" s="46"/>
      <c r="K221" s="46">
        <f t="shared" si="65"/>
        <v>54424.405952687397</v>
      </c>
      <c r="M221" s="125">
        <f t="shared" si="56"/>
        <v>1.0538804296206197</v>
      </c>
      <c r="N221" s="37">
        <f t="shared" si="64"/>
        <v>18</v>
      </c>
      <c r="O221" s="37">
        <v>206</v>
      </c>
      <c r="P221" s="46">
        <f t="shared" si="57"/>
        <v>0</v>
      </c>
      <c r="Q221" s="46">
        <f t="shared" si="58"/>
        <v>0</v>
      </c>
      <c r="R221" s="46">
        <f t="shared" si="59"/>
        <v>140.93072595436703</v>
      </c>
      <c r="S221" s="115">
        <f t="shared" si="60"/>
        <v>6122.1097890291012</v>
      </c>
      <c r="T221" s="46">
        <f t="shared" si="61"/>
        <v>0.12</v>
      </c>
      <c r="U221" s="46">
        <f t="shared" si="66"/>
        <v>0</v>
      </c>
      <c r="V221" s="46"/>
      <c r="W221" s="116"/>
      <c r="Y221" s="5"/>
      <c r="Z221" s="5"/>
      <c r="AA221" s="5"/>
      <c r="AB221" s="5"/>
      <c r="AC221" s="5"/>
      <c r="AD221" s="5"/>
      <c r="AE221" s="5"/>
      <c r="AF221" s="5"/>
    </row>
    <row r="222" spans="2:32" x14ac:dyDescent="0.2">
      <c r="B222" s="37">
        <f t="shared" si="62"/>
        <v>18</v>
      </c>
      <c r="C222" s="37">
        <v>207</v>
      </c>
      <c r="D222" s="46"/>
      <c r="E222" s="46"/>
      <c r="F222" s="46">
        <f t="shared" si="68"/>
        <v>133.72553659156557</v>
      </c>
      <c r="G222" s="48">
        <f t="shared" si="67"/>
        <v>6122.1097890291012</v>
      </c>
      <c r="H222" s="46">
        <f t="shared" si="55"/>
        <v>0.12</v>
      </c>
      <c r="I222" s="46">
        <f t="shared" si="63"/>
        <v>2203.9595240504764</v>
      </c>
      <c r="J222" s="46"/>
      <c r="K222" s="46">
        <f t="shared" si="65"/>
        <v>56781.004525468408</v>
      </c>
      <c r="M222" s="125">
        <f t="shared" si="56"/>
        <v>1.0483642574073675</v>
      </c>
      <c r="N222" s="37">
        <f t="shared" si="64"/>
        <v>18</v>
      </c>
      <c r="O222" s="37">
        <v>207</v>
      </c>
      <c r="P222" s="46">
        <f t="shared" si="57"/>
        <v>0</v>
      </c>
      <c r="Q222" s="46">
        <f t="shared" si="58"/>
        <v>0</v>
      </c>
      <c r="R222" s="46">
        <f t="shared" si="59"/>
        <v>140.1930728652184</v>
      </c>
      <c r="S222" s="115">
        <f t="shared" si="60"/>
        <v>6122.1097890291012</v>
      </c>
      <c r="T222" s="46">
        <f t="shared" si="61"/>
        <v>0.12</v>
      </c>
      <c r="U222" s="46">
        <f t="shared" si="66"/>
        <v>2310.5523897870726</v>
      </c>
      <c r="V222" s="46"/>
      <c r="W222" s="116"/>
      <c r="Y222" s="5"/>
      <c r="Z222" s="5"/>
      <c r="AA222" s="5"/>
      <c r="AB222" s="5"/>
      <c r="AC222" s="5"/>
      <c r="AD222" s="5"/>
      <c r="AE222" s="5"/>
      <c r="AF222" s="5"/>
    </row>
    <row r="223" spans="2:32" x14ac:dyDescent="0.2">
      <c r="B223" s="37">
        <f t="shared" si="62"/>
        <v>18</v>
      </c>
      <c r="C223" s="37">
        <v>208</v>
      </c>
      <c r="D223" s="46"/>
      <c r="E223" s="46"/>
      <c r="F223" s="46">
        <f t="shared" si="68"/>
        <v>133.72553659156557</v>
      </c>
      <c r="G223" s="48">
        <f t="shared" si="67"/>
        <v>6122.1097890291012</v>
      </c>
      <c r="H223" s="46">
        <f t="shared" si="55"/>
        <v>0.12</v>
      </c>
      <c r="I223" s="46">
        <f t="shared" si="63"/>
        <v>0</v>
      </c>
      <c r="J223" s="46"/>
      <c r="K223" s="46">
        <f t="shared" si="65"/>
        <v>56946.043275422169</v>
      </c>
      <c r="M223" s="125">
        <f t="shared" si="56"/>
        <v>1.0428769576876462</v>
      </c>
      <c r="N223" s="37">
        <f t="shared" si="64"/>
        <v>18</v>
      </c>
      <c r="O223" s="37">
        <v>208</v>
      </c>
      <c r="P223" s="46">
        <f t="shared" si="57"/>
        <v>0</v>
      </c>
      <c r="Q223" s="46">
        <f t="shared" si="58"/>
        <v>0</v>
      </c>
      <c r="R223" s="46">
        <f t="shared" si="59"/>
        <v>139.4592807657599</v>
      </c>
      <c r="S223" s="115">
        <f t="shared" si="60"/>
        <v>6122.1097890291012</v>
      </c>
      <c r="T223" s="46">
        <f t="shared" si="61"/>
        <v>0.12</v>
      </c>
      <c r="U223" s="46">
        <f t="shared" si="66"/>
        <v>0</v>
      </c>
      <c r="V223" s="46"/>
      <c r="W223" s="116"/>
      <c r="Y223" s="5"/>
      <c r="Z223" s="5"/>
      <c r="AA223" s="5"/>
      <c r="AB223" s="5"/>
      <c r="AC223" s="5"/>
      <c r="AD223" s="5"/>
      <c r="AE223" s="5"/>
      <c r="AF223" s="5"/>
    </row>
    <row r="224" spans="2:32" x14ac:dyDescent="0.2">
      <c r="B224" s="37">
        <f t="shared" si="62"/>
        <v>18</v>
      </c>
      <c r="C224" s="37">
        <v>209</v>
      </c>
      <c r="D224" s="46"/>
      <c r="E224" s="46"/>
      <c r="F224" s="46">
        <f t="shared" si="68"/>
        <v>133.72553659156557</v>
      </c>
      <c r="G224" s="48">
        <f t="shared" si="67"/>
        <v>6122.1097890291012</v>
      </c>
      <c r="H224" s="46">
        <f t="shared" si="55"/>
        <v>0.12</v>
      </c>
      <c r="I224" s="46">
        <f t="shared" si="63"/>
        <v>0</v>
      </c>
      <c r="J224" s="46"/>
      <c r="K224" s="46">
        <f t="shared" si="65"/>
        <v>57111.95040882202</v>
      </c>
      <c r="M224" s="125">
        <f t="shared" si="56"/>
        <v>1.0374183793383847</v>
      </c>
      <c r="N224" s="37">
        <f t="shared" si="64"/>
        <v>18</v>
      </c>
      <c r="O224" s="37">
        <v>209</v>
      </c>
      <c r="P224" s="46">
        <f t="shared" si="57"/>
        <v>0</v>
      </c>
      <c r="Q224" s="46">
        <f t="shared" si="58"/>
        <v>0</v>
      </c>
      <c r="R224" s="46">
        <f t="shared" si="59"/>
        <v>138.7293294469778</v>
      </c>
      <c r="S224" s="115">
        <f t="shared" si="60"/>
        <v>6122.1097890291012</v>
      </c>
      <c r="T224" s="46">
        <f t="shared" si="61"/>
        <v>0.12</v>
      </c>
      <c r="U224" s="46">
        <f t="shared" si="66"/>
        <v>0</v>
      </c>
      <c r="V224" s="46"/>
      <c r="W224" s="116"/>
      <c r="Y224" s="5"/>
      <c r="Z224" s="5"/>
      <c r="AA224" s="5"/>
      <c r="AB224" s="5"/>
      <c r="AC224" s="5"/>
      <c r="AD224" s="5"/>
      <c r="AE224" s="5"/>
      <c r="AF224" s="5"/>
    </row>
    <row r="225" spans="2:32" x14ac:dyDescent="0.2">
      <c r="B225" s="37">
        <f t="shared" si="62"/>
        <v>18</v>
      </c>
      <c r="C225" s="37">
        <v>210</v>
      </c>
      <c r="D225" s="46"/>
      <c r="E225" s="46"/>
      <c r="F225" s="46">
        <f t="shared" si="68"/>
        <v>133.72553659156557</v>
      </c>
      <c r="G225" s="48">
        <f t="shared" si="67"/>
        <v>6122.1097890291012</v>
      </c>
      <c r="H225" s="46">
        <f t="shared" si="55"/>
        <v>0.12</v>
      </c>
      <c r="I225" s="46">
        <f t="shared" si="63"/>
        <v>2203.9595240504764</v>
      </c>
      <c r="J225" s="46"/>
      <c r="K225" s="46">
        <f t="shared" si="65"/>
        <v>59482.690018886649</v>
      </c>
      <c r="M225" s="125">
        <f t="shared" si="56"/>
        <v>1.031988372027514</v>
      </c>
      <c r="N225" s="37">
        <f t="shared" si="64"/>
        <v>18</v>
      </c>
      <c r="O225" s="37">
        <v>210</v>
      </c>
      <c r="P225" s="46">
        <f t="shared" si="57"/>
        <v>0</v>
      </c>
      <c r="Q225" s="46">
        <f t="shared" si="58"/>
        <v>0</v>
      </c>
      <c r="R225" s="46">
        <f t="shared" si="59"/>
        <v>138.00319880563552</v>
      </c>
      <c r="S225" s="115">
        <f t="shared" si="60"/>
        <v>6122.1097890291012</v>
      </c>
      <c r="T225" s="46">
        <f t="shared" si="61"/>
        <v>0.12</v>
      </c>
      <c r="U225" s="46">
        <f t="shared" si="66"/>
        <v>2274.4606012393856</v>
      </c>
      <c r="V225" s="46"/>
      <c r="W225" s="116"/>
      <c r="Y225" s="5"/>
      <c r="Z225" s="5"/>
      <c r="AA225" s="5"/>
      <c r="AB225" s="5"/>
      <c r="AC225" s="5"/>
      <c r="AD225" s="5"/>
      <c r="AE225" s="5"/>
      <c r="AF225" s="5"/>
    </row>
    <row r="226" spans="2:32" x14ac:dyDescent="0.2">
      <c r="B226" s="37">
        <f t="shared" si="62"/>
        <v>18</v>
      </c>
      <c r="C226" s="37">
        <v>211</v>
      </c>
      <c r="D226" s="46"/>
      <c r="E226" s="46"/>
      <c r="F226" s="46">
        <f t="shared" si="68"/>
        <v>133.72553659156557</v>
      </c>
      <c r="G226" s="48">
        <f t="shared" si="67"/>
        <v>6122.1097890291012</v>
      </c>
      <c r="H226" s="46">
        <f t="shared" si="55"/>
        <v>0.12</v>
      </c>
      <c r="I226" s="46">
        <f t="shared" si="63"/>
        <v>0</v>
      </c>
      <c r="J226" s="46"/>
      <c r="K226" s="46">
        <f t="shared" si="65"/>
        <v>59661.944211938971</v>
      </c>
      <c r="M226" s="125">
        <f t="shared" si="56"/>
        <v>1.0265867862098264</v>
      </c>
      <c r="N226" s="37">
        <f t="shared" si="64"/>
        <v>18</v>
      </c>
      <c r="O226" s="37">
        <v>211</v>
      </c>
      <c r="P226" s="46">
        <f t="shared" si="57"/>
        <v>0</v>
      </c>
      <c r="Q226" s="46">
        <f t="shared" si="58"/>
        <v>0</v>
      </c>
      <c r="R226" s="46">
        <f t="shared" si="59"/>
        <v>137.28086884371984</v>
      </c>
      <c r="S226" s="115">
        <f t="shared" si="60"/>
        <v>6122.1097890291012</v>
      </c>
      <c r="T226" s="46">
        <f t="shared" si="61"/>
        <v>0.12</v>
      </c>
      <c r="U226" s="46">
        <f t="shared" si="66"/>
        <v>0</v>
      </c>
      <c r="V226" s="46"/>
      <c r="W226" s="116"/>
      <c r="Y226" s="5"/>
      <c r="Z226" s="5"/>
      <c r="AA226" s="5"/>
      <c r="AB226" s="5"/>
      <c r="AC226" s="5"/>
      <c r="AD226" s="5"/>
      <c r="AE226" s="5"/>
      <c r="AF226" s="5"/>
    </row>
    <row r="227" spans="2:32" x14ac:dyDescent="0.2">
      <c r="B227" s="37">
        <f t="shared" si="62"/>
        <v>18</v>
      </c>
      <c r="C227" s="37">
        <v>212</v>
      </c>
      <c r="D227" s="46"/>
      <c r="E227" s="46"/>
      <c r="F227" s="46">
        <f t="shared" si="68"/>
        <v>133.72553659156557</v>
      </c>
      <c r="G227" s="48">
        <f t="shared" si="67"/>
        <v>6122.1097890291012</v>
      </c>
      <c r="H227" s="46">
        <f t="shared" si="55"/>
        <v>0.12</v>
      </c>
      <c r="I227" s="46">
        <f t="shared" si="63"/>
        <v>0</v>
      </c>
      <c r="J227" s="46"/>
      <c r="K227" s="46">
        <f t="shared" si="65"/>
        <v>59842.141585752979</v>
      </c>
      <c r="M227" s="125">
        <f t="shared" si="56"/>
        <v>1.0212134731228559</v>
      </c>
      <c r="N227" s="37">
        <f t="shared" si="64"/>
        <v>18</v>
      </c>
      <c r="O227" s="37">
        <v>212</v>
      </c>
      <c r="P227" s="46">
        <f t="shared" si="57"/>
        <v>0</v>
      </c>
      <c r="Q227" s="46">
        <f t="shared" si="58"/>
        <v>0</v>
      </c>
      <c r="R227" s="46">
        <f t="shared" si="59"/>
        <v>136.56231966789022</v>
      </c>
      <c r="S227" s="115">
        <f t="shared" si="60"/>
        <v>6122.1097890291012</v>
      </c>
      <c r="T227" s="46">
        <f t="shared" si="61"/>
        <v>0.12</v>
      </c>
      <c r="U227" s="46">
        <f t="shared" si="66"/>
        <v>0</v>
      </c>
      <c r="V227" s="46"/>
      <c r="W227" s="116"/>
      <c r="Y227" s="5"/>
      <c r="Z227" s="5"/>
      <c r="AA227" s="5"/>
      <c r="AB227" s="5"/>
      <c r="AC227" s="5"/>
      <c r="AD227" s="5"/>
      <c r="AE227" s="5"/>
      <c r="AF227" s="5"/>
    </row>
    <row r="228" spans="2:32" x14ac:dyDescent="0.2">
      <c r="B228" s="37">
        <f t="shared" si="62"/>
        <v>18</v>
      </c>
      <c r="C228" s="37">
        <v>213</v>
      </c>
      <c r="D228" s="46"/>
      <c r="E228" s="46"/>
      <c r="F228" s="46">
        <f t="shared" si="68"/>
        <v>133.72553659156557</v>
      </c>
      <c r="G228" s="48">
        <f t="shared" si="67"/>
        <v>6122.1097890291012</v>
      </c>
      <c r="H228" s="46">
        <f t="shared" si="55"/>
        <v>0.12</v>
      </c>
      <c r="I228" s="46">
        <f t="shared" si="63"/>
        <v>2203.9595240504764</v>
      </c>
      <c r="J228" s="46"/>
      <c r="K228" s="46">
        <f t="shared" si="65"/>
        <v>62227.246627107961</v>
      </c>
      <c r="M228" s="125">
        <f t="shared" si="56"/>
        <v>1.0158682847827833</v>
      </c>
      <c r="N228" s="37">
        <f t="shared" si="64"/>
        <v>18</v>
      </c>
      <c r="O228" s="37">
        <v>213</v>
      </c>
      <c r="P228" s="46">
        <f t="shared" si="57"/>
        <v>0</v>
      </c>
      <c r="Q228" s="46">
        <f t="shared" si="58"/>
        <v>0</v>
      </c>
      <c r="R228" s="46">
        <f t="shared" si="59"/>
        <v>135.84753148893105</v>
      </c>
      <c r="S228" s="115">
        <f t="shared" si="60"/>
        <v>6122.1097890291012</v>
      </c>
      <c r="T228" s="46">
        <f t="shared" si="61"/>
        <v>0.12</v>
      </c>
      <c r="U228" s="46">
        <f t="shared" si="66"/>
        <v>2238.9325814278368</v>
      </c>
      <c r="V228" s="46"/>
      <c r="W228" s="116"/>
      <c r="Y228" s="5"/>
      <c r="Z228" s="5"/>
      <c r="AA228" s="5"/>
      <c r="AB228" s="5"/>
      <c r="AC228" s="5"/>
      <c r="AD228" s="5"/>
      <c r="AE228" s="5"/>
      <c r="AF228" s="5"/>
    </row>
    <row r="229" spans="2:32" x14ac:dyDescent="0.2">
      <c r="B229" s="37">
        <f t="shared" si="62"/>
        <v>18</v>
      </c>
      <c r="C229" s="37">
        <v>214</v>
      </c>
      <c r="D229" s="46"/>
      <c r="E229" s="46"/>
      <c r="F229" s="46">
        <f t="shared" si="68"/>
        <v>133.72553659156557</v>
      </c>
      <c r="G229" s="48">
        <f t="shared" si="67"/>
        <v>6122.1097890291012</v>
      </c>
      <c r="H229" s="46">
        <f t="shared" si="55"/>
        <v>0.12</v>
      </c>
      <c r="I229" s="46">
        <f t="shared" si="63"/>
        <v>0</v>
      </c>
      <c r="J229" s="46"/>
      <c r="K229" s="46">
        <f t="shared" si="65"/>
        <v>62420.941837958249</v>
      </c>
      <c r="M229" s="125">
        <f t="shared" si="56"/>
        <v>1.0105510739803585</v>
      </c>
      <c r="N229" s="37">
        <f t="shared" si="64"/>
        <v>18</v>
      </c>
      <c r="O229" s="37">
        <v>214</v>
      </c>
      <c r="P229" s="46">
        <f t="shared" si="57"/>
        <v>0</v>
      </c>
      <c r="Q229" s="46">
        <f t="shared" si="58"/>
        <v>0</v>
      </c>
      <c r="R229" s="46">
        <f t="shared" si="59"/>
        <v>135.13648462120631</v>
      </c>
      <c r="S229" s="115">
        <f t="shared" si="60"/>
        <v>6122.1097890291012</v>
      </c>
      <c r="T229" s="46">
        <f t="shared" si="61"/>
        <v>0.12</v>
      </c>
      <c r="U229" s="46">
        <f t="shared" si="66"/>
        <v>0</v>
      </c>
      <c r="V229" s="46"/>
      <c r="W229" s="116"/>
      <c r="Y229" s="5"/>
      <c r="Z229" s="5"/>
      <c r="AA229" s="5"/>
      <c r="AB229" s="5"/>
      <c r="AC229" s="5"/>
      <c r="AD229" s="5"/>
      <c r="AE229" s="5"/>
      <c r="AF229" s="5"/>
    </row>
    <row r="230" spans="2:32" x14ac:dyDescent="0.2">
      <c r="B230" s="37">
        <f t="shared" si="62"/>
        <v>18</v>
      </c>
      <c r="C230" s="37">
        <v>215</v>
      </c>
      <c r="D230" s="46"/>
      <c r="E230" s="46"/>
      <c r="F230" s="46">
        <f t="shared" si="68"/>
        <v>133.72553659156557</v>
      </c>
      <c r="G230" s="48">
        <f t="shared" si="67"/>
        <v>6122.1097890291012</v>
      </c>
      <c r="H230" s="46">
        <f t="shared" si="55"/>
        <v>0.12</v>
      </c>
      <c r="I230" s="46">
        <f t="shared" si="63"/>
        <v>0</v>
      </c>
      <c r="J230" s="46"/>
      <c r="K230" s="46">
        <f t="shared" si="65"/>
        <v>62615.65621379092</v>
      </c>
      <c r="M230" s="125">
        <f t="shared" si="56"/>
        <v>1.0052616942768478</v>
      </c>
      <c r="N230" s="37">
        <f t="shared" si="64"/>
        <v>18</v>
      </c>
      <c r="O230" s="37">
        <v>215</v>
      </c>
      <c r="P230" s="46">
        <f t="shared" si="57"/>
        <v>0</v>
      </c>
      <c r="Q230" s="46">
        <f t="shared" si="58"/>
        <v>0</v>
      </c>
      <c r="R230" s="46">
        <f t="shared" si="59"/>
        <v>134.4291594821178</v>
      </c>
      <c r="S230" s="115">
        <f t="shared" si="60"/>
        <v>6122.1097890291012</v>
      </c>
      <c r="T230" s="46">
        <f t="shared" si="61"/>
        <v>0.12</v>
      </c>
      <c r="U230" s="46">
        <f t="shared" si="66"/>
        <v>0</v>
      </c>
      <c r="V230" s="46"/>
      <c r="W230" s="116"/>
      <c r="Y230" s="5"/>
      <c r="Z230" s="5"/>
      <c r="AA230" s="5"/>
      <c r="AB230" s="5"/>
      <c r="AC230" s="5"/>
      <c r="AD230" s="5"/>
      <c r="AE230" s="5"/>
      <c r="AF230" s="5"/>
    </row>
    <row r="231" spans="2:32" x14ac:dyDescent="0.2">
      <c r="B231" s="37">
        <f t="shared" si="62"/>
        <v>18</v>
      </c>
      <c r="C231" s="37">
        <v>216</v>
      </c>
      <c r="D231" s="46"/>
      <c r="E231" s="46"/>
      <c r="F231" s="46">
        <f t="shared" si="68"/>
        <v>133.72553659156557</v>
      </c>
      <c r="G231" s="48">
        <f t="shared" si="67"/>
        <v>6122.1097890291012</v>
      </c>
      <c r="H231" s="46">
        <f t="shared" si="55"/>
        <v>0.12</v>
      </c>
      <c r="I231" s="46">
        <f t="shared" si="63"/>
        <v>2203.9595240504764</v>
      </c>
      <c r="J231" s="46"/>
      <c r="K231" s="46">
        <f t="shared" si="65"/>
        <v>65015.354641191007</v>
      </c>
      <c r="M231" s="125">
        <f t="shared" si="56"/>
        <v>1</v>
      </c>
      <c r="N231" s="37">
        <f t="shared" si="64"/>
        <v>18</v>
      </c>
      <c r="O231" s="37">
        <v>216</v>
      </c>
      <c r="P231" s="46">
        <f t="shared" si="57"/>
        <v>0</v>
      </c>
      <c r="Q231" s="46">
        <f t="shared" si="58"/>
        <v>0</v>
      </c>
      <c r="R231" s="46">
        <f t="shared" si="59"/>
        <v>133.72553659156557</v>
      </c>
      <c r="S231" s="115">
        <f t="shared" si="60"/>
        <v>6122.1097890291012</v>
      </c>
      <c r="T231" s="46">
        <f t="shared" si="61"/>
        <v>0.12</v>
      </c>
      <c r="U231" s="46">
        <f t="shared" si="66"/>
        <v>2203.9595240504764</v>
      </c>
      <c r="V231" s="46"/>
      <c r="W231" s="116"/>
      <c r="Y231" s="5"/>
      <c r="Z231" s="5"/>
      <c r="AA231" s="5"/>
      <c r="AB231" s="5"/>
      <c r="AC231" s="5"/>
      <c r="AD231" s="5"/>
      <c r="AE231" s="5"/>
      <c r="AF231" s="5"/>
    </row>
    <row r="232" spans="2:32" x14ac:dyDescent="0.2">
      <c r="B232" s="37">
        <f t="shared" si="62"/>
        <v>19</v>
      </c>
      <c r="C232" s="37">
        <v>217</v>
      </c>
      <c r="D232" s="46"/>
      <c r="E232" s="46"/>
      <c r="F232" s="46">
        <f t="shared" si="68"/>
        <v>137.73730268931254</v>
      </c>
      <c r="G232" s="48">
        <f t="shared" si="67"/>
        <v>6091.4992400839565</v>
      </c>
      <c r="H232" s="46">
        <f t="shared" si="55"/>
        <v>0.12</v>
      </c>
      <c r="I232" s="46">
        <f t="shared" si="63"/>
        <v>0</v>
      </c>
      <c r="J232" s="46"/>
      <c r="K232" s="46">
        <f t="shared" si="65"/>
        <v>65219.708257924474</v>
      </c>
      <c r="M232" s="125">
        <f t="shared" si="56"/>
        <v>1.0594256262456365</v>
      </c>
      <c r="N232" s="37">
        <f t="shared" si="64"/>
        <v>19</v>
      </c>
      <c r="O232" s="37">
        <v>217</v>
      </c>
      <c r="P232" s="46">
        <f t="shared" si="57"/>
        <v>0</v>
      </c>
      <c r="Q232" s="46">
        <f t="shared" si="58"/>
        <v>0</v>
      </c>
      <c r="R232" s="46">
        <f t="shared" si="59"/>
        <v>145.92242815900974</v>
      </c>
      <c r="S232" s="115">
        <f t="shared" si="60"/>
        <v>6091.4992400839565</v>
      </c>
      <c r="T232" s="46">
        <f t="shared" si="61"/>
        <v>0.12</v>
      </c>
      <c r="U232" s="46">
        <f t="shared" si="66"/>
        <v>0</v>
      </c>
      <c r="V232" s="46"/>
      <c r="W232" s="116"/>
      <c r="Y232" s="5"/>
      <c r="Z232" s="5"/>
      <c r="AA232" s="5"/>
      <c r="AB232" s="5"/>
      <c r="AC232" s="5"/>
      <c r="AD232" s="5"/>
      <c r="AE232" s="5"/>
      <c r="AF232" s="5"/>
    </row>
    <row r="233" spans="2:32" x14ac:dyDescent="0.2">
      <c r="B233" s="37">
        <f t="shared" si="62"/>
        <v>19</v>
      </c>
      <c r="C233" s="37">
        <v>218</v>
      </c>
      <c r="D233" s="46"/>
      <c r="E233" s="46"/>
      <c r="F233" s="46">
        <f t="shared" si="68"/>
        <v>137.73730268931254</v>
      </c>
      <c r="G233" s="48">
        <f t="shared" si="67"/>
        <v>6091.4992400839565</v>
      </c>
      <c r="H233" s="46">
        <f t="shared" si="55"/>
        <v>0.12</v>
      </c>
      <c r="I233" s="46">
        <f t="shared" si="63"/>
        <v>0</v>
      </c>
      <c r="J233" s="46"/>
      <c r="K233" s="46">
        <f t="shared" si="65"/>
        <v>65425.137120913561</v>
      </c>
      <c r="M233" s="125">
        <f t="shared" si="56"/>
        <v>1.0538804296206197</v>
      </c>
      <c r="N233" s="37">
        <f t="shared" si="64"/>
        <v>19</v>
      </c>
      <c r="O233" s="37">
        <v>218</v>
      </c>
      <c r="P233" s="46">
        <f t="shared" si="57"/>
        <v>0</v>
      </c>
      <c r="Q233" s="46">
        <f t="shared" si="58"/>
        <v>0</v>
      </c>
      <c r="R233" s="46">
        <f t="shared" si="59"/>
        <v>145.15864773299805</v>
      </c>
      <c r="S233" s="115">
        <f t="shared" si="60"/>
        <v>6091.4992400839565</v>
      </c>
      <c r="T233" s="46">
        <f t="shared" si="61"/>
        <v>0.12</v>
      </c>
      <c r="U233" s="46">
        <f t="shared" si="66"/>
        <v>0</v>
      </c>
      <c r="V233" s="46"/>
      <c r="W233" s="116"/>
      <c r="Y233" s="5"/>
      <c r="Z233" s="5"/>
      <c r="AA233" s="5"/>
      <c r="AB233" s="5"/>
      <c r="AC233" s="5"/>
      <c r="AD233" s="5"/>
      <c r="AE233" s="5"/>
      <c r="AF233" s="5"/>
    </row>
    <row r="234" spans="2:32" x14ac:dyDescent="0.2">
      <c r="B234" s="37">
        <f t="shared" si="62"/>
        <v>19</v>
      </c>
      <c r="C234" s="37">
        <v>219</v>
      </c>
      <c r="D234" s="46"/>
      <c r="E234" s="46"/>
      <c r="F234" s="46">
        <f t="shared" si="68"/>
        <v>137.73730268931254</v>
      </c>
      <c r="G234" s="48">
        <f t="shared" si="67"/>
        <v>6091.4992400839565</v>
      </c>
      <c r="H234" s="46">
        <f t="shared" si="55"/>
        <v>0.12</v>
      </c>
      <c r="I234" s="46">
        <f t="shared" si="63"/>
        <v>2192.9397264302243</v>
      </c>
      <c r="J234" s="46"/>
      <c r="K234" s="46">
        <f t="shared" si="65"/>
        <v>67824.58661420556</v>
      </c>
      <c r="M234" s="125">
        <f t="shared" si="56"/>
        <v>1.0483642574073675</v>
      </c>
      <c r="N234" s="37">
        <f t="shared" si="64"/>
        <v>19</v>
      </c>
      <c r="O234" s="37">
        <v>219</v>
      </c>
      <c r="P234" s="46">
        <f t="shared" si="57"/>
        <v>0</v>
      </c>
      <c r="Q234" s="46">
        <f t="shared" si="58"/>
        <v>0</v>
      </c>
      <c r="R234" s="46">
        <f t="shared" si="59"/>
        <v>144.39886505117494</v>
      </c>
      <c r="S234" s="115">
        <f t="shared" si="60"/>
        <v>6091.4992400839565</v>
      </c>
      <c r="T234" s="46">
        <f t="shared" si="61"/>
        <v>0.12</v>
      </c>
      <c r="U234" s="46">
        <f t="shared" si="66"/>
        <v>2298.9996278381377</v>
      </c>
      <c r="V234" s="46"/>
      <c r="W234" s="116"/>
      <c r="Y234" s="5"/>
      <c r="Z234" s="5"/>
      <c r="AA234" s="5"/>
      <c r="AB234" s="5"/>
      <c r="AC234" s="5"/>
      <c r="AD234" s="5"/>
      <c r="AE234" s="5"/>
      <c r="AF234" s="5"/>
    </row>
    <row r="235" spans="2:32" x14ac:dyDescent="0.2">
      <c r="B235" s="37">
        <f t="shared" si="62"/>
        <v>19</v>
      </c>
      <c r="C235" s="37">
        <v>220</v>
      </c>
      <c r="D235" s="46"/>
      <c r="E235" s="46"/>
      <c r="F235" s="46">
        <f t="shared" si="68"/>
        <v>137.73730268931254</v>
      </c>
      <c r="G235" s="48">
        <f t="shared" si="67"/>
        <v>6091.4992400839565</v>
      </c>
      <c r="H235" s="46">
        <f t="shared" si="55"/>
        <v>0.12</v>
      </c>
      <c r="I235" s="46">
        <f t="shared" si="63"/>
        <v>0</v>
      </c>
      <c r="J235" s="46"/>
      <c r="K235" s="46">
        <f t="shared" si="65"/>
        <v>68043.721550733768</v>
      </c>
      <c r="M235" s="125">
        <f t="shared" si="56"/>
        <v>1.0428769576876462</v>
      </c>
      <c r="N235" s="37">
        <f t="shared" si="64"/>
        <v>19</v>
      </c>
      <c r="O235" s="37">
        <v>220</v>
      </c>
      <c r="P235" s="46">
        <f t="shared" si="57"/>
        <v>0</v>
      </c>
      <c r="Q235" s="46">
        <f t="shared" si="58"/>
        <v>0</v>
      </c>
      <c r="R235" s="46">
        <f t="shared" si="59"/>
        <v>143.64305918873271</v>
      </c>
      <c r="S235" s="115">
        <f t="shared" si="60"/>
        <v>6091.4992400839565</v>
      </c>
      <c r="T235" s="46">
        <f t="shared" si="61"/>
        <v>0.12</v>
      </c>
      <c r="U235" s="46">
        <f t="shared" si="66"/>
        <v>0</v>
      </c>
      <c r="V235" s="46"/>
      <c r="W235" s="116"/>
      <c r="Y235" s="5"/>
      <c r="Z235" s="5"/>
      <c r="AA235" s="5"/>
      <c r="AB235" s="5"/>
      <c r="AC235" s="5"/>
      <c r="AD235" s="5"/>
      <c r="AE235" s="5"/>
      <c r="AF235" s="5"/>
    </row>
    <row r="236" spans="2:32" x14ac:dyDescent="0.2">
      <c r="B236" s="37">
        <f t="shared" si="62"/>
        <v>19</v>
      </c>
      <c r="C236" s="37">
        <v>221</v>
      </c>
      <c r="D236" s="46"/>
      <c r="E236" s="46"/>
      <c r="F236" s="46">
        <f t="shared" si="68"/>
        <v>137.73730268931254</v>
      </c>
      <c r="G236" s="48">
        <f t="shared" si="67"/>
        <v>6091.4992400839565</v>
      </c>
      <c r="H236" s="46">
        <f t="shared" si="55"/>
        <v>0.12</v>
      </c>
      <c r="I236" s="46">
        <f t="shared" si="63"/>
        <v>0</v>
      </c>
      <c r="J236" s="46"/>
      <c r="K236" s="46">
        <f t="shared" si="65"/>
        <v>68264.009508303367</v>
      </c>
      <c r="M236" s="125">
        <f t="shared" si="56"/>
        <v>1.0374183793383847</v>
      </c>
      <c r="N236" s="37">
        <f t="shared" si="64"/>
        <v>19</v>
      </c>
      <c r="O236" s="37">
        <v>221</v>
      </c>
      <c r="P236" s="46">
        <f t="shared" si="57"/>
        <v>0</v>
      </c>
      <c r="Q236" s="46">
        <f t="shared" si="58"/>
        <v>0</v>
      </c>
      <c r="R236" s="46">
        <f t="shared" si="59"/>
        <v>142.89120933038714</v>
      </c>
      <c r="S236" s="115">
        <f t="shared" si="60"/>
        <v>6091.4992400839565</v>
      </c>
      <c r="T236" s="46">
        <f t="shared" si="61"/>
        <v>0.12</v>
      </c>
      <c r="U236" s="46">
        <f t="shared" si="66"/>
        <v>0</v>
      </c>
      <c r="V236" s="46"/>
      <c r="W236" s="116"/>
      <c r="Y236" s="5"/>
      <c r="Z236" s="5"/>
      <c r="AA236" s="5"/>
      <c r="AB236" s="5"/>
      <c r="AC236" s="5"/>
      <c r="AD236" s="5"/>
      <c r="AE236" s="5"/>
      <c r="AF236" s="5"/>
    </row>
    <row r="237" spans="2:32" x14ac:dyDescent="0.2">
      <c r="B237" s="37">
        <f t="shared" si="62"/>
        <v>19</v>
      </c>
      <c r="C237" s="37">
        <v>222</v>
      </c>
      <c r="D237" s="46"/>
      <c r="E237" s="46"/>
      <c r="F237" s="46">
        <f t="shared" si="68"/>
        <v>137.73730268931254</v>
      </c>
      <c r="G237" s="48">
        <f t="shared" si="67"/>
        <v>6091.4992400839565</v>
      </c>
      <c r="H237" s="46">
        <f t="shared" si="55"/>
        <v>0.12</v>
      </c>
      <c r="I237" s="46">
        <f t="shared" si="63"/>
        <v>2192.9397264302243</v>
      </c>
      <c r="J237" s="46"/>
      <c r="K237" s="46">
        <f t="shared" si="65"/>
        <v>70678.396280188797</v>
      </c>
      <c r="M237" s="125">
        <f t="shared" si="56"/>
        <v>1.031988372027514</v>
      </c>
      <c r="N237" s="37">
        <f t="shared" si="64"/>
        <v>19</v>
      </c>
      <c r="O237" s="37">
        <v>222</v>
      </c>
      <c r="P237" s="46">
        <f t="shared" si="57"/>
        <v>0</v>
      </c>
      <c r="Q237" s="46">
        <f t="shared" si="58"/>
        <v>0</v>
      </c>
      <c r="R237" s="46">
        <f t="shared" si="59"/>
        <v>142.14329476980458</v>
      </c>
      <c r="S237" s="115">
        <f t="shared" si="60"/>
        <v>6091.4992400839565</v>
      </c>
      <c r="T237" s="46">
        <f t="shared" si="61"/>
        <v>0.12</v>
      </c>
      <c r="U237" s="46">
        <f t="shared" si="66"/>
        <v>2263.0882982331891</v>
      </c>
      <c r="V237" s="46"/>
      <c r="W237" s="116"/>
      <c r="Y237" s="5"/>
      <c r="Z237" s="5"/>
      <c r="AA237" s="5"/>
      <c r="AB237" s="5"/>
      <c r="AC237" s="5"/>
      <c r="AD237" s="5"/>
      <c r="AE237" s="5"/>
      <c r="AF237" s="5"/>
    </row>
    <row r="238" spans="2:32" x14ac:dyDescent="0.2">
      <c r="B238" s="37">
        <f t="shared" si="62"/>
        <v>19</v>
      </c>
      <c r="C238" s="37">
        <v>223</v>
      </c>
      <c r="D238" s="46"/>
      <c r="E238" s="46"/>
      <c r="F238" s="46">
        <f t="shared" si="68"/>
        <v>137.73730268931254</v>
      </c>
      <c r="G238" s="48">
        <f t="shared" si="67"/>
        <v>6091.4992400839565</v>
      </c>
      <c r="H238" s="46">
        <f t="shared" si="55"/>
        <v>0.12</v>
      </c>
      <c r="I238" s="46">
        <f t="shared" si="63"/>
        <v>0</v>
      </c>
      <c r="J238" s="46"/>
      <c r="K238" s="46">
        <f t="shared" si="65"/>
        <v>70912.547090703723</v>
      </c>
      <c r="M238" s="125">
        <f t="shared" si="56"/>
        <v>1.0265867862098264</v>
      </c>
      <c r="N238" s="37">
        <f t="shared" si="64"/>
        <v>19</v>
      </c>
      <c r="O238" s="37">
        <v>223</v>
      </c>
      <c r="P238" s="46">
        <f t="shared" si="57"/>
        <v>0</v>
      </c>
      <c r="Q238" s="46">
        <f t="shared" si="58"/>
        <v>0</v>
      </c>
      <c r="R238" s="46">
        <f t="shared" si="59"/>
        <v>141.39929490903143</v>
      </c>
      <c r="S238" s="115">
        <f t="shared" si="60"/>
        <v>6091.4992400839565</v>
      </c>
      <c r="T238" s="46">
        <f t="shared" si="61"/>
        <v>0.12</v>
      </c>
      <c r="U238" s="46">
        <f t="shared" si="66"/>
        <v>0</v>
      </c>
      <c r="V238" s="46"/>
      <c r="W238" s="116"/>
      <c r="Y238" s="5"/>
      <c r="Z238" s="5"/>
      <c r="AA238" s="5"/>
      <c r="AB238" s="5"/>
      <c r="AC238" s="5"/>
      <c r="AD238" s="5"/>
      <c r="AE238" s="5"/>
      <c r="AF238" s="5"/>
    </row>
    <row r="239" spans="2:32" x14ac:dyDescent="0.2">
      <c r="B239" s="37">
        <f t="shared" si="62"/>
        <v>19</v>
      </c>
      <c r="C239" s="37">
        <v>224</v>
      </c>
      <c r="D239" s="46"/>
      <c r="E239" s="46"/>
      <c r="F239" s="46">
        <f t="shared" si="68"/>
        <v>137.73730268931254</v>
      </c>
      <c r="G239" s="48">
        <f t="shared" si="67"/>
        <v>6091.4992400839565</v>
      </c>
      <c r="H239" s="46">
        <f t="shared" si="55"/>
        <v>0.12</v>
      </c>
      <c r="I239" s="46">
        <f t="shared" si="63"/>
        <v>0</v>
      </c>
      <c r="J239" s="46"/>
      <c r="K239" s="46">
        <f t="shared" si="65"/>
        <v>71147.929931198261</v>
      </c>
      <c r="M239" s="125">
        <f t="shared" si="56"/>
        <v>1.0212134731228559</v>
      </c>
      <c r="N239" s="37">
        <f t="shared" si="64"/>
        <v>19</v>
      </c>
      <c r="O239" s="37">
        <v>224</v>
      </c>
      <c r="P239" s="46">
        <f t="shared" si="57"/>
        <v>0</v>
      </c>
      <c r="Q239" s="46">
        <f t="shared" si="58"/>
        <v>0</v>
      </c>
      <c r="R239" s="46">
        <f t="shared" si="59"/>
        <v>140.65918925792695</v>
      </c>
      <c r="S239" s="115">
        <f t="shared" si="60"/>
        <v>6091.4992400839565</v>
      </c>
      <c r="T239" s="46">
        <f t="shared" si="61"/>
        <v>0.12</v>
      </c>
      <c r="U239" s="46">
        <f t="shared" si="66"/>
        <v>0</v>
      </c>
      <c r="V239" s="46"/>
      <c r="W239" s="116"/>
      <c r="Y239" s="5"/>
      <c r="Z239" s="5"/>
      <c r="AA239" s="5"/>
      <c r="AB239" s="5"/>
      <c r="AC239" s="5"/>
      <c r="AD239" s="5"/>
      <c r="AE239" s="5"/>
      <c r="AF239" s="5"/>
    </row>
    <row r="240" spans="2:32" x14ac:dyDescent="0.2">
      <c r="B240" s="37">
        <f t="shared" si="62"/>
        <v>19</v>
      </c>
      <c r="C240" s="37">
        <v>225</v>
      </c>
      <c r="D240" s="46"/>
      <c r="E240" s="46"/>
      <c r="F240" s="46">
        <f t="shared" si="68"/>
        <v>137.73730268931254</v>
      </c>
      <c r="G240" s="48">
        <f t="shared" si="67"/>
        <v>6091.4992400839565</v>
      </c>
      <c r="H240" s="46">
        <f t="shared" si="55"/>
        <v>0.12</v>
      </c>
      <c r="I240" s="46">
        <f t="shared" si="63"/>
        <v>2192.9397264302243</v>
      </c>
      <c r="J240" s="46"/>
      <c r="K240" s="46">
        <f t="shared" si="65"/>
        <v>73577.491010667713</v>
      </c>
      <c r="M240" s="125">
        <f t="shared" si="56"/>
        <v>1.0158682847827833</v>
      </c>
      <c r="N240" s="37">
        <f t="shared" si="64"/>
        <v>19</v>
      </c>
      <c r="O240" s="37">
        <v>225</v>
      </c>
      <c r="P240" s="46">
        <f t="shared" si="57"/>
        <v>0</v>
      </c>
      <c r="Q240" s="46">
        <f t="shared" si="58"/>
        <v>0</v>
      </c>
      <c r="R240" s="46">
        <f t="shared" si="59"/>
        <v>139.92295743359898</v>
      </c>
      <c r="S240" s="115">
        <f t="shared" si="60"/>
        <v>6091.4992400839565</v>
      </c>
      <c r="T240" s="46">
        <f t="shared" si="61"/>
        <v>0.12</v>
      </c>
      <c r="U240" s="46">
        <f t="shared" si="66"/>
        <v>2227.7379185206983</v>
      </c>
      <c r="V240" s="46"/>
      <c r="W240" s="116"/>
      <c r="Y240" s="5"/>
      <c r="Z240" s="5"/>
      <c r="AA240" s="5"/>
      <c r="AB240" s="5"/>
      <c r="AC240" s="5"/>
      <c r="AD240" s="5"/>
      <c r="AE240" s="5"/>
      <c r="AF240" s="5"/>
    </row>
    <row r="241" spans="2:32" x14ac:dyDescent="0.2">
      <c r="B241" s="37">
        <f t="shared" si="62"/>
        <v>19</v>
      </c>
      <c r="C241" s="37">
        <v>226</v>
      </c>
      <c r="D241" s="46"/>
      <c r="E241" s="46"/>
      <c r="F241" s="46">
        <f t="shared" si="68"/>
        <v>137.73730268931254</v>
      </c>
      <c r="G241" s="48">
        <f t="shared" si="67"/>
        <v>6091.4992400839565</v>
      </c>
      <c r="H241" s="46">
        <f t="shared" si="55"/>
        <v>0.12</v>
      </c>
      <c r="I241" s="46">
        <f t="shared" si="63"/>
        <v>0</v>
      </c>
      <c r="J241" s="46"/>
      <c r="K241" s="46">
        <f t="shared" si="65"/>
        <v>73826.895971334045</v>
      </c>
      <c r="M241" s="125">
        <f t="shared" si="56"/>
        <v>1.0105510739803585</v>
      </c>
      <c r="N241" s="37">
        <f t="shared" si="64"/>
        <v>19</v>
      </c>
      <c r="O241" s="37">
        <v>226</v>
      </c>
      <c r="P241" s="46">
        <f t="shared" si="57"/>
        <v>0</v>
      </c>
      <c r="Q241" s="46">
        <f t="shared" si="58"/>
        <v>0</v>
      </c>
      <c r="R241" s="46">
        <f t="shared" si="59"/>
        <v>139.19057915984251</v>
      </c>
      <c r="S241" s="115">
        <f t="shared" si="60"/>
        <v>6091.4992400839565</v>
      </c>
      <c r="T241" s="46">
        <f t="shared" si="61"/>
        <v>0.12</v>
      </c>
      <c r="U241" s="46">
        <f t="shared" si="66"/>
        <v>0</v>
      </c>
      <c r="V241" s="46"/>
      <c r="W241" s="116"/>
      <c r="Y241" s="5"/>
      <c r="Z241" s="5"/>
      <c r="AA241" s="5"/>
      <c r="AB241" s="5"/>
      <c r="AC241" s="5"/>
      <c r="AD241" s="5"/>
      <c r="AE241" s="5"/>
      <c r="AF241" s="5"/>
    </row>
    <row r="242" spans="2:32" x14ac:dyDescent="0.2">
      <c r="B242" s="37">
        <f t="shared" si="62"/>
        <v>19</v>
      </c>
      <c r="C242" s="37">
        <v>227</v>
      </c>
      <c r="D242" s="46"/>
      <c r="E242" s="46"/>
      <c r="F242" s="46">
        <f t="shared" si="68"/>
        <v>137.73730268931254</v>
      </c>
      <c r="G242" s="48">
        <f t="shared" si="67"/>
        <v>6091.4992400839565</v>
      </c>
      <c r="H242" s="46">
        <f t="shared" si="55"/>
        <v>0.12</v>
      </c>
      <c r="I242" s="46">
        <f t="shared" si="63"/>
        <v>0</v>
      </c>
      <c r="J242" s="46"/>
      <c r="K242" s="46">
        <f t="shared" si="65"/>
        <v>74077.613224654531</v>
      </c>
      <c r="M242" s="125">
        <f t="shared" si="56"/>
        <v>1.0052616942768478</v>
      </c>
      <c r="N242" s="37">
        <f t="shared" si="64"/>
        <v>19</v>
      </c>
      <c r="O242" s="37">
        <v>227</v>
      </c>
      <c r="P242" s="46">
        <f t="shared" si="57"/>
        <v>0</v>
      </c>
      <c r="Q242" s="46">
        <f t="shared" si="58"/>
        <v>0</v>
      </c>
      <c r="R242" s="46">
        <f t="shared" si="59"/>
        <v>138.46203426658136</v>
      </c>
      <c r="S242" s="115">
        <f t="shared" si="60"/>
        <v>6091.4992400839565</v>
      </c>
      <c r="T242" s="46">
        <f t="shared" si="61"/>
        <v>0.12</v>
      </c>
      <c r="U242" s="46">
        <f t="shared" si="66"/>
        <v>0</v>
      </c>
      <c r="V242" s="46"/>
      <c r="W242" s="116"/>
      <c r="Y242" s="5"/>
      <c r="Z242" s="5"/>
      <c r="AA242" s="5"/>
      <c r="AB242" s="5"/>
      <c r="AC242" s="5"/>
      <c r="AD242" s="5"/>
      <c r="AE242" s="5"/>
      <c r="AF242" s="5"/>
    </row>
    <row r="243" spans="2:32" x14ac:dyDescent="0.2">
      <c r="B243" s="37">
        <f t="shared" si="62"/>
        <v>19</v>
      </c>
      <c r="C243" s="37">
        <v>228</v>
      </c>
      <c r="D243" s="46"/>
      <c r="E243" s="46"/>
      <c r="F243" s="46">
        <f t="shared" si="68"/>
        <v>137.73730268931254</v>
      </c>
      <c r="G243" s="48">
        <f t="shared" si="67"/>
        <v>6091.4992400839565</v>
      </c>
      <c r="H243" s="46">
        <f t="shared" si="55"/>
        <v>0.12</v>
      </c>
      <c r="I243" s="46">
        <f t="shared" si="63"/>
        <v>2192.9397264302243</v>
      </c>
      <c r="J243" s="46"/>
      <c r="K243" s="46">
        <f t="shared" si="65"/>
        <v>76522.589401942139</v>
      </c>
      <c r="M243" s="125">
        <f t="shared" si="56"/>
        <v>1</v>
      </c>
      <c r="N243" s="37">
        <f t="shared" si="64"/>
        <v>19</v>
      </c>
      <c r="O243" s="37">
        <v>228</v>
      </c>
      <c r="P243" s="46">
        <f t="shared" si="57"/>
        <v>0</v>
      </c>
      <c r="Q243" s="46">
        <f t="shared" si="58"/>
        <v>0</v>
      </c>
      <c r="R243" s="46">
        <f t="shared" si="59"/>
        <v>137.73730268931254</v>
      </c>
      <c r="S243" s="115">
        <f t="shared" si="60"/>
        <v>6091.4992400839565</v>
      </c>
      <c r="T243" s="46">
        <f t="shared" si="61"/>
        <v>0.12</v>
      </c>
      <c r="U243" s="46">
        <f t="shared" si="66"/>
        <v>2192.9397264302243</v>
      </c>
      <c r="V243" s="46"/>
      <c r="W243" s="116"/>
      <c r="Y243" s="5"/>
      <c r="Z243" s="5"/>
      <c r="AA243" s="5"/>
      <c r="AB243" s="5"/>
      <c r="AC243" s="5"/>
      <c r="AD243" s="5"/>
      <c r="AE243" s="5"/>
      <c r="AF243" s="5"/>
    </row>
    <row r="244" spans="2:32" x14ac:dyDescent="0.2">
      <c r="B244" s="37">
        <f t="shared" si="62"/>
        <v>20</v>
      </c>
      <c r="C244" s="37">
        <v>229</v>
      </c>
      <c r="D244" s="46"/>
      <c r="E244" s="46"/>
      <c r="F244" s="46">
        <f t="shared" si="68"/>
        <v>141.86942176999193</v>
      </c>
      <c r="G244" s="48">
        <f t="shared" si="67"/>
        <v>6061.0417438835366</v>
      </c>
      <c r="H244" s="46">
        <f t="shared" si="55"/>
        <v>0.12</v>
      </c>
      <c r="I244" s="46">
        <f t="shared" si="63"/>
        <v>0</v>
      </c>
      <c r="J244" s="46"/>
      <c r="K244" s="46">
        <f t="shared" si="65"/>
        <v>76783.358450877917</v>
      </c>
      <c r="M244" s="125">
        <f t="shared" si="56"/>
        <v>1.0594256262456365</v>
      </c>
      <c r="N244" s="37">
        <f t="shared" si="64"/>
        <v>20</v>
      </c>
      <c r="O244" s="37">
        <v>229</v>
      </c>
      <c r="P244" s="46">
        <f t="shared" si="57"/>
        <v>0</v>
      </c>
      <c r="Q244" s="46">
        <f t="shared" si="58"/>
        <v>0</v>
      </c>
      <c r="R244" s="46">
        <f t="shared" si="59"/>
        <v>150.30010100378004</v>
      </c>
      <c r="S244" s="115">
        <f t="shared" si="60"/>
        <v>6061.0417438835366</v>
      </c>
      <c r="T244" s="46">
        <f t="shared" si="61"/>
        <v>0.12</v>
      </c>
      <c r="U244" s="46">
        <f t="shared" si="66"/>
        <v>0</v>
      </c>
      <c r="V244" s="46"/>
      <c r="W244" s="116"/>
      <c r="Y244" s="5"/>
      <c r="Z244" s="5"/>
      <c r="AA244" s="5"/>
      <c r="AB244" s="5"/>
      <c r="AC244" s="5"/>
      <c r="AD244" s="5"/>
      <c r="AE244" s="5"/>
      <c r="AF244" s="5"/>
    </row>
    <row r="245" spans="2:32" x14ac:dyDescent="0.2">
      <c r="B245" s="37">
        <f t="shared" si="62"/>
        <v>20</v>
      </c>
      <c r="C245" s="37">
        <v>230</v>
      </c>
      <c r="D245" s="46"/>
      <c r="E245" s="46"/>
      <c r="F245" s="46">
        <f t="shared" si="68"/>
        <v>141.86942176999193</v>
      </c>
      <c r="G245" s="48">
        <f t="shared" si="67"/>
        <v>6061.0417438835366</v>
      </c>
      <c r="H245" s="46">
        <f t="shared" si="55"/>
        <v>0.12</v>
      </c>
      <c r="I245" s="46">
        <f t="shared" si="63"/>
        <v>0</v>
      </c>
      <c r="J245" s="46"/>
      <c r="K245" s="46">
        <f t="shared" si="65"/>
        <v>77045.499586826059</v>
      </c>
      <c r="M245" s="125">
        <f t="shared" si="56"/>
        <v>1.0538804296206197</v>
      </c>
      <c r="N245" s="37">
        <f t="shared" si="64"/>
        <v>20</v>
      </c>
      <c r="O245" s="37">
        <v>230</v>
      </c>
      <c r="P245" s="46">
        <f t="shared" si="57"/>
        <v>0</v>
      </c>
      <c r="Q245" s="46">
        <f t="shared" si="58"/>
        <v>0</v>
      </c>
      <c r="R245" s="46">
        <f t="shared" si="59"/>
        <v>149.513407164988</v>
      </c>
      <c r="S245" s="115">
        <f t="shared" si="60"/>
        <v>6061.0417438835366</v>
      </c>
      <c r="T245" s="46">
        <f t="shared" si="61"/>
        <v>0.12</v>
      </c>
      <c r="U245" s="46">
        <f t="shared" si="66"/>
        <v>0</v>
      </c>
      <c r="V245" s="46"/>
      <c r="W245" s="116"/>
      <c r="Y245" s="5"/>
      <c r="Z245" s="5"/>
      <c r="AA245" s="5"/>
      <c r="AB245" s="5"/>
      <c r="AC245" s="5"/>
      <c r="AD245" s="5"/>
      <c r="AE245" s="5"/>
      <c r="AF245" s="5"/>
    </row>
    <row r="246" spans="2:32" x14ac:dyDescent="0.2">
      <c r="B246" s="37">
        <f t="shared" si="62"/>
        <v>20</v>
      </c>
      <c r="C246" s="37">
        <v>231</v>
      </c>
      <c r="D246" s="46"/>
      <c r="E246" s="46"/>
      <c r="F246" s="46">
        <f t="shared" si="68"/>
        <v>141.86942176999193</v>
      </c>
      <c r="G246" s="48">
        <f t="shared" si="67"/>
        <v>6061.0417438835366</v>
      </c>
      <c r="H246" s="46">
        <f t="shared" si="55"/>
        <v>0.12</v>
      </c>
      <c r="I246" s="46">
        <f t="shared" si="63"/>
        <v>2181.9750277980729</v>
      </c>
      <c r="J246" s="46"/>
      <c r="K246" s="46">
        <f t="shared" si="65"/>
        <v>79490.995057087013</v>
      </c>
      <c r="M246" s="125">
        <f t="shared" si="56"/>
        <v>1.0483642574073675</v>
      </c>
      <c r="N246" s="37">
        <f t="shared" si="64"/>
        <v>20</v>
      </c>
      <c r="O246" s="37">
        <v>231</v>
      </c>
      <c r="P246" s="46">
        <f t="shared" si="57"/>
        <v>0</v>
      </c>
      <c r="Q246" s="46">
        <f t="shared" si="58"/>
        <v>0</v>
      </c>
      <c r="R246" s="46">
        <f t="shared" si="59"/>
        <v>148.7308310027102</v>
      </c>
      <c r="S246" s="115">
        <f t="shared" si="60"/>
        <v>6061.0417438835366</v>
      </c>
      <c r="T246" s="46">
        <f t="shared" si="61"/>
        <v>0.12</v>
      </c>
      <c r="U246" s="46">
        <f t="shared" si="66"/>
        <v>2287.5046296989467</v>
      </c>
      <c r="V246" s="46"/>
      <c r="W246" s="116"/>
      <c r="Y246" s="5"/>
      <c r="Z246" s="5"/>
      <c r="AA246" s="5"/>
      <c r="AB246" s="5"/>
      <c r="AC246" s="5"/>
      <c r="AD246" s="5"/>
      <c r="AE246" s="5"/>
      <c r="AF246" s="5"/>
    </row>
    <row r="247" spans="2:32" x14ac:dyDescent="0.2">
      <c r="B247" s="37">
        <f t="shared" si="62"/>
        <v>20</v>
      </c>
      <c r="C247" s="37">
        <v>232</v>
      </c>
      <c r="D247" s="46"/>
      <c r="E247" s="46"/>
      <c r="F247" s="46">
        <f t="shared" si="68"/>
        <v>141.86942176999193</v>
      </c>
      <c r="G247" s="48">
        <f t="shared" si="67"/>
        <v>6061.0417438835366</v>
      </c>
      <c r="H247" s="46">
        <f t="shared" si="55"/>
        <v>0.12</v>
      </c>
      <c r="I247" s="46">
        <f t="shared" si="63"/>
        <v>0</v>
      </c>
      <c r="J247" s="46"/>
      <c r="K247" s="46">
        <f t="shared" si="65"/>
        <v>79767.382949069826</v>
      </c>
      <c r="M247" s="125">
        <f t="shared" si="56"/>
        <v>1.0428769576876462</v>
      </c>
      <c r="N247" s="37">
        <f t="shared" si="64"/>
        <v>20</v>
      </c>
      <c r="O247" s="37">
        <v>232</v>
      </c>
      <c r="P247" s="46">
        <f t="shared" si="57"/>
        <v>0</v>
      </c>
      <c r="Q247" s="46">
        <f t="shared" si="58"/>
        <v>0</v>
      </c>
      <c r="R247" s="46">
        <f t="shared" si="59"/>
        <v>147.9523509643947</v>
      </c>
      <c r="S247" s="115">
        <f t="shared" si="60"/>
        <v>6061.0417438835366</v>
      </c>
      <c r="T247" s="46">
        <f t="shared" si="61"/>
        <v>0.12</v>
      </c>
      <c r="U247" s="46">
        <f t="shared" si="66"/>
        <v>0</v>
      </c>
      <c r="V247" s="46"/>
      <c r="W247" s="116"/>
      <c r="Y247" s="5"/>
      <c r="Z247" s="5"/>
      <c r="AA247" s="5"/>
      <c r="AB247" s="5"/>
      <c r="AC247" s="5"/>
      <c r="AD247" s="5"/>
      <c r="AE247" s="5"/>
      <c r="AF247" s="5"/>
    </row>
    <row r="248" spans="2:32" x14ac:dyDescent="0.2">
      <c r="B248" s="37">
        <f t="shared" si="62"/>
        <v>20</v>
      </c>
      <c r="C248" s="37">
        <v>233</v>
      </c>
      <c r="D248" s="46"/>
      <c r="E248" s="46"/>
      <c r="F248" s="46">
        <f t="shared" si="68"/>
        <v>141.86942176999193</v>
      </c>
      <c r="G248" s="48">
        <f t="shared" si="67"/>
        <v>6061.0417438835366</v>
      </c>
      <c r="H248" s="46">
        <f t="shared" si="55"/>
        <v>0.12</v>
      </c>
      <c r="I248" s="46">
        <f t="shared" si="63"/>
        <v>0</v>
      </c>
      <c r="J248" s="46"/>
      <c r="K248" s="46">
        <f t="shared" si="65"/>
        <v>80045.22510964208</v>
      </c>
      <c r="M248" s="125">
        <f t="shared" si="56"/>
        <v>1.0374183793383847</v>
      </c>
      <c r="N248" s="37">
        <f t="shared" si="64"/>
        <v>20</v>
      </c>
      <c r="O248" s="37">
        <v>233</v>
      </c>
      <c r="P248" s="46">
        <f t="shared" si="57"/>
        <v>0</v>
      </c>
      <c r="Q248" s="46">
        <f t="shared" si="58"/>
        <v>0</v>
      </c>
      <c r="R248" s="46">
        <f t="shared" si="59"/>
        <v>147.17794561029876</v>
      </c>
      <c r="S248" s="115">
        <f t="shared" si="60"/>
        <v>6061.0417438835366</v>
      </c>
      <c r="T248" s="46">
        <f t="shared" si="61"/>
        <v>0.12</v>
      </c>
      <c r="U248" s="46">
        <f t="shared" si="66"/>
        <v>0</v>
      </c>
      <c r="V248" s="46"/>
      <c r="W248" s="116"/>
      <c r="Y248" s="5"/>
      <c r="Z248" s="5"/>
      <c r="AA248" s="5"/>
      <c r="AB248" s="5"/>
      <c r="AC248" s="5"/>
      <c r="AD248" s="5"/>
      <c r="AE248" s="5"/>
      <c r="AF248" s="5"/>
    </row>
    <row r="249" spans="2:32" x14ac:dyDescent="0.2">
      <c r="B249" s="37">
        <f t="shared" si="62"/>
        <v>20</v>
      </c>
      <c r="C249" s="37">
        <v>234</v>
      </c>
      <c r="D249" s="46"/>
      <c r="E249" s="46"/>
      <c r="F249" s="46">
        <f t="shared" si="68"/>
        <v>141.86942176999193</v>
      </c>
      <c r="G249" s="48">
        <f t="shared" si="67"/>
        <v>6061.0417438835366</v>
      </c>
      <c r="H249" s="46">
        <f t="shared" si="55"/>
        <v>0.12</v>
      </c>
      <c r="I249" s="46">
        <f t="shared" si="63"/>
        <v>2181.9750277980729</v>
      </c>
      <c r="J249" s="46"/>
      <c r="K249" s="46">
        <f t="shared" si="65"/>
        <v>82506.504218518559</v>
      </c>
      <c r="M249" s="125">
        <f t="shared" si="56"/>
        <v>1.031988372027514</v>
      </c>
      <c r="N249" s="37">
        <f t="shared" si="64"/>
        <v>20</v>
      </c>
      <c r="O249" s="37">
        <v>234</v>
      </c>
      <c r="P249" s="46">
        <f t="shared" si="57"/>
        <v>0</v>
      </c>
      <c r="Q249" s="46">
        <f t="shared" si="58"/>
        <v>0</v>
      </c>
      <c r="R249" s="46">
        <f t="shared" si="59"/>
        <v>146.40759361289872</v>
      </c>
      <c r="S249" s="115">
        <f t="shared" si="60"/>
        <v>6061.0417438835366</v>
      </c>
      <c r="T249" s="46">
        <f t="shared" si="61"/>
        <v>0.12</v>
      </c>
      <c r="U249" s="46">
        <f t="shared" si="66"/>
        <v>2251.7728567420231</v>
      </c>
      <c r="V249" s="46"/>
      <c r="W249" s="116"/>
      <c r="Y249" s="5"/>
      <c r="Z249" s="5"/>
      <c r="AA249" s="5"/>
      <c r="AB249" s="5"/>
      <c r="AC249" s="5"/>
      <c r="AD249" s="5"/>
      <c r="AE249" s="5"/>
      <c r="AF249" s="5"/>
    </row>
    <row r="250" spans="2:32" x14ac:dyDescent="0.2">
      <c r="B250" s="37">
        <f t="shared" si="62"/>
        <v>20</v>
      </c>
      <c r="C250" s="37">
        <v>235</v>
      </c>
      <c r="D250" s="46"/>
      <c r="E250" s="46"/>
      <c r="F250" s="46">
        <f t="shared" si="68"/>
        <v>141.86942176999193</v>
      </c>
      <c r="G250" s="48">
        <f t="shared" si="67"/>
        <v>6061.0417438835366</v>
      </c>
      <c r="H250" s="46">
        <f t="shared" si="55"/>
        <v>0.12</v>
      </c>
      <c r="I250" s="46">
        <f t="shared" si="63"/>
        <v>0</v>
      </c>
      <c r="J250" s="46"/>
      <c r="K250" s="46">
        <f t="shared" si="65"/>
        <v>82798.758797797855</v>
      </c>
      <c r="M250" s="125">
        <f t="shared" si="56"/>
        <v>1.0265867862098264</v>
      </c>
      <c r="N250" s="37">
        <f t="shared" si="64"/>
        <v>20</v>
      </c>
      <c r="O250" s="37">
        <v>235</v>
      </c>
      <c r="P250" s="46">
        <f t="shared" si="57"/>
        <v>0</v>
      </c>
      <c r="Q250" s="46">
        <f t="shared" si="58"/>
        <v>0</v>
      </c>
      <c r="R250" s="46">
        <f t="shared" si="59"/>
        <v>145.64127375630238</v>
      </c>
      <c r="S250" s="115">
        <f t="shared" si="60"/>
        <v>6061.0417438835366</v>
      </c>
      <c r="T250" s="46">
        <f t="shared" si="61"/>
        <v>0.12</v>
      </c>
      <c r="U250" s="46">
        <f t="shared" si="66"/>
        <v>0</v>
      </c>
      <c r="V250" s="46"/>
      <c r="W250" s="116"/>
      <c r="Y250" s="5"/>
      <c r="Z250" s="5"/>
      <c r="AA250" s="5"/>
      <c r="AB250" s="5"/>
      <c r="AC250" s="5"/>
      <c r="AD250" s="5"/>
      <c r="AE250" s="5"/>
      <c r="AF250" s="5"/>
    </row>
    <row r="251" spans="2:32" x14ac:dyDescent="0.2">
      <c r="B251" s="37">
        <f t="shared" si="62"/>
        <v>20</v>
      </c>
      <c r="C251" s="37">
        <v>236</v>
      </c>
      <c r="D251" s="46"/>
      <c r="E251" s="46"/>
      <c r="F251" s="46">
        <f t="shared" si="68"/>
        <v>141.86942176999193</v>
      </c>
      <c r="G251" s="48">
        <f t="shared" si="67"/>
        <v>6061.0417438835366</v>
      </c>
      <c r="H251" s="46">
        <f t="shared" si="55"/>
        <v>0.12</v>
      </c>
      <c r="I251" s="46">
        <f t="shared" si="63"/>
        <v>0</v>
      </c>
      <c r="J251" s="46"/>
      <c r="K251" s="46">
        <f t="shared" si="65"/>
        <v>83092.551131324333</v>
      </c>
      <c r="M251" s="125">
        <f t="shared" si="56"/>
        <v>1.0212134731228559</v>
      </c>
      <c r="N251" s="37">
        <f t="shared" si="64"/>
        <v>20</v>
      </c>
      <c r="O251" s="37">
        <v>236</v>
      </c>
      <c r="P251" s="46">
        <f t="shared" si="57"/>
        <v>0</v>
      </c>
      <c r="Q251" s="46">
        <f t="shared" si="58"/>
        <v>0</v>
      </c>
      <c r="R251" s="46">
        <f t="shared" si="59"/>
        <v>144.87896493566475</v>
      </c>
      <c r="S251" s="115">
        <f t="shared" si="60"/>
        <v>6061.0417438835366</v>
      </c>
      <c r="T251" s="46">
        <f t="shared" si="61"/>
        <v>0.12</v>
      </c>
      <c r="U251" s="46">
        <f t="shared" si="66"/>
        <v>0</v>
      </c>
      <c r="V251" s="46"/>
      <c r="W251" s="116"/>
      <c r="Y251" s="5"/>
      <c r="Z251" s="5"/>
      <c r="AA251" s="5"/>
      <c r="AB251" s="5"/>
      <c r="AC251" s="5"/>
      <c r="AD251" s="5"/>
      <c r="AE251" s="5"/>
      <c r="AF251" s="5"/>
    </row>
    <row r="252" spans="2:32" x14ac:dyDescent="0.2">
      <c r="B252" s="37">
        <f t="shared" si="62"/>
        <v>20</v>
      </c>
      <c r="C252" s="37">
        <v>237</v>
      </c>
      <c r="D252" s="46"/>
      <c r="E252" s="46"/>
      <c r="F252" s="46">
        <f t="shared" si="68"/>
        <v>141.86942176999193</v>
      </c>
      <c r="G252" s="48">
        <f t="shared" si="67"/>
        <v>6061.0417438835366</v>
      </c>
      <c r="H252" s="46">
        <f t="shared" si="55"/>
        <v>0.12</v>
      </c>
      <c r="I252" s="46">
        <f t="shared" si="63"/>
        <v>2181.9750277980729</v>
      </c>
      <c r="J252" s="46"/>
      <c r="K252" s="46">
        <f t="shared" si="65"/>
        <v>85569.864338088781</v>
      </c>
      <c r="M252" s="125">
        <f t="shared" si="56"/>
        <v>1.0158682847827833</v>
      </c>
      <c r="N252" s="37">
        <f t="shared" si="64"/>
        <v>20</v>
      </c>
      <c r="O252" s="37">
        <v>237</v>
      </c>
      <c r="P252" s="46">
        <f t="shared" si="57"/>
        <v>0</v>
      </c>
      <c r="Q252" s="46">
        <f t="shared" si="58"/>
        <v>0</v>
      </c>
      <c r="R252" s="46">
        <f t="shared" si="59"/>
        <v>144.12064615660697</v>
      </c>
      <c r="S252" s="115">
        <f t="shared" si="60"/>
        <v>6061.0417438835366</v>
      </c>
      <c r="T252" s="46">
        <f t="shared" si="61"/>
        <v>0.12</v>
      </c>
      <c r="U252" s="46">
        <f t="shared" si="66"/>
        <v>2216.5992289280944</v>
      </c>
      <c r="V252" s="46"/>
      <c r="W252" s="116"/>
      <c r="Y252" s="5"/>
      <c r="Z252" s="5"/>
      <c r="AA252" s="5"/>
      <c r="AB252" s="5"/>
      <c r="AC252" s="5"/>
      <c r="AD252" s="5"/>
      <c r="AE252" s="5"/>
      <c r="AF252" s="5"/>
    </row>
    <row r="253" spans="2:32" x14ac:dyDescent="0.2">
      <c r="B253" s="37">
        <f t="shared" si="62"/>
        <v>20</v>
      </c>
      <c r="C253" s="37">
        <v>238</v>
      </c>
      <c r="D253" s="46"/>
      <c r="E253" s="46"/>
      <c r="F253" s="46">
        <f t="shared" si="68"/>
        <v>141.86942176999193</v>
      </c>
      <c r="G253" s="48">
        <f t="shared" si="67"/>
        <v>6061.0417438835366</v>
      </c>
      <c r="H253" s="46">
        <f t="shared" si="55"/>
        <v>0.12</v>
      </c>
      <c r="I253" s="46">
        <f t="shared" si="63"/>
        <v>0</v>
      </c>
      <c r="J253" s="46"/>
      <c r="K253" s="46">
        <f t="shared" si="65"/>
        <v>85878.237381777144</v>
      </c>
      <c r="M253" s="125">
        <f t="shared" si="56"/>
        <v>1.0105510739803585</v>
      </c>
      <c r="N253" s="37">
        <f t="shared" si="64"/>
        <v>20</v>
      </c>
      <c r="O253" s="37">
        <v>238</v>
      </c>
      <c r="P253" s="46">
        <f t="shared" si="57"/>
        <v>0</v>
      </c>
      <c r="Q253" s="46">
        <f t="shared" si="58"/>
        <v>0</v>
      </c>
      <c r="R253" s="46">
        <f t="shared" si="59"/>
        <v>143.3662965346378</v>
      </c>
      <c r="S253" s="115">
        <f t="shared" si="60"/>
        <v>6061.0417438835366</v>
      </c>
      <c r="T253" s="46">
        <f t="shared" si="61"/>
        <v>0.12</v>
      </c>
      <c r="U253" s="46">
        <f t="shared" si="66"/>
        <v>0</v>
      </c>
      <c r="V253" s="46"/>
      <c r="W253" s="116"/>
      <c r="Y253" s="5"/>
      <c r="Z253" s="5"/>
      <c r="AA253" s="5"/>
      <c r="AB253" s="5"/>
      <c r="AC253" s="5"/>
      <c r="AD253" s="5"/>
      <c r="AE253" s="5"/>
      <c r="AF253" s="5"/>
    </row>
    <row r="254" spans="2:32" x14ac:dyDescent="0.2">
      <c r="B254" s="37">
        <f t="shared" si="62"/>
        <v>20</v>
      </c>
      <c r="C254" s="37">
        <v>239</v>
      </c>
      <c r="D254" s="46"/>
      <c r="E254" s="46"/>
      <c r="F254" s="46">
        <f t="shared" si="68"/>
        <v>141.86942176999193</v>
      </c>
      <c r="G254" s="48">
        <f t="shared" si="67"/>
        <v>6061.0417438835366</v>
      </c>
      <c r="H254" s="46">
        <f t="shared" si="55"/>
        <v>0.12</v>
      </c>
      <c r="I254" s="46">
        <f t="shared" si="63"/>
        <v>0</v>
      </c>
      <c r="J254" s="46"/>
      <c r="K254" s="46">
        <f t="shared" si="65"/>
        <v>86188.232990144621</v>
      </c>
      <c r="M254" s="125">
        <f t="shared" si="56"/>
        <v>1.0052616942768478</v>
      </c>
      <c r="N254" s="37">
        <f t="shared" si="64"/>
        <v>20</v>
      </c>
      <c r="O254" s="37">
        <v>239</v>
      </c>
      <c r="P254" s="46">
        <f t="shared" si="57"/>
        <v>0</v>
      </c>
      <c r="Q254" s="46">
        <f t="shared" si="58"/>
        <v>0</v>
      </c>
      <c r="R254" s="46">
        <f t="shared" si="59"/>
        <v>142.61589529457879</v>
      </c>
      <c r="S254" s="115">
        <f t="shared" si="60"/>
        <v>6061.0417438835366</v>
      </c>
      <c r="T254" s="46">
        <f t="shared" si="61"/>
        <v>0.12</v>
      </c>
      <c r="U254" s="46">
        <f t="shared" si="66"/>
        <v>0</v>
      </c>
      <c r="V254" s="46"/>
      <c r="W254" s="116"/>
      <c r="Y254" s="5"/>
      <c r="Z254" s="5"/>
      <c r="AA254" s="5"/>
      <c r="AB254" s="5"/>
      <c r="AC254" s="5"/>
      <c r="AD254" s="5"/>
      <c r="AE254" s="5"/>
      <c r="AF254" s="5"/>
    </row>
    <row r="255" spans="2:32" x14ac:dyDescent="0.2">
      <c r="B255" s="37">
        <f t="shared" si="62"/>
        <v>20</v>
      </c>
      <c r="C255" s="37">
        <v>240</v>
      </c>
      <c r="D255" s="46"/>
      <c r="E255" s="46"/>
      <c r="F255" s="46">
        <f t="shared" si="68"/>
        <v>141.86942176999193</v>
      </c>
      <c r="G255" s="48">
        <f t="shared" si="67"/>
        <v>6061.0417438835366</v>
      </c>
      <c r="H255" s="46">
        <f t="shared" si="55"/>
        <v>0.12</v>
      </c>
      <c r="I255" s="46">
        <f t="shared" si="63"/>
        <v>2181.9750277980729</v>
      </c>
      <c r="J255" s="46"/>
      <c r="K255" s="46">
        <f t="shared" si="65"/>
        <v>88681.83472842857</v>
      </c>
      <c r="M255" s="125">
        <f t="shared" si="56"/>
        <v>1</v>
      </c>
      <c r="N255" s="37">
        <f t="shared" si="64"/>
        <v>20</v>
      </c>
      <c r="O255" s="37">
        <v>240</v>
      </c>
      <c r="P255" s="46">
        <f t="shared" si="57"/>
        <v>0</v>
      </c>
      <c r="Q255" s="46">
        <f t="shared" si="58"/>
        <v>0</v>
      </c>
      <c r="R255" s="46">
        <f t="shared" si="59"/>
        <v>141.86942176999193</v>
      </c>
      <c r="S255" s="115">
        <f t="shared" si="60"/>
        <v>6061.0417438835366</v>
      </c>
      <c r="T255" s="46">
        <f t="shared" si="61"/>
        <v>0.12</v>
      </c>
      <c r="U255" s="46">
        <f t="shared" si="66"/>
        <v>2181.9750277980729</v>
      </c>
      <c r="V255" s="46"/>
      <c r="W255" s="116"/>
      <c r="Y255" s="5"/>
      <c r="Z255" s="5"/>
      <c r="AA255" s="5"/>
      <c r="AB255" s="5"/>
      <c r="AC255" s="5"/>
      <c r="AD255" s="5"/>
      <c r="AE255" s="5"/>
      <c r="AF255" s="5"/>
    </row>
    <row r="256" spans="2:32" x14ac:dyDescent="0.2">
      <c r="B256" s="37">
        <f t="shared" si="62"/>
        <v>21</v>
      </c>
      <c r="C256" s="37">
        <v>241</v>
      </c>
      <c r="D256" s="46"/>
      <c r="E256" s="46"/>
      <c r="F256" s="46">
        <f t="shared" si="68"/>
        <v>146.12550442309168</v>
      </c>
      <c r="G256" s="48">
        <f t="shared" si="67"/>
        <v>6030.7365351641183</v>
      </c>
      <c r="H256" s="46">
        <f t="shared" si="55"/>
        <v>0.12</v>
      </c>
      <c r="I256" s="46">
        <f t="shared" si="63"/>
        <v>0</v>
      </c>
      <c r="J256" s="46"/>
      <c r="K256" s="46">
        <f t="shared" si="65"/>
        <v>89002.32592625641</v>
      </c>
      <c r="M256" s="125">
        <f t="shared" si="56"/>
        <v>1.0594256262456365</v>
      </c>
      <c r="N256" s="37">
        <f t="shared" si="64"/>
        <v>21</v>
      </c>
      <c r="O256" s="37">
        <v>241</v>
      </c>
      <c r="P256" s="46">
        <f t="shared" si="57"/>
        <v>0</v>
      </c>
      <c r="Q256" s="46">
        <f t="shared" si="58"/>
        <v>0</v>
      </c>
      <c r="R256" s="46">
        <f t="shared" si="59"/>
        <v>154.80910403389345</v>
      </c>
      <c r="S256" s="115">
        <f t="shared" si="60"/>
        <v>6030.7365351641183</v>
      </c>
      <c r="T256" s="46">
        <f t="shared" si="61"/>
        <v>0.12</v>
      </c>
      <c r="U256" s="46">
        <f t="shared" si="66"/>
        <v>0</v>
      </c>
      <c r="V256" s="46"/>
      <c r="W256" s="116"/>
      <c r="Y256" s="5"/>
      <c r="Z256" s="5"/>
      <c r="AA256" s="5"/>
      <c r="AB256" s="5"/>
      <c r="AC256" s="5"/>
      <c r="AD256" s="5"/>
      <c r="AE256" s="5"/>
      <c r="AF256" s="5"/>
    </row>
    <row r="257" spans="2:32" x14ac:dyDescent="0.2">
      <c r="B257" s="37">
        <f t="shared" si="62"/>
        <v>21</v>
      </c>
      <c r="C257" s="37">
        <v>242</v>
      </c>
      <c r="D257" s="46"/>
      <c r="E257" s="46"/>
      <c r="F257" s="46">
        <f t="shared" si="68"/>
        <v>146.12550442309168</v>
      </c>
      <c r="G257" s="48">
        <f t="shared" si="67"/>
        <v>6030.7365351641183</v>
      </c>
      <c r="H257" s="46">
        <f t="shared" si="55"/>
        <v>0.12</v>
      </c>
      <c r="I257" s="46">
        <f t="shared" si="63"/>
        <v>0</v>
      </c>
      <c r="J257" s="46"/>
      <c r="K257" s="46">
        <f t="shared" si="65"/>
        <v>89324.503450785633</v>
      </c>
      <c r="M257" s="125">
        <f t="shared" si="56"/>
        <v>1.0538804296206197</v>
      </c>
      <c r="N257" s="37">
        <f t="shared" si="64"/>
        <v>21</v>
      </c>
      <c r="O257" s="37">
        <v>242</v>
      </c>
      <c r="P257" s="46">
        <f t="shared" si="57"/>
        <v>0</v>
      </c>
      <c r="Q257" s="46">
        <f t="shared" si="58"/>
        <v>0</v>
      </c>
      <c r="R257" s="46">
        <f t="shared" si="59"/>
        <v>153.99880937993763</v>
      </c>
      <c r="S257" s="115">
        <f t="shared" si="60"/>
        <v>6030.7365351641183</v>
      </c>
      <c r="T257" s="46">
        <f t="shared" si="61"/>
        <v>0.12</v>
      </c>
      <c r="U257" s="46">
        <f t="shared" si="66"/>
        <v>0</v>
      </c>
      <c r="V257" s="46"/>
      <c r="W257" s="116"/>
      <c r="Y257" s="5"/>
      <c r="Z257" s="5"/>
      <c r="AA257" s="5"/>
      <c r="AB257" s="5"/>
      <c r="AC257" s="5"/>
      <c r="AD257" s="5"/>
      <c r="AE257" s="5"/>
      <c r="AF257" s="5"/>
    </row>
    <row r="258" spans="2:32" x14ac:dyDescent="0.2">
      <c r="B258" s="37">
        <f t="shared" si="62"/>
        <v>21</v>
      </c>
      <c r="C258" s="37">
        <v>243</v>
      </c>
      <c r="D258" s="46"/>
      <c r="E258" s="46"/>
      <c r="F258" s="46">
        <f t="shared" si="68"/>
        <v>146.12550442309168</v>
      </c>
      <c r="G258" s="48">
        <f t="shared" si="67"/>
        <v>6030.7365351641183</v>
      </c>
      <c r="H258" s="46">
        <f t="shared" si="55"/>
        <v>0.12</v>
      </c>
      <c r="I258" s="46">
        <f t="shared" si="63"/>
        <v>2171.0651526590827</v>
      </c>
      <c r="J258" s="46"/>
      <c r="K258" s="46">
        <f t="shared" si="65"/>
        <v>91819.441327610883</v>
      </c>
      <c r="M258" s="125">
        <f t="shared" si="56"/>
        <v>1.0483642574073675</v>
      </c>
      <c r="N258" s="37">
        <f t="shared" si="64"/>
        <v>21</v>
      </c>
      <c r="O258" s="37">
        <v>243</v>
      </c>
      <c r="P258" s="46">
        <f t="shared" si="57"/>
        <v>0</v>
      </c>
      <c r="Q258" s="46">
        <f t="shared" si="58"/>
        <v>0</v>
      </c>
      <c r="R258" s="46">
        <f t="shared" si="59"/>
        <v>153.1927559327915</v>
      </c>
      <c r="S258" s="115">
        <f t="shared" si="60"/>
        <v>6030.7365351641183</v>
      </c>
      <c r="T258" s="46">
        <f t="shared" si="61"/>
        <v>0.12</v>
      </c>
      <c r="U258" s="46">
        <f t="shared" si="66"/>
        <v>2276.0671065504521</v>
      </c>
      <c r="V258" s="46"/>
      <c r="W258" s="116"/>
      <c r="Y258" s="5"/>
      <c r="Z258" s="5"/>
      <c r="AA258" s="5"/>
      <c r="AB258" s="5"/>
      <c r="AC258" s="5"/>
      <c r="AD258" s="5"/>
      <c r="AE258" s="5"/>
      <c r="AF258" s="5"/>
    </row>
    <row r="259" spans="2:32" x14ac:dyDescent="0.2">
      <c r="B259" s="37">
        <f t="shared" si="62"/>
        <v>21</v>
      </c>
      <c r="C259" s="37">
        <v>244</v>
      </c>
      <c r="D259" s="46"/>
      <c r="E259" s="46"/>
      <c r="F259" s="46">
        <f t="shared" si="68"/>
        <v>146.12550442309168</v>
      </c>
      <c r="G259" s="48">
        <f t="shared" si="67"/>
        <v>6030.7365351641183</v>
      </c>
      <c r="H259" s="46">
        <f t="shared" si="55"/>
        <v>0.12</v>
      </c>
      <c r="I259" s="46">
        <f t="shared" si="63"/>
        <v>0</v>
      </c>
      <c r="J259" s="46"/>
      <c r="K259" s="46">
        <f t="shared" si="65"/>
        <v>92156.441652124631</v>
      </c>
      <c r="M259" s="125">
        <f t="shared" si="56"/>
        <v>1.0428769576876462</v>
      </c>
      <c r="N259" s="37">
        <f t="shared" si="64"/>
        <v>21</v>
      </c>
      <c r="O259" s="37">
        <v>244</v>
      </c>
      <c r="P259" s="46">
        <f t="shared" si="57"/>
        <v>0</v>
      </c>
      <c r="Q259" s="46">
        <f t="shared" si="58"/>
        <v>0</v>
      </c>
      <c r="R259" s="46">
        <f t="shared" si="59"/>
        <v>152.39092149332654</v>
      </c>
      <c r="S259" s="115">
        <f t="shared" si="60"/>
        <v>6030.7365351641183</v>
      </c>
      <c r="T259" s="46">
        <f t="shared" si="61"/>
        <v>0.12</v>
      </c>
      <c r="U259" s="46">
        <f t="shared" si="66"/>
        <v>0</v>
      </c>
      <c r="V259" s="46"/>
      <c r="W259" s="116"/>
      <c r="Y259" s="5"/>
      <c r="Z259" s="5"/>
      <c r="AA259" s="5"/>
      <c r="AB259" s="5"/>
      <c r="AC259" s="5"/>
      <c r="AD259" s="5"/>
      <c r="AE259" s="5"/>
      <c r="AF259" s="5"/>
    </row>
    <row r="260" spans="2:32" x14ac:dyDescent="0.2">
      <c r="B260" s="37">
        <f t="shared" si="62"/>
        <v>21</v>
      </c>
      <c r="C260" s="37">
        <v>245</v>
      </c>
      <c r="D260" s="46"/>
      <c r="E260" s="46"/>
      <c r="F260" s="46">
        <f t="shared" si="68"/>
        <v>146.12550442309168</v>
      </c>
      <c r="G260" s="48">
        <f t="shared" si="67"/>
        <v>6030.7365351641183</v>
      </c>
      <c r="H260" s="46">
        <f t="shared" si="55"/>
        <v>0.12</v>
      </c>
      <c r="I260" s="46">
        <f t="shared" si="63"/>
        <v>0</v>
      </c>
      <c r="J260" s="46"/>
      <c r="K260" s="46">
        <f t="shared" si="65"/>
        <v>92495.215169317176</v>
      </c>
      <c r="M260" s="125">
        <f t="shared" si="56"/>
        <v>1.0374183793383847</v>
      </c>
      <c r="N260" s="37">
        <f t="shared" si="64"/>
        <v>21</v>
      </c>
      <c r="O260" s="37">
        <v>245</v>
      </c>
      <c r="P260" s="46">
        <f t="shared" si="57"/>
        <v>0</v>
      </c>
      <c r="Q260" s="46">
        <f t="shared" si="58"/>
        <v>0</v>
      </c>
      <c r="R260" s="46">
        <f t="shared" si="59"/>
        <v>151.59328397860773</v>
      </c>
      <c r="S260" s="115">
        <f t="shared" si="60"/>
        <v>6030.7365351641183</v>
      </c>
      <c r="T260" s="46">
        <f t="shared" si="61"/>
        <v>0.12</v>
      </c>
      <c r="U260" s="46">
        <f t="shared" si="66"/>
        <v>0</v>
      </c>
      <c r="V260" s="46"/>
      <c r="W260" s="116"/>
      <c r="Y260" s="5"/>
      <c r="Z260" s="5"/>
      <c r="AA260" s="5"/>
      <c r="AB260" s="5"/>
      <c r="AC260" s="5"/>
      <c r="AD260" s="5"/>
      <c r="AE260" s="5"/>
      <c r="AF260" s="5"/>
    </row>
    <row r="261" spans="2:32" x14ac:dyDescent="0.2">
      <c r="B261" s="37">
        <f t="shared" si="62"/>
        <v>21</v>
      </c>
      <c r="C261" s="37">
        <v>246</v>
      </c>
      <c r="D261" s="46"/>
      <c r="E261" s="46"/>
      <c r="F261" s="46">
        <f t="shared" si="68"/>
        <v>146.12550442309168</v>
      </c>
      <c r="G261" s="48">
        <f t="shared" si="67"/>
        <v>6030.7365351641183</v>
      </c>
      <c r="H261" s="46">
        <f t="shared" si="55"/>
        <v>0.12</v>
      </c>
      <c r="I261" s="46">
        <f t="shared" si="63"/>
        <v>2171.0651526590827</v>
      </c>
      <c r="J261" s="46"/>
      <c r="K261" s="46">
        <f t="shared" si="65"/>
        <v>95006.836361845359</v>
      </c>
      <c r="M261" s="125">
        <f t="shared" si="56"/>
        <v>1.031988372027514</v>
      </c>
      <c r="N261" s="37">
        <f t="shared" si="64"/>
        <v>21</v>
      </c>
      <c r="O261" s="37">
        <v>246</v>
      </c>
      <c r="P261" s="46">
        <f t="shared" si="57"/>
        <v>0</v>
      </c>
      <c r="Q261" s="46">
        <f t="shared" si="58"/>
        <v>0</v>
      </c>
      <c r="R261" s="46">
        <f t="shared" si="59"/>
        <v>150.79982142128569</v>
      </c>
      <c r="S261" s="115">
        <f t="shared" si="60"/>
        <v>6030.7365351641183</v>
      </c>
      <c r="T261" s="46">
        <f t="shared" si="61"/>
        <v>0.12</v>
      </c>
      <c r="U261" s="46">
        <f t="shared" si="66"/>
        <v>2240.5139924583132</v>
      </c>
      <c r="V261" s="46"/>
      <c r="W261" s="116"/>
      <c r="Y261" s="5"/>
      <c r="Z261" s="5"/>
      <c r="AA261" s="5"/>
      <c r="AB261" s="5"/>
      <c r="AC261" s="5"/>
      <c r="AD261" s="5"/>
      <c r="AE261" s="5"/>
      <c r="AF261" s="5"/>
    </row>
    <row r="262" spans="2:32" x14ac:dyDescent="0.2">
      <c r="B262" s="37">
        <f t="shared" si="62"/>
        <v>21</v>
      </c>
      <c r="C262" s="37">
        <v>247</v>
      </c>
      <c r="D262" s="46"/>
      <c r="E262" s="46"/>
      <c r="F262" s="46">
        <f t="shared" si="68"/>
        <v>146.12550442309168</v>
      </c>
      <c r="G262" s="48">
        <f t="shared" si="67"/>
        <v>6030.7365351641183</v>
      </c>
      <c r="H262" s="46">
        <f t="shared" si="55"/>
        <v>0.12</v>
      </c>
      <c r="I262" s="46">
        <f t="shared" si="63"/>
        <v>0</v>
      </c>
      <c r="J262" s="46"/>
      <c r="K262" s="46">
        <f t="shared" si="65"/>
        <v>95360.607784568798</v>
      </c>
      <c r="M262" s="125">
        <f t="shared" si="56"/>
        <v>1.0265867862098264</v>
      </c>
      <c r="N262" s="37">
        <f t="shared" si="64"/>
        <v>21</v>
      </c>
      <c r="O262" s="37">
        <v>247</v>
      </c>
      <c r="P262" s="46">
        <f t="shared" si="57"/>
        <v>0</v>
      </c>
      <c r="Q262" s="46">
        <f t="shared" si="58"/>
        <v>0</v>
      </c>
      <c r="R262" s="46">
        <f t="shared" si="59"/>
        <v>150.01051196899147</v>
      </c>
      <c r="S262" s="115">
        <f t="shared" si="60"/>
        <v>6030.7365351641183</v>
      </c>
      <c r="T262" s="46">
        <f t="shared" si="61"/>
        <v>0.12</v>
      </c>
      <c r="U262" s="46">
        <f t="shared" si="66"/>
        <v>0</v>
      </c>
      <c r="V262" s="46"/>
      <c r="W262" s="116"/>
      <c r="Y262" s="5"/>
      <c r="Z262" s="5"/>
      <c r="AA262" s="5"/>
      <c r="AB262" s="5"/>
      <c r="AC262" s="5"/>
      <c r="AD262" s="5"/>
      <c r="AE262" s="5"/>
      <c r="AF262" s="5"/>
    </row>
    <row r="263" spans="2:32" x14ac:dyDescent="0.2">
      <c r="B263" s="37">
        <f t="shared" si="62"/>
        <v>21</v>
      </c>
      <c r="C263" s="37">
        <v>248</v>
      </c>
      <c r="D263" s="46"/>
      <c r="E263" s="46"/>
      <c r="F263" s="46">
        <f t="shared" si="68"/>
        <v>146.12550442309168</v>
      </c>
      <c r="G263" s="48">
        <f t="shared" si="67"/>
        <v>6030.7365351641183</v>
      </c>
      <c r="H263" s="46">
        <f t="shared" si="55"/>
        <v>0.12</v>
      </c>
      <c r="I263" s="46">
        <f t="shared" si="63"/>
        <v>0</v>
      </c>
      <c r="J263" s="46"/>
      <c r="K263" s="46">
        <f t="shared" si="65"/>
        <v>95716.240644362493</v>
      </c>
      <c r="M263" s="125">
        <f t="shared" si="56"/>
        <v>1.0212134731228559</v>
      </c>
      <c r="N263" s="37">
        <f t="shared" si="64"/>
        <v>21</v>
      </c>
      <c r="O263" s="37">
        <v>248</v>
      </c>
      <c r="P263" s="46">
        <f t="shared" si="57"/>
        <v>0</v>
      </c>
      <c r="Q263" s="46">
        <f t="shared" si="58"/>
        <v>0</v>
      </c>
      <c r="R263" s="46">
        <f t="shared" si="59"/>
        <v>149.22533388373469</v>
      </c>
      <c r="S263" s="115">
        <f t="shared" si="60"/>
        <v>6030.7365351641183</v>
      </c>
      <c r="T263" s="46">
        <f t="shared" si="61"/>
        <v>0.12</v>
      </c>
      <c r="U263" s="46">
        <f t="shared" si="66"/>
        <v>0</v>
      </c>
      <c r="V263" s="46"/>
      <c r="W263" s="116"/>
      <c r="Y263" s="5"/>
      <c r="Z263" s="5"/>
      <c r="AA263" s="5"/>
      <c r="AB263" s="5"/>
      <c r="AC263" s="5"/>
      <c r="AD263" s="5"/>
      <c r="AE263" s="5"/>
      <c r="AF263" s="5"/>
    </row>
    <row r="264" spans="2:32" x14ac:dyDescent="0.2">
      <c r="B264" s="37">
        <f t="shared" si="62"/>
        <v>21</v>
      </c>
      <c r="C264" s="37">
        <v>249</v>
      </c>
      <c r="D264" s="46"/>
      <c r="E264" s="46"/>
      <c r="F264" s="46">
        <f t="shared" si="68"/>
        <v>146.12550442309168</v>
      </c>
      <c r="G264" s="48">
        <f t="shared" si="67"/>
        <v>6030.7365351641183</v>
      </c>
      <c r="H264" s="46">
        <f t="shared" si="55"/>
        <v>0.12</v>
      </c>
      <c r="I264" s="46">
        <f t="shared" si="63"/>
        <v>2171.0651526590827</v>
      </c>
      <c r="J264" s="46"/>
      <c r="K264" s="46">
        <f t="shared" si="65"/>
        <v>98244.809888198302</v>
      </c>
      <c r="M264" s="125">
        <f t="shared" si="56"/>
        <v>1.0158682847827833</v>
      </c>
      <c r="N264" s="37">
        <f t="shared" si="64"/>
        <v>21</v>
      </c>
      <c r="O264" s="37">
        <v>249</v>
      </c>
      <c r="P264" s="46">
        <f t="shared" si="57"/>
        <v>0</v>
      </c>
      <c r="Q264" s="46">
        <f t="shared" si="58"/>
        <v>0</v>
      </c>
      <c r="R264" s="46">
        <f t="shared" si="59"/>
        <v>148.44426554130516</v>
      </c>
      <c r="S264" s="115">
        <f t="shared" si="60"/>
        <v>6030.7365351641183</v>
      </c>
      <c r="T264" s="46">
        <f t="shared" si="61"/>
        <v>0.12</v>
      </c>
      <c r="U264" s="46">
        <f t="shared" si="66"/>
        <v>2205.5162327834541</v>
      </c>
      <c r="V264" s="46"/>
      <c r="W264" s="116"/>
      <c r="Y264" s="5"/>
      <c r="Z264" s="5"/>
      <c r="AA264" s="5"/>
      <c r="AB264" s="5"/>
      <c r="AC264" s="5"/>
      <c r="AD264" s="5"/>
      <c r="AE264" s="5"/>
      <c r="AF264" s="5"/>
    </row>
    <row r="265" spans="2:32" x14ac:dyDescent="0.2">
      <c r="B265" s="37">
        <f t="shared" si="62"/>
        <v>21</v>
      </c>
      <c r="C265" s="37">
        <v>250</v>
      </c>
      <c r="D265" s="46"/>
      <c r="E265" s="46"/>
      <c r="F265" s="46">
        <f t="shared" si="68"/>
        <v>146.12550442309168</v>
      </c>
      <c r="G265" s="48">
        <f t="shared" si="67"/>
        <v>6030.7365351641183</v>
      </c>
      <c r="H265" s="46">
        <f t="shared" si="55"/>
        <v>0.12</v>
      </c>
      <c r="I265" s="46">
        <f t="shared" si="63"/>
        <v>0</v>
      </c>
      <c r="J265" s="46"/>
      <c r="K265" s="46">
        <f t="shared" si="65"/>
        <v>98615.618537693939</v>
      </c>
      <c r="M265" s="125">
        <f t="shared" si="56"/>
        <v>1.0105510739803585</v>
      </c>
      <c r="N265" s="37">
        <f t="shared" si="64"/>
        <v>21</v>
      </c>
      <c r="O265" s="37">
        <v>250</v>
      </c>
      <c r="P265" s="46">
        <f t="shared" si="57"/>
        <v>0</v>
      </c>
      <c r="Q265" s="46">
        <f t="shared" si="58"/>
        <v>0</v>
      </c>
      <c r="R265" s="46">
        <f t="shared" si="59"/>
        <v>147.66728543067691</v>
      </c>
      <c r="S265" s="115">
        <f t="shared" si="60"/>
        <v>6030.7365351641183</v>
      </c>
      <c r="T265" s="46">
        <f t="shared" si="61"/>
        <v>0.12</v>
      </c>
      <c r="U265" s="46">
        <f t="shared" si="66"/>
        <v>0</v>
      </c>
      <c r="V265" s="46"/>
      <c r="W265" s="116"/>
      <c r="Y265" s="5"/>
      <c r="Z265" s="5"/>
      <c r="AA265" s="5"/>
      <c r="AB265" s="5"/>
      <c r="AC265" s="5"/>
      <c r="AD265" s="5"/>
      <c r="AE265" s="5"/>
      <c r="AF265" s="5"/>
    </row>
    <row r="266" spans="2:32" x14ac:dyDescent="0.2">
      <c r="B266" s="37">
        <f t="shared" si="62"/>
        <v>21</v>
      </c>
      <c r="C266" s="37">
        <v>251</v>
      </c>
      <c r="D266" s="46"/>
      <c r="E266" s="46"/>
      <c r="F266" s="46">
        <f t="shared" si="68"/>
        <v>146.12550442309168</v>
      </c>
      <c r="G266" s="48">
        <f t="shared" si="67"/>
        <v>6030.7365351641183</v>
      </c>
      <c r="H266" s="46">
        <f t="shared" si="55"/>
        <v>0.12</v>
      </c>
      <c r="I266" s="46">
        <f t="shared" si="63"/>
        <v>0</v>
      </c>
      <c r="J266" s="46"/>
      <c r="K266" s="46">
        <f t="shared" si="65"/>
        <v>98988.378268938424</v>
      </c>
      <c r="M266" s="125">
        <f t="shared" si="56"/>
        <v>1.0052616942768478</v>
      </c>
      <c r="N266" s="37">
        <f t="shared" si="64"/>
        <v>21</v>
      </c>
      <c r="O266" s="37">
        <v>251</v>
      </c>
      <c r="P266" s="46">
        <f t="shared" si="57"/>
        <v>0</v>
      </c>
      <c r="Q266" s="46">
        <f t="shared" si="58"/>
        <v>0</v>
      </c>
      <c r="R266" s="46">
        <f t="shared" si="59"/>
        <v>146.89437215341616</v>
      </c>
      <c r="S266" s="115">
        <f t="shared" si="60"/>
        <v>6030.7365351641183</v>
      </c>
      <c r="T266" s="46">
        <f t="shared" si="61"/>
        <v>0.12</v>
      </c>
      <c r="U266" s="46">
        <f t="shared" si="66"/>
        <v>0</v>
      </c>
      <c r="V266" s="46"/>
      <c r="W266" s="116"/>
      <c r="Y266" s="5"/>
      <c r="Z266" s="5"/>
      <c r="AA266" s="5"/>
      <c r="AB266" s="5"/>
      <c r="AC266" s="5"/>
      <c r="AD266" s="5"/>
      <c r="AE266" s="5"/>
      <c r="AF266" s="5"/>
    </row>
    <row r="267" spans="2:32" x14ac:dyDescent="0.2">
      <c r="B267" s="37">
        <f t="shared" si="62"/>
        <v>21</v>
      </c>
      <c r="C267" s="37">
        <v>252</v>
      </c>
      <c r="D267" s="46"/>
      <c r="E267" s="46"/>
      <c r="F267" s="46">
        <f t="shared" si="68"/>
        <v>146.12550442309168</v>
      </c>
      <c r="G267" s="48">
        <f t="shared" si="67"/>
        <v>6030.7365351641183</v>
      </c>
      <c r="H267" s="46">
        <f t="shared" si="55"/>
        <v>0.12</v>
      </c>
      <c r="I267" s="46">
        <f t="shared" si="63"/>
        <v>2171.0651526590827</v>
      </c>
      <c r="J267" s="46"/>
      <c r="K267" s="46">
        <f t="shared" si="65"/>
        <v>101534.16450058653</v>
      </c>
      <c r="M267" s="125">
        <f t="shared" si="56"/>
        <v>1</v>
      </c>
      <c r="N267" s="37">
        <f t="shared" si="64"/>
        <v>21</v>
      </c>
      <c r="O267" s="37">
        <v>252</v>
      </c>
      <c r="P267" s="46">
        <f t="shared" si="57"/>
        <v>0</v>
      </c>
      <c r="Q267" s="46">
        <f t="shared" si="58"/>
        <v>0</v>
      </c>
      <c r="R267" s="46">
        <f t="shared" si="59"/>
        <v>146.12550442309168</v>
      </c>
      <c r="S267" s="115">
        <f t="shared" si="60"/>
        <v>6030.7365351641183</v>
      </c>
      <c r="T267" s="46">
        <f t="shared" si="61"/>
        <v>0.12</v>
      </c>
      <c r="U267" s="46">
        <f t="shared" si="66"/>
        <v>2171.0651526590827</v>
      </c>
      <c r="V267" s="46"/>
      <c r="W267" s="116"/>
      <c r="Y267" s="5"/>
      <c r="Z267" s="5"/>
      <c r="AA267" s="5"/>
      <c r="AB267" s="5"/>
      <c r="AC267" s="5"/>
      <c r="AD267" s="5"/>
      <c r="AE267" s="5"/>
      <c r="AF267" s="5"/>
    </row>
    <row r="268" spans="2:32" x14ac:dyDescent="0.2">
      <c r="B268" s="37">
        <f t="shared" si="62"/>
        <v>22</v>
      </c>
      <c r="C268" s="37">
        <v>253</v>
      </c>
      <c r="D268" s="46"/>
      <c r="E268" s="46"/>
      <c r="F268" s="46">
        <f t="shared" si="68"/>
        <v>150.50926955578444</v>
      </c>
      <c r="G268" s="48">
        <f t="shared" si="67"/>
        <v>6000.5828524882982</v>
      </c>
      <c r="H268" s="46">
        <f t="shared" si="55"/>
        <v>0.12</v>
      </c>
      <c r="I268" s="46">
        <f t="shared" si="63"/>
        <v>0</v>
      </c>
      <c r="J268" s="46"/>
      <c r="K268" s="46">
        <f t="shared" si="65"/>
        <v>101917.896963288</v>
      </c>
      <c r="M268" s="125">
        <f t="shared" si="56"/>
        <v>1.0594256262456365</v>
      </c>
      <c r="N268" s="37">
        <f t="shared" si="64"/>
        <v>22</v>
      </c>
      <c r="O268" s="37">
        <v>253</v>
      </c>
      <c r="P268" s="46">
        <f t="shared" si="57"/>
        <v>0</v>
      </c>
      <c r="Q268" s="46">
        <f t="shared" si="58"/>
        <v>0</v>
      </c>
      <c r="R268" s="46">
        <f t="shared" si="59"/>
        <v>159.45337715491024</v>
      </c>
      <c r="S268" s="115">
        <f t="shared" si="60"/>
        <v>6000.5828524882982</v>
      </c>
      <c r="T268" s="46">
        <f t="shared" si="61"/>
        <v>0.12</v>
      </c>
      <c r="U268" s="46">
        <f t="shared" si="66"/>
        <v>0</v>
      </c>
      <c r="V268" s="46"/>
      <c r="W268" s="116"/>
      <c r="Y268" s="5"/>
      <c r="Z268" s="5"/>
      <c r="AA268" s="5"/>
      <c r="AB268" s="5"/>
      <c r="AC268" s="5"/>
      <c r="AD268" s="5"/>
      <c r="AE268" s="5"/>
      <c r="AF268" s="5"/>
    </row>
    <row r="269" spans="2:32" x14ac:dyDescent="0.2">
      <c r="B269" s="37">
        <f t="shared" si="62"/>
        <v>22</v>
      </c>
      <c r="C269" s="37">
        <v>254</v>
      </c>
      <c r="D269" s="46"/>
      <c r="E269" s="46"/>
      <c r="F269" s="46">
        <f t="shared" si="68"/>
        <v>150.50926955578444</v>
      </c>
      <c r="G269" s="48">
        <f t="shared" si="67"/>
        <v>6000.5828524882982</v>
      </c>
      <c r="H269" s="46">
        <f t="shared" si="55"/>
        <v>0.12</v>
      </c>
      <c r="I269" s="46">
        <f t="shared" si="63"/>
        <v>0</v>
      </c>
      <c r="J269" s="46"/>
      <c r="K269" s="46">
        <f t="shared" si="65"/>
        <v>102303.64850889231</v>
      </c>
      <c r="M269" s="125">
        <f t="shared" si="56"/>
        <v>1.0538804296206197</v>
      </c>
      <c r="N269" s="37">
        <f t="shared" si="64"/>
        <v>22</v>
      </c>
      <c r="O269" s="37">
        <v>254</v>
      </c>
      <c r="P269" s="46">
        <f t="shared" si="57"/>
        <v>0</v>
      </c>
      <c r="Q269" s="46">
        <f t="shared" si="58"/>
        <v>0</v>
      </c>
      <c r="R269" s="46">
        <f t="shared" si="59"/>
        <v>158.61877366133575</v>
      </c>
      <c r="S269" s="115">
        <f t="shared" si="60"/>
        <v>6000.5828524882982</v>
      </c>
      <c r="T269" s="46">
        <f t="shared" si="61"/>
        <v>0.12</v>
      </c>
      <c r="U269" s="46">
        <f t="shared" si="66"/>
        <v>0</v>
      </c>
      <c r="V269" s="46"/>
      <c r="W269" s="116"/>
      <c r="Y269" s="5"/>
      <c r="Z269" s="5"/>
      <c r="AA269" s="5"/>
      <c r="AB269" s="5"/>
      <c r="AC269" s="5"/>
      <c r="AD269" s="5"/>
      <c r="AE269" s="5"/>
      <c r="AF269" s="5"/>
    </row>
    <row r="270" spans="2:32" x14ac:dyDescent="0.2">
      <c r="B270" s="37">
        <f t="shared" si="62"/>
        <v>22</v>
      </c>
      <c r="C270" s="37">
        <v>255</v>
      </c>
      <c r="D270" s="46"/>
      <c r="E270" s="46"/>
      <c r="F270" s="46">
        <f t="shared" si="68"/>
        <v>150.50926955578444</v>
      </c>
      <c r="G270" s="48">
        <f t="shared" si="67"/>
        <v>6000.5828524882982</v>
      </c>
      <c r="H270" s="46">
        <f t="shared" si="55"/>
        <v>0.12</v>
      </c>
      <c r="I270" s="46">
        <f t="shared" si="63"/>
        <v>2160.209826895787</v>
      </c>
      <c r="J270" s="46"/>
      <c r="K270" s="46">
        <f t="shared" si="65"/>
        <v>104851.63958809219</v>
      </c>
      <c r="M270" s="125">
        <f t="shared" si="56"/>
        <v>1.0483642574073675</v>
      </c>
      <c r="N270" s="37">
        <f t="shared" si="64"/>
        <v>22</v>
      </c>
      <c r="O270" s="37">
        <v>255</v>
      </c>
      <c r="P270" s="46">
        <f t="shared" si="57"/>
        <v>0</v>
      </c>
      <c r="Q270" s="46">
        <f t="shared" si="58"/>
        <v>0</v>
      </c>
      <c r="R270" s="46">
        <f t="shared" si="59"/>
        <v>157.78853861077525</v>
      </c>
      <c r="S270" s="115">
        <f t="shared" si="60"/>
        <v>6000.5828524882982</v>
      </c>
      <c r="T270" s="46">
        <f t="shared" si="61"/>
        <v>0.12</v>
      </c>
      <c r="U270" s="46">
        <f t="shared" si="66"/>
        <v>2264.6867710176998</v>
      </c>
      <c r="V270" s="46"/>
      <c r="W270" s="116"/>
      <c r="Y270" s="5"/>
      <c r="Z270" s="5"/>
      <c r="AA270" s="5"/>
      <c r="AB270" s="5"/>
      <c r="AC270" s="5"/>
      <c r="AD270" s="5"/>
      <c r="AE270" s="5"/>
      <c r="AF270" s="5"/>
    </row>
    <row r="271" spans="2:32" x14ac:dyDescent="0.2">
      <c r="B271" s="37">
        <f t="shared" si="62"/>
        <v>22</v>
      </c>
      <c r="C271" s="37">
        <v>256</v>
      </c>
      <c r="D271" s="46"/>
      <c r="E271" s="46"/>
      <c r="F271" s="46">
        <f t="shared" si="68"/>
        <v>150.50926955578444</v>
      </c>
      <c r="G271" s="48">
        <f t="shared" si="67"/>
        <v>6000.5828524882982</v>
      </c>
      <c r="H271" s="46">
        <f t="shared" si="55"/>
        <v>0.12</v>
      </c>
      <c r="I271" s="46">
        <f t="shared" si="63"/>
        <v>0</v>
      </c>
      <c r="J271" s="46"/>
      <c r="K271" s="46">
        <f t="shared" si="65"/>
        <v>105252.82759047518</v>
      </c>
      <c r="M271" s="125">
        <f t="shared" si="56"/>
        <v>1.0428769576876462</v>
      </c>
      <c r="N271" s="37">
        <f t="shared" si="64"/>
        <v>22</v>
      </c>
      <c r="O271" s="37">
        <v>256</v>
      </c>
      <c r="P271" s="46">
        <f t="shared" si="57"/>
        <v>0</v>
      </c>
      <c r="Q271" s="46">
        <f t="shared" si="58"/>
        <v>0</v>
      </c>
      <c r="R271" s="46">
        <f t="shared" si="59"/>
        <v>156.96264913812635</v>
      </c>
      <c r="S271" s="115">
        <f t="shared" si="60"/>
        <v>6000.5828524882982</v>
      </c>
      <c r="T271" s="46">
        <f t="shared" si="61"/>
        <v>0.12</v>
      </c>
      <c r="U271" s="46">
        <f t="shared" si="66"/>
        <v>0</v>
      </c>
      <c r="V271" s="46"/>
      <c r="W271" s="116"/>
      <c r="Y271" s="5"/>
      <c r="Z271" s="5"/>
      <c r="AA271" s="5"/>
      <c r="AB271" s="5"/>
      <c r="AC271" s="5"/>
      <c r="AD271" s="5"/>
      <c r="AE271" s="5"/>
      <c r="AF271" s="5"/>
    </row>
    <row r="272" spans="2:32" x14ac:dyDescent="0.2">
      <c r="B272" s="37">
        <f t="shared" si="62"/>
        <v>22</v>
      </c>
      <c r="C272" s="37">
        <v>257</v>
      </c>
      <c r="D272" s="46"/>
      <c r="E272" s="46"/>
      <c r="F272" s="46">
        <f t="shared" si="68"/>
        <v>150.50926955578444</v>
      </c>
      <c r="G272" s="48">
        <f t="shared" si="67"/>
        <v>6000.5828524882982</v>
      </c>
      <c r="H272" s="46">
        <f t="shared" ref="H272:H335" si="69">$H$14</f>
        <v>0.12</v>
      </c>
      <c r="I272" s="46">
        <f t="shared" si="63"/>
        <v>0</v>
      </c>
      <c r="J272" s="46"/>
      <c r="K272" s="46">
        <f t="shared" si="65"/>
        <v>105656.12652147425</v>
      </c>
      <c r="M272" s="125">
        <f t="shared" ref="M272:M335" si="70">(1+$C$10/12)^(12*($B272-$C272/12))</f>
        <v>1.0374183793383847</v>
      </c>
      <c r="N272" s="37">
        <f t="shared" si="64"/>
        <v>22</v>
      </c>
      <c r="O272" s="37">
        <v>257</v>
      </c>
      <c r="P272" s="46">
        <f t="shared" ref="P272:P335" si="71">D272*$M272</f>
        <v>0</v>
      </c>
      <c r="Q272" s="46">
        <f t="shared" ref="Q272:Q335" si="72">E272*$M272</f>
        <v>0</v>
      </c>
      <c r="R272" s="46">
        <f t="shared" ref="R272:R335" si="73">F272*$M272</f>
        <v>156.14108249796598</v>
      </c>
      <c r="S272" s="115">
        <f t="shared" ref="S272:S335" si="74">G272</f>
        <v>6000.5828524882982</v>
      </c>
      <c r="T272" s="46">
        <f t="shared" ref="T272:T335" si="75">H272</f>
        <v>0.12</v>
      </c>
      <c r="U272" s="46">
        <f t="shared" si="66"/>
        <v>0</v>
      </c>
      <c r="V272" s="46"/>
      <c r="W272" s="116"/>
      <c r="Y272" s="5"/>
      <c r="Z272" s="5"/>
      <c r="AA272" s="5"/>
      <c r="AB272" s="5"/>
      <c r="AC272" s="5"/>
      <c r="AD272" s="5"/>
      <c r="AE272" s="5"/>
      <c r="AF272" s="5"/>
    </row>
    <row r="273" spans="2:32" x14ac:dyDescent="0.2">
      <c r="B273" s="37">
        <f t="shared" ref="B273:B336" si="76">INT((C273-1)/12)+1</f>
        <v>22</v>
      </c>
      <c r="C273" s="37">
        <v>258</v>
      </c>
      <c r="D273" s="46"/>
      <c r="E273" s="46"/>
      <c r="F273" s="46">
        <f t="shared" si="68"/>
        <v>150.50926955578444</v>
      </c>
      <c r="G273" s="48">
        <f t="shared" si="67"/>
        <v>6000.5828524882982</v>
      </c>
      <c r="H273" s="46">
        <f t="shared" si="69"/>
        <v>0.12</v>
      </c>
      <c r="I273" s="46">
        <f t="shared" ref="I273:I336" si="77">IF(INT(C273/3)=C273/3,SUMPRODUCT(G271:G273,H271:H273),0)</f>
        <v>2160.209826895787</v>
      </c>
      <c r="J273" s="46"/>
      <c r="K273" s="46">
        <f t="shared" si="65"/>
        <v>108221.7573150462</v>
      </c>
      <c r="M273" s="125">
        <f t="shared" si="70"/>
        <v>1.031988372027514</v>
      </c>
      <c r="N273" s="37">
        <f t="shared" ref="N273:N336" si="78">INT((O273-1)/12)+1</f>
        <v>22</v>
      </c>
      <c r="O273" s="37">
        <v>258</v>
      </c>
      <c r="P273" s="46">
        <f t="shared" si="71"/>
        <v>0</v>
      </c>
      <c r="Q273" s="46">
        <f t="shared" si="72"/>
        <v>0</v>
      </c>
      <c r="R273" s="46">
        <f t="shared" si="73"/>
        <v>155.32381606392426</v>
      </c>
      <c r="S273" s="115">
        <f t="shared" si="74"/>
        <v>6000.5828524882982</v>
      </c>
      <c r="T273" s="46">
        <f t="shared" si="75"/>
        <v>0.12</v>
      </c>
      <c r="U273" s="46">
        <f t="shared" si="66"/>
        <v>2229.3114224960214</v>
      </c>
      <c r="V273" s="46"/>
      <c r="W273" s="116"/>
      <c r="Y273" s="5"/>
      <c r="Z273" s="5"/>
      <c r="AA273" s="5"/>
      <c r="AB273" s="5"/>
      <c r="AC273" s="5"/>
      <c r="AD273" s="5"/>
      <c r="AE273" s="5"/>
      <c r="AF273" s="5"/>
    </row>
    <row r="274" spans="2:32" x14ac:dyDescent="0.2">
      <c r="B274" s="37">
        <f t="shared" si="76"/>
        <v>22</v>
      </c>
      <c r="C274" s="37">
        <v>259</v>
      </c>
      <c r="D274" s="46"/>
      <c r="E274" s="46"/>
      <c r="F274" s="46">
        <f t="shared" si="68"/>
        <v>150.50926955578444</v>
      </c>
      <c r="G274" s="48">
        <f t="shared" si="67"/>
        <v>6000.5828524882982</v>
      </c>
      <c r="H274" s="46">
        <f t="shared" si="69"/>
        <v>0.12</v>
      </c>
      <c r="I274" s="46">
        <f t="shared" si="77"/>
        <v>0</v>
      </c>
      <c r="J274" s="46"/>
      <c r="K274" s="46">
        <f t="shared" ref="K274:K337" si="79">K273*(1+$C$10/12)-D274-E274-F274+I274+J274</f>
        <v>108640.6778465854</v>
      </c>
      <c r="M274" s="125">
        <f t="shared" si="70"/>
        <v>1.0265867862098264</v>
      </c>
      <c r="N274" s="37">
        <f t="shared" si="78"/>
        <v>22</v>
      </c>
      <c r="O274" s="37">
        <v>259</v>
      </c>
      <c r="P274" s="46">
        <f t="shared" si="71"/>
        <v>0</v>
      </c>
      <c r="Q274" s="46">
        <f t="shared" si="72"/>
        <v>0</v>
      </c>
      <c r="R274" s="46">
        <f t="shared" si="73"/>
        <v>154.5108273280612</v>
      </c>
      <c r="S274" s="115">
        <f t="shared" si="74"/>
        <v>6000.5828524882982</v>
      </c>
      <c r="T274" s="46">
        <f t="shared" si="75"/>
        <v>0.12</v>
      </c>
      <c r="U274" s="46">
        <f t="shared" ref="U274:U337" si="80">I274*$M274</f>
        <v>0</v>
      </c>
      <c r="V274" s="46"/>
      <c r="W274" s="116"/>
      <c r="Y274" s="5"/>
      <c r="Z274" s="5"/>
      <c r="AA274" s="5"/>
      <c r="AB274" s="5"/>
      <c r="AC274" s="5"/>
      <c r="AD274" s="5"/>
      <c r="AE274" s="5"/>
      <c r="AF274" s="5"/>
    </row>
    <row r="275" spans="2:32" x14ac:dyDescent="0.2">
      <c r="B275" s="37">
        <f t="shared" si="76"/>
        <v>22</v>
      </c>
      <c r="C275" s="37">
        <v>260</v>
      </c>
      <c r="D275" s="46"/>
      <c r="E275" s="46"/>
      <c r="F275" s="46">
        <f t="shared" si="68"/>
        <v>150.50926955578444</v>
      </c>
      <c r="G275" s="48">
        <f t="shared" si="67"/>
        <v>6000.5828524882982</v>
      </c>
      <c r="H275" s="46">
        <f t="shared" si="69"/>
        <v>0.12</v>
      </c>
      <c r="I275" s="46">
        <f t="shared" si="77"/>
        <v>0</v>
      </c>
      <c r="J275" s="46"/>
      <c r="K275" s="46">
        <f t="shared" si="79"/>
        <v>109061.80260988786</v>
      </c>
      <c r="M275" s="125">
        <f t="shared" si="70"/>
        <v>1.0212134731228559</v>
      </c>
      <c r="N275" s="37">
        <f t="shared" si="78"/>
        <v>22</v>
      </c>
      <c r="O275" s="37">
        <v>260</v>
      </c>
      <c r="P275" s="46">
        <f t="shared" si="71"/>
        <v>0</v>
      </c>
      <c r="Q275" s="46">
        <f t="shared" si="72"/>
        <v>0</v>
      </c>
      <c r="R275" s="46">
        <f t="shared" si="73"/>
        <v>153.70209390024675</v>
      </c>
      <c r="S275" s="115">
        <f t="shared" si="74"/>
        <v>6000.5828524882982</v>
      </c>
      <c r="T275" s="46">
        <f t="shared" si="75"/>
        <v>0.12</v>
      </c>
      <c r="U275" s="46">
        <f t="shared" si="80"/>
        <v>0</v>
      </c>
      <c r="V275" s="46"/>
      <c r="W275" s="116"/>
      <c r="Y275" s="5"/>
      <c r="Z275" s="5"/>
      <c r="AA275" s="5"/>
      <c r="AB275" s="5"/>
      <c r="AC275" s="5"/>
      <c r="AD275" s="5"/>
      <c r="AE275" s="5"/>
      <c r="AF275" s="5"/>
    </row>
    <row r="276" spans="2:32" x14ac:dyDescent="0.2">
      <c r="B276" s="37">
        <f t="shared" si="76"/>
        <v>22</v>
      </c>
      <c r="C276" s="37">
        <v>261</v>
      </c>
      <c r="D276" s="46"/>
      <c r="E276" s="46"/>
      <c r="F276" s="46">
        <f t="shared" si="68"/>
        <v>150.50926955578444</v>
      </c>
      <c r="G276" s="48">
        <f t="shared" si="67"/>
        <v>6000.5828524882982</v>
      </c>
      <c r="H276" s="46">
        <f t="shared" si="69"/>
        <v>0.12</v>
      </c>
      <c r="I276" s="46">
        <f t="shared" si="77"/>
        <v>2160.209826895787</v>
      </c>
      <c r="J276" s="46"/>
      <c r="K276" s="46">
        <f t="shared" si="79"/>
        <v>111645.35302984301</v>
      </c>
      <c r="M276" s="125">
        <f t="shared" si="70"/>
        <v>1.0158682847827833</v>
      </c>
      <c r="N276" s="37">
        <f t="shared" si="78"/>
        <v>22</v>
      </c>
      <c r="O276" s="37">
        <v>261</v>
      </c>
      <c r="P276" s="46">
        <f t="shared" si="71"/>
        <v>0</v>
      </c>
      <c r="Q276" s="46">
        <f t="shared" si="72"/>
        <v>0</v>
      </c>
      <c r="R276" s="46">
        <f t="shared" si="73"/>
        <v>152.89759350754434</v>
      </c>
      <c r="S276" s="115">
        <f t="shared" si="74"/>
        <v>6000.5828524882982</v>
      </c>
      <c r="T276" s="46">
        <f t="shared" si="75"/>
        <v>0.12</v>
      </c>
      <c r="U276" s="46">
        <f t="shared" si="80"/>
        <v>2194.4886516195365</v>
      </c>
      <c r="V276" s="46"/>
      <c r="W276" s="116"/>
      <c r="Y276" s="5"/>
      <c r="Z276" s="5"/>
      <c r="AA276" s="5"/>
      <c r="AB276" s="5"/>
      <c r="AC276" s="5"/>
      <c r="AD276" s="5"/>
      <c r="AE276" s="5"/>
      <c r="AF276" s="5"/>
    </row>
    <row r="277" spans="2:32" x14ac:dyDescent="0.2">
      <c r="B277" s="37">
        <f t="shared" si="76"/>
        <v>22</v>
      </c>
      <c r="C277" s="37">
        <v>262</v>
      </c>
      <c r="D277" s="46"/>
      <c r="E277" s="46"/>
      <c r="F277" s="46">
        <f t="shared" si="68"/>
        <v>150.50926955578444</v>
      </c>
      <c r="G277" s="48">
        <f t="shared" si="67"/>
        <v>6000.5828524882982</v>
      </c>
      <c r="H277" s="46">
        <f t="shared" si="69"/>
        <v>0.12</v>
      </c>
      <c r="I277" s="46">
        <f t="shared" si="77"/>
        <v>0</v>
      </c>
      <c r="J277" s="46"/>
      <c r="K277" s="46">
        <f t="shared" si="79"/>
        <v>112082.28747536099</v>
      </c>
      <c r="M277" s="125">
        <f t="shared" si="70"/>
        <v>1.0105510739803585</v>
      </c>
      <c r="N277" s="37">
        <f t="shared" si="78"/>
        <v>22</v>
      </c>
      <c r="O277" s="37">
        <v>262</v>
      </c>
      <c r="P277" s="46">
        <f t="shared" si="71"/>
        <v>0</v>
      </c>
      <c r="Q277" s="46">
        <f t="shared" si="72"/>
        <v>0</v>
      </c>
      <c r="R277" s="46">
        <f t="shared" si="73"/>
        <v>152.09730399359725</v>
      </c>
      <c r="S277" s="115">
        <f t="shared" si="74"/>
        <v>6000.5828524882982</v>
      </c>
      <c r="T277" s="46">
        <f t="shared" si="75"/>
        <v>0.12</v>
      </c>
      <c r="U277" s="46">
        <f t="shared" si="80"/>
        <v>0</v>
      </c>
      <c r="V277" s="46"/>
      <c r="W277" s="116"/>
      <c r="Y277" s="5"/>
      <c r="Z277" s="5"/>
      <c r="AA277" s="5"/>
      <c r="AB277" s="5"/>
      <c r="AC277" s="5"/>
      <c r="AD277" s="5"/>
      <c r="AE277" s="5"/>
      <c r="AF277" s="5"/>
    </row>
    <row r="278" spans="2:32" x14ac:dyDescent="0.2">
      <c r="B278" s="37">
        <f t="shared" si="76"/>
        <v>22</v>
      </c>
      <c r="C278" s="37">
        <v>263</v>
      </c>
      <c r="D278" s="46"/>
      <c r="E278" s="46"/>
      <c r="F278" s="46">
        <f t="shared" si="68"/>
        <v>150.50926955578444</v>
      </c>
      <c r="G278" s="48">
        <f t="shared" si="67"/>
        <v>6000.5828524882982</v>
      </c>
      <c r="H278" s="46">
        <f t="shared" si="69"/>
        <v>0.12</v>
      </c>
      <c r="I278" s="46">
        <f t="shared" si="77"/>
        <v>0</v>
      </c>
      <c r="J278" s="46"/>
      <c r="K278" s="46">
        <f t="shared" si="79"/>
        <v>112521.52093635032</v>
      </c>
      <c r="M278" s="125">
        <f t="shared" si="70"/>
        <v>1.0052616942768478</v>
      </c>
      <c r="N278" s="37">
        <f t="shared" si="78"/>
        <v>22</v>
      </c>
      <c r="O278" s="37">
        <v>263</v>
      </c>
      <c r="P278" s="46">
        <f t="shared" si="71"/>
        <v>0</v>
      </c>
      <c r="Q278" s="46">
        <f t="shared" si="72"/>
        <v>0</v>
      </c>
      <c r="R278" s="46">
        <f t="shared" si="73"/>
        <v>151.30120331801865</v>
      </c>
      <c r="S278" s="115">
        <f t="shared" si="74"/>
        <v>6000.5828524882982</v>
      </c>
      <c r="T278" s="46">
        <f t="shared" si="75"/>
        <v>0.12</v>
      </c>
      <c r="U278" s="46">
        <f t="shared" si="80"/>
        <v>0</v>
      </c>
      <c r="V278" s="46"/>
      <c r="W278" s="116"/>
      <c r="Y278" s="5"/>
      <c r="Z278" s="5"/>
      <c r="AA278" s="5"/>
      <c r="AB278" s="5"/>
      <c r="AC278" s="5"/>
      <c r="AD278" s="5"/>
      <c r="AE278" s="5"/>
      <c r="AF278" s="5"/>
    </row>
    <row r="279" spans="2:32" x14ac:dyDescent="0.2">
      <c r="B279" s="37">
        <f t="shared" si="76"/>
        <v>22</v>
      </c>
      <c r="C279" s="37">
        <v>264</v>
      </c>
      <c r="D279" s="46"/>
      <c r="E279" s="46"/>
      <c r="F279" s="46">
        <f t="shared" si="68"/>
        <v>150.50926955578444</v>
      </c>
      <c r="G279" s="48">
        <f t="shared" ref="G279:G342" si="81">$G$13/12*(1-$G$14)^(INT((C279-1)/12))</f>
        <v>6000.5828524882982</v>
      </c>
      <c r="H279" s="46">
        <f t="shared" si="69"/>
        <v>0.12</v>
      </c>
      <c r="I279" s="46">
        <f t="shared" si="77"/>
        <v>2160.209826895787</v>
      </c>
      <c r="J279" s="46"/>
      <c r="K279" s="46">
        <f t="shared" si="79"/>
        <v>115123.27533642334</v>
      </c>
      <c r="M279" s="125">
        <f t="shared" si="70"/>
        <v>1</v>
      </c>
      <c r="N279" s="37">
        <f t="shared" si="78"/>
        <v>22</v>
      </c>
      <c r="O279" s="37">
        <v>264</v>
      </c>
      <c r="P279" s="46">
        <f t="shared" si="71"/>
        <v>0</v>
      </c>
      <c r="Q279" s="46">
        <f t="shared" si="72"/>
        <v>0</v>
      </c>
      <c r="R279" s="46">
        <f t="shared" si="73"/>
        <v>150.50926955578444</v>
      </c>
      <c r="S279" s="115">
        <f t="shared" si="74"/>
        <v>6000.5828524882982</v>
      </c>
      <c r="T279" s="46">
        <f t="shared" si="75"/>
        <v>0.12</v>
      </c>
      <c r="U279" s="46">
        <f t="shared" si="80"/>
        <v>2160.209826895787</v>
      </c>
      <c r="V279" s="46"/>
      <c r="W279" s="116"/>
      <c r="Y279" s="5"/>
      <c r="Z279" s="5"/>
      <c r="AA279" s="5"/>
      <c r="AB279" s="5"/>
      <c r="AC279" s="5"/>
      <c r="AD279" s="5"/>
      <c r="AE279" s="5"/>
      <c r="AF279" s="5"/>
    </row>
    <row r="280" spans="2:32" x14ac:dyDescent="0.2">
      <c r="B280" s="37">
        <f t="shared" si="76"/>
        <v>23</v>
      </c>
      <c r="C280" s="37">
        <v>265</v>
      </c>
      <c r="D280" s="46"/>
      <c r="E280" s="46"/>
      <c r="F280" s="46">
        <f t="shared" si="68"/>
        <v>155.02454764245795</v>
      </c>
      <c r="G280" s="48">
        <f t="shared" si="81"/>
        <v>5970.5799382258565</v>
      </c>
      <c r="H280" s="46">
        <f t="shared" si="69"/>
        <v>0.12</v>
      </c>
      <c r="I280" s="46">
        <f t="shared" si="77"/>
        <v>0</v>
      </c>
      <c r="J280" s="46"/>
      <c r="K280" s="46">
        <f t="shared" si="79"/>
        <v>115573.9942677505</v>
      </c>
      <c r="M280" s="125">
        <f t="shared" si="70"/>
        <v>1.0594256262456365</v>
      </c>
      <c r="N280" s="37">
        <f t="shared" si="78"/>
        <v>23</v>
      </c>
      <c r="O280" s="37">
        <v>265</v>
      </c>
      <c r="P280" s="46">
        <f t="shared" si="71"/>
        <v>0</v>
      </c>
      <c r="Q280" s="46">
        <f t="shared" si="72"/>
        <v>0</v>
      </c>
      <c r="R280" s="46">
        <f t="shared" si="73"/>
        <v>164.23697846955753</v>
      </c>
      <c r="S280" s="115">
        <f t="shared" si="74"/>
        <v>5970.5799382258565</v>
      </c>
      <c r="T280" s="46">
        <f t="shared" si="75"/>
        <v>0.12</v>
      </c>
      <c r="U280" s="46">
        <f t="shared" si="80"/>
        <v>0</v>
      </c>
      <c r="V280" s="46"/>
      <c r="W280" s="116"/>
      <c r="Y280" s="5"/>
      <c r="Z280" s="5"/>
      <c r="AA280" s="5"/>
      <c r="AB280" s="5"/>
      <c r="AC280" s="5"/>
      <c r="AD280" s="5"/>
      <c r="AE280" s="5"/>
      <c r="AF280" s="5"/>
    </row>
    <row r="281" spans="2:32" x14ac:dyDescent="0.2">
      <c r="B281" s="37">
        <f t="shared" si="76"/>
        <v>23</v>
      </c>
      <c r="C281" s="37">
        <v>266</v>
      </c>
      <c r="D281" s="46"/>
      <c r="E281" s="46"/>
      <c r="F281" s="46">
        <f t="shared" si="68"/>
        <v>155.02454764245795</v>
      </c>
      <c r="G281" s="48">
        <f t="shared" si="81"/>
        <v>5970.5799382258565</v>
      </c>
      <c r="H281" s="46">
        <f t="shared" si="69"/>
        <v>0.12</v>
      </c>
      <c r="I281" s="46">
        <f t="shared" si="77"/>
        <v>0</v>
      </c>
      <c r="J281" s="46"/>
      <c r="K281" s="46">
        <f t="shared" si="79"/>
        <v>116027.08474429909</v>
      </c>
      <c r="M281" s="125">
        <f t="shared" si="70"/>
        <v>1.0538804296206197</v>
      </c>
      <c r="N281" s="37">
        <f t="shared" si="78"/>
        <v>23</v>
      </c>
      <c r="O281" s="37">
        <v>266</v>
      </c>
      <c r="P281" s="46">
        <f t="shared" si="71"/>
        <v>0</v>
      </c>
      <c r="Q281" s="46">
        <f t="shared" si="72"/>
        <v>0</v>
      </c>
      <c r="R281" s="46">
        <f t="shared" si="73"/>
        <v>163.3773368711758</v>
      </c>
      <c r="S281" s="115">
        <f t="shared" si="74"/>
        <v>5970.5799382258565</v>
      </c>
      <c r="T281" s="46">
        <f t="shared" si="75"/>
        <v>0.12</v>
      </c>
      <c r="U281" s="46">
        <f t="shared" si="80"/>
        <v>0</v>
      </c>
      <c r="V281" s="46"/>
      <c r="W281" s="116"/>
      <c r="Y281" s="5"/>
      <c r="Z281" s="5"/>
      <c r="AA281" s="5"/>
      <c r="AB281" s="5"/>
      <c r="AC281" s="5"/>
      <c r="AD281" s="5"/>
      <c r="AE281" s="5"/>
      <c r="AF281" s="5"/>
    </row>
    <row r="282" spans="2:32" x14ac:dyDescent="0.2">
      <c r="B282" s="37">
        <f t="shared" si="76"/>
        <v>23</v>
      </c>
      <c r="C282" s="37">
        <v>267</v>
      </c>
      <c r="D282" s="46"/>
      <c r="E282" s="46"/>
      <c r="F282" s="46">
        <f t="shared" si="68"/>
        <v>155.02454764245795</v>
      </c>
      <c r="G282" s="48">
        <f t="shared" si="81"/>
        <v>5970.5799382258565</v>
      </c>
      <c r="H282" s="46">
        <f t="shared" si="69"/>
        <v>0.12</v>
      </c>
      <c r="I282" s="46">
        <f t="shared" si="77"/>
        <v>2149.4087777613081</v>
      </c>
      <c r="J282" s="46"/>
      <c r="K282" s="46">
        <f t="shared" si="79"/>
        <v>118631.96802217634</v>
      </c>
      <c r="M282" s="125">
        <f t="shared" si="70"/>
        <v>1.0483642574073675</v>
      </c>
      <c r="N282" s="37">
        <f t="shared" si="78"/>
        <v>23</v>
      </c>
      <c r="O282" s="37">
        <v>267</v>
      </c>
      <c r="P282" s="46">
        <f t="shared" si="71"/>
        <v>0</v>
      </c>
      <c r="Q282" s="46">
        <f t="shared" si="72"/>
        <v>0</v>
      </c>
      <c r="R282" s="46">
        <f t="shared" si="73"/>
        <v>162.52219476909849</v>
      </c>
      <c r="S282" s="115">
        <f t="shared" si="74"/>
        <v>5970.5799382258565</v>
      </c>
      <c r="T282" s="46">
        <f t="shared" si="75"/>
        <v>0.12</v>
      </c>
      <c r="U282" s="46">
        <f t="shared" si="80"/>
        <v>2253.3633371626111</v>
      </c>
      <c r="V282" s="46"/>
      <c r="W282" s="116"/>
      <c r="Y282" s="5"/>
      <c r="Z282" s="5"/>
      <c r="AA282" s="5"/>
      <c r="AB282" s="5"/>
      <c r="AC282" s="5"/>
      <c r="AD282" s="5"/>
      <c r="AE282" s="5"/>
      <c r="AF282" s="5"/>
    </row>
    <row r="283" spans="2:32" x14ac:dyDescent="0.2">
      <c r="B283" s="37">
        <f t="shared" si="76"/>
        <v>23</v>
      </c>
      <c r="C283" s="37">
        <v>268</v>
      </c>
      <c r="D283" s="46"/>
      <c r="E283" s="46"/>
      <c r="F283" s="46">
        <f t="shared" si="68"/>
        <v>155.02454764245795</v>
      </c>
      <c r="G283" s="48">
        <f t="shared" si="81"/>
        <v>5970.5799382258565</v>
      </c>
      <c r="H283" s="46">
        <f t="shared" si="69"/>
        <v>0.12</v>
      </c>
      <c r="I283" s="46">
        <f t="shared" si="77"/>
        <v>0</v>
      </c>
      <c r="J283" s="46"/>
      <c r="K283" s="46">
        <f t="shared" si="79"/>
        <v>119101.14862172735</v>
      </c>
      <c r="M283" s="125">
        <f t="shared" si="70"/>
        <v>1.0428769576876462</v>
      </c>
      <c r="N283" s="37">
        <f t="shared" si="78"/>
        <v>23</v>
      </c>
      <c r="O283" s="37">
        <v>268</v>
      </c>
      <c r="P283" s="46">
        <f t="shared" si="71"/>
        <v>0</v>
      </c>
      <c r="Q283" s="46">
        <f t="shared" si="72"/>
        <v>0</v>
      </c>
      <c r="R283" s="46">
        <f t="shared" si="73"/>
        <v>161.67152861227012</v>
      </c>
      <c r="S283" s="115">
        <f t="shared" si="74"/>
        <v>5970.5799382258565</v>
      </c>
      <c r="T283" s="46">
        <f t="shared" si="75"/>
        <v>0.12</v>
      </c>
      <c r="U283" s="46">
        <f t="shared" si="80"/>
        <v>0</v>
      </c>
      <c r="V283" s="46"/>
      <c r="W283" s="116"/>
      <c r="Y283" s="5"/>
      <c r="Z283" s="5"/>
      <c r="AA283" s="5"/>
      <c r="AB283" s="5"/>
      <c r="AC283" s="5"/>
      <c r="AD283" s="5"/>
      <c r="AE283" s="5"/>
      <c r="AF283" s="5"/>
    </row>
    <row r="284" spans="2:32" x14ac:dyDescent="0.2">
      <c r="B284" s="37">
        <f t="shared" si="76"/>
        <v>23</v>
      </c>
      <c r="C284" s="37">
        <v>269</v>
      </c>
      <c r="D284" s="46"/>
      <c r="E284" s="46"/>
      <c r="F284" s="46">
        <f t="shared" si="68"/>
        <v>155.02454764245795</v>
      </c>
      <c r="G284" s="48">
        <f t="shared" si="81"/>
        <v>5970.5799382258565</v>
      </c>
      <c r="H284" s="46">
        <f t="shared" si="69"/>
        <v>0.12</v>
      </c>
      <c r="I284" s="46">
        <f t="shared" si="77"/>
        <v>0</v>
      </c>
      <c r="J284" s="46"/>
      <c r="K284" s="46">
        <f t="shared" si="79"/>
        <v>119572.79790615382</v>
      </c>
      <c r="M284" s="125">
        <f t="shared" si="70"/>
        <v>1.0374183793383847</v>
      </c>
      <c r="N284" s="37">
        <f t="shared" si="78"/>
        <v>23</v>
      </c>
      <c r="O284" s="37">
        <v>269</v>
      </c>
      <c r="P284" s="46">
        <f t="shared" si="71"/>
        <v>0</v>
      </c>
      <c r="Q284" s="46">
        <f t="shared" si="72"/>
        <v>0</v>
      </c>
      <c r="R284" s="46">
        <f t="shared" si="73"/>
        <v>160.82531497290492</v>
      </c>
      <c r="S284" s="115">
        <f t="shared" si="74"/>
        <v>5970.5799382258565</v>
      </c>
      <c r="T284" s="46">
        <f t="shared" si="75"/>
        <v>0.12</v>
      </c>
      <c r="U284" s="46">
        <f t="shared" si="80"/>
        <v>0</v>
      </c>
      <c r="V284" s="46"/>
      <c r="W284" s="116"/>
      <c r="Y284" s="5"/>
      <c r="Z284" s="5"/>
      <c r="AA284" s="5"/>
      <c r="AB284" s="5"/>
      <c r="AC284" s="5"/>
      <c r="AD284" s="5"/>
      <c r="AE284" s="5"/>
      <c r="AF284" s="5"/>
    </row>
    <row r="285" spans="2:32" x14ac:dyDescent="0.2">
      <c r="B285" s="37">
        <f t="shared" si="76"/>
        <v>23</v>
      </c>
      <c r="C285" s="37">
        <v>270</v>
      </c>
      <c r="D285" s="46"/>
      <c r="E285" s="46"/>
      <c r="F285" s="46">
        <f t="shared" ref="F285:F348" si="82">$F$13/12*(1+$F$14)^(INT((C285-1)/12)-1)</f>
        <v>155.02454764245795</v>
      </c>
      <c r="G285" s="48">
        <f t="shared" si="81"/>
        <v>5970.5799382258565</v>
      </c>
      <c r="H285" s="46">
        <f t="shared" si="69"/>
        <v>0.12</v>
      </c>
      <c r="I285" s="46">
        <f t="shared" si="77"/>
        <v>2149.4087777613081</v>
      </c>
      <c r="J285" s="46"/>
      <c r="K285" s="46">
        <f t="shared" si="79"/>
        <v>122196.33764268215</v>
      </c>
      <c r="M285" s="125">
        <f t="shared" si="70"/>
        <v>1.031988372027514</v>
      </c>
      <c r="N285" s="37">
        <f t="shared" si="78"/>
        <v>23</v>
      </c>
      <c r="O285" s="37">
        <v>270</v>
      </c>
      <c r="P285" s="46">
        <f t="shared" si="71"/>
        <v>0</v>
      </c>
      <c r="Q285" s="46">
        <f t="shared" si="72"/>
        <v>0</v>
      </c>
      <c r="R285" s="46">
        <f t="shared" si="73"/>
        <v>159.98353054584197</v>
      </c>
      <c r="S285" s="115">
        <f t="shared" si="74"/>
        <v>5970.5799382258565</v>
      </c>
      <c r="T285" s="46">
        <f t="shared" si="75"/>
        <v>0.12</v>
      </c>
      <c r="U285" s="46">
        <f t="shared" si="80"/>
        <v>2218.1648653835409</v>
      </c>
      <c r="V285" s="46"/>
      <c r="W285" s="116"/>
      <c r="Y285" s="5"/>
      <c r="Z285" s="5"/>
      <c r="AA285" s="5"/>
      <c r="AB285" s="5"/>
      <c r="AC285" s="5"/>
      <c r="AD285" s="5"/>
      <c r="AE285" s="5"/>
      <c r="AF285" s="5"/>
    </row>
    <row r="286" spans="2:32" x14ac:dyDescent="0.2">
      <c r="B286" s="37">
        <f t="shared" si="76"/>
        <v>23</v>
      </c>
      <c r="C286" s="37">
        <v>271</v>
      </c>
      <c r="D286" s="46"/>
      <c r="E286" s="46"/>
      <c r="F286" s="46">
        <f t="shared" si="82"/>
        <v>155.02454764245795</v>
      </c>
      <c r="G286" s="48">
        <f t="shared" si="81"/>
        <v>5970.5799382258565</v>
      </c>
      <c r="H286" s="46">
        <f t="shared" si="69"/>
        <v>0.12</v>
      </c>
      <c r="I286" s="46">
        <f t="shared" si="77"/>
        <v>0</v>
      </c>
      <c r="J286" s="46"/>
      <c r="K286" s="46">
        <f t="shared" si="79"/>
        <v>122684.27286546594</v>
      </c>
      <c r="M286" s="125">
        <f t="shared" si="70"/>
        <v>1.0265867862098264</v>
      </c>
      <c r="N286" s="37">
        <f t="shared" si="78"/>
        <v>23</v>
      </c>
      <c r="O286" s="37">
        <v>271</v>
      </c>
      <c r="P286" s="46">
        <f t="shared" si="71"/>
        <v>0</v>
      </c>
      <c r="Q286" s="46">
        <f t="shared" si="72"/>
        <v>0</v>
      </c>
      <c r="R286" s="46">
        <f t="shared" si="73"/>
        <v>159.14615214790302</v>
      </c>
      <c r="S286" s="115">
        <f t="shared" si="74"/>
        <v>5970.5799382258565</v>
      </c>
      <c r="T286" s="46">
        <f t="shared" si="75"/>
        <v>0.12</v>
      </c>
      <c r="U286" s="46">
        <f t="shared" si="80"/>
        <v>0</v>
      </c>
      <c r="V286" s="46"/>
      <c r="W286" s="116"/>
      <c r="Y286" s="5"/>
      <c r="Z286" s="5"/>
      <c r="AA286" s="5"/>
      <c r="AB286" s="5"/>
      <c r="AC286" s="5"/>
      <c r="AD286" s="5"/>
      <c r="AE286" s="5"/>
      <c r="AF286" s="5"/>
    </row>
    <row r="287" spans="2:32" x14ac:dyDescent="0.2">
      <c r="B287" s="37">
        <f t="shared" si="76"/>
        <v>23</v>
      </c>
      <c r="C287" s="37">
        <v>272</v>
      </c>
      <c r="D287" s="46"/>
      <c r="E287" s="46"/>
      <c r="F287" s="46">
        <f t="shared" si="82"/>
        <v>155.02454764245795</v>
      </c>
      <c r="G287" s="48">
        <f t="shared" si="81"/>
        <v>5970.5799382258565</v>
      </c>
      <c r="H287" s="46">
        <f t="shared" si="69"/>
        <v>0.12</v>
      </c>
      <c r="I287" s="46">
        <f t="shared" si="77"/>
        <v>0</v>
      </c>
      <c r="J287" s="46"/>
      <c r="K287" s="46">
        <f t="shared" si="79"/>
        <v>123174.77545421894</v>
      </c>
      <c r="M287" s="125">
        <f t="shared" si="70"/>
        <v>1.0212134731228559</v>
      </c>
      <c r="N287" s="37">
        <f t="shared" si="78"/>
        <v>23</v>
      </c>
      <c r="O287" s="37">
        <v>272</v>
      </c>
      <c r="P287" s="46">
        <f t="shared" si="71"/>
        <v>0</v>
      </c>
      <c r="Q287" s="46">
        <f t="shared" si="72"/>
        <v>0</v>
      </c>
      <c r="R287" s="46">
        <f t="shared" si="73"/>
        <v>158.31315671725412</v>
      </c>
      <c r="S287" s="115">
        <f t="shared" si="74"/>
        <v>5970.5799382258565</v>
      </c>
      <c r="T287" s="46">
        <f t="shared" si="75"/>
        <v>0.12</v>
      </c>
      <c r="U287" s="46">
        <f t="shared" si="80"/>
        <v>0</v>
      </c>
      <c r="V287" s="46"/>
      <c r="W287" s="116"/>
      <c r="Y287" s="5"/>
      <c r="Z287" s="5"/>
      <c r="AA287" s="5"/>
      <c r="AB287" s="5"/>
      <c r="AC287" s="5"/>
      <c r="AD287" s="5"/>
      <c r="AE287" s="5"/>
      <c r="AF287" s="5"/>
    </row>
    <row r="288" spans="2:32" x14ac:dyDescent="0.2">
      <c r="B288" s="37">
        <f t="shared" si="76"/>
        <v>23</v>
      </c>
      <c r="C288" s="37">
        <v>273</v>
      </c>
      <c r="D288" s="46"/>
      <c r="E288" s="46"/>
      <c r="F288" s="46">
        <f t="shared" si="82"/>
        <v>155.02454764245795</v>
      </c>
      <c r="G288" s="48">
        <f t="shared" si="81"/>
        <v>5970.5799382258565</v>
      </c>
      <c r="H288" s="46">
        <f t="shared" si="69"/>
        <v>0.12</v>
      </c>
      <c r="I288" s="46">
        <f t="shared" si="77"/>
        <v>2149.4087777613081</v>
      </c>
      <c r="J288" s="46"/>
      <c r="K288" s="46">
        <f t="shared" si="79"/>
        <v>125817.26769539726</v>
      </c>
      <c r="M288" s="125">
        <f t="shared" si="70"/>
        <v>1.0158682847827833</v>
      </c>
      <c r="N288" s="37">
        <f t="shared" si="78"/>
        <v>23</v>
      </c>
      <c r="O288" s="37">
        <v>273</v>
      </c>
      <c r="P288" s="46">
        <f t="shared" si="71"/>
        <v>0</v>
      </c>
      <c r="Q288" s="46">
        <f t="shared" si="72"/>
        <v>0</v>
      </c>
      <c r="R288" s="46">
        <f t="shared" si="73"/>
        <v>157.48452131277062</v>
      </c>
      <c r="S288" s="115">
        <f t="shared" si="74"/>
        <v>5970.5799382258565</v>
      </c>
      <c r="T288" s="46">
        <f t="shared" si="75"/>
        <v>0.12</v>
      </c>
      <c r="U288" s="46">
        <f t="shared" si="80"/>
        <v>2183.5162083614387</v>
      </c>
      <c r="V288" s="46"/>
      <c r="W288" s="116"/>
      <c r="Y288" s="5"/>
      <c r="Z288" s="5"/>
      <c r="AA288" s="5"/>
      <c r="AB288" s="5"/>
      <c r="AC288" s="5"/>
      <c r="AD288" s="5"/>
      <c r="AE288" s="5"/>
      <c r="AF288" s="5"/>
    </row>
    <row r="289" spans="2:32" x14ac:dyDescent="0.2">
      <c r="B289" s="37">
        <f t="shared" si="76"/>
        <v>23</v>
      </c>
      <c r="C289" s="37">
        <v>274</v>
      </c>
      <c r="D289" s="46"/>
      <c r="E289" s="46"/>
      <c r="F289" s="46">
        <f t="shared" si="82"/>
        <v>155.02454764245795</v>
      </c>
      <c r="G289" s="48">
        <f t="shared" si="81"/>
        <v>5970.5799382258565</v>
      </c>
      <c r="H289" s="46">
        <f t="shared" si="69"/>
        <v>0.12</v>
      </c>
      <c r="I289" s="46">
        <f t="shared" si="77"/>
        <v>0</v>
      </c>
      <c r="J289" s="46"/>
      <c r="K289" s="46">
        <f t="shared" si="79"/>
        <v>126324.25514511629</v>
      </c>
      <c r="M289" s="125">
        <f t="shared" si="70"/>
        <v>1.0105510739803585</v>
      </c>
      <c r="N289" s="37">
        <f t="shared" si="78"/>
        <v>23</v>
      </c>
      <c r="O289" s="37">
        <v>274</v>
      </c>
      <c r="P289" s="46">
        <f t="shared" si="71"/>
        <v>0</v>
      </c>
      <c r="Q289" s="46">
        <f t="shared" si="72"/>
        <v>0</v>
      </c>
      <c r="R289" s="46">
        <f t="shared" si="73"/>
        <v>156.66022311340512</v>
      </c>
      <c r="S289" s="115">
        <f t="shared" si="74"/>
        <v>5970.5799382258565</v>
      </c>
      <c r="T289" s="46">
        <f t="shared" si="75"/>
        <v>0.12</v>
      </c>
      <c r="U289" s="46">
        <f t="shared" si="80"/>
        <v>0</v>
      </c>
      <c r="V289" s="46"/>
      <c r="W289" s="116"/>
      <c r="Y289" s="5"/>
      <c r="Z289" s="5"/>
      <c r="AA289" s="5"/>
      <c r="AB289" s="5"/>
      <c r="AC289" s="5"/>
      <c r="AD289" s="5"/>
      <c r="AE289" s="5"/>
      <c r="AF289" s="5"/>
    </row>
    <row r="290" spans="2:32" x14ac:dyDescent="0.2">
      <c r="B290" s="37">
        <f t="shared" si="76"/>
        <v>23</v>
      </c>
      <c r="C290" s="37">
        <v>275</v>
      </c>
      <c r="D290" s="46"/>
      <c r="E290" s="46"/>
      <c r="F290" s="46">
        <f t="shared" si="82"/>
        <v>155.02454764245795</v>
      </c>
      <c r="G290" s="48">
        <f t="shared" si="81"/>
        <v>5970.5799382258565</v>
      </c>
      <c r="H290" s="46">
        <f t="shared" si="69"/>
        <v>0.12</v>
      </c>
      <c r="I290" s="46">
        <f t="shared" si="77"/>
        <v>0</v>
      </c>
      <c r="J290" s="46"/>
      <c r="K290" s="46">
        <f t="shared" si="79"/>
        <v>126833.91020779793</v>
      </c>
      <c r="M290" s="125">
        <f t="shared" si="70"/>
        <v>1.0052616942768478</v>
      </c>
      <c r="N290" s="37">
        <f t="shared" si="78"/>
        <v>23</v>
      </c>
      <c r="O290" s="37">
        <v>275</v>
      </c>
      <c r="P290" s="46">
        <f t="shared" si="71"/>
        <v>0</v>
      </c>
      <c r="Q290" s="46">
        <f t="shared" si="72"/>
        <v>0</v>
      </c>
      <c r="R290" s="46">
        <f t="shared" si="73"/>
        <v>155.84023941755919</v>
      </c>
      <c r="S290" s="115">
        <f t="shared" si="74"/>
        <v>5970.5799382258565</v>
      </c>
      <c r="T290" s="46">
        <f t="shared" si="75"/>
        <v>0.12</v>
      </c>
      <c r="U290" s="46">
        <f t="shared" si="80"/>
        <v>0</v>
      </c>
      <c r="V290" s="46"/>
      <c r="W290" s="116"/>
      <c r="Y290" s="5"/>
      <c r="Z290" s="5"/>
      <c r="AA290" s="5"/>
      <c r="AB290" s="5"/>
      <c r="AC290" s="5"/>
      <c r="AD290" s="5"/>
      <c r="AE290" s="5"/>
      <c r="AF290" s="5"/>
    </row>
    <row r="291" spans="2:32" x14ac:dyDescent="0.2">
      <c r="B291" s="37">
        <f t="shared" si="76"/>
        <v>23</v>
      </c>
      <c r="C291" s="37">
        <v>276</v>
      </c>
      <c r="D291" s="46"/>
      <c r="E291" s="46"/>
      <c r="F291" s="46">
        <f t="shared" si="82"/>
        <v>155.02454764245795</v>
      </c>
      <c r="G291" s="48">
        <f t="shared" si="81"/>
        <v>5970.5799382258565</v>
      </c>
      <c r="H291" s="46">
        <f t="shared" si="69"/>
        <v>0.12</v>
      </c>
      <c r="I291" s="46">
        <f t="shared" si="77"/>
        <v>2149.4087777613081</v>
      </c>
      <c r="J291" s="46"/>
      <c r="K291" s="46">
        <f t="shared" si="79"/>
        <v>129495.65569736737</v>
      </c>
      <c r="M291" s="125">
        <f t="shared" si="70"/>
        <v>1</v>
      </c>
      <c r="N291" s="37">
        <f t="shared" si="78"/>
        <v>23</v>
      </c>
      <c r="O291" s="37">
        <v>276</v>
      </c>
      <c r="P291" s="46">
        <f t="shared" si="71"/>
        <v>0</v>
      </c>
      <c r="Q291" s="46">
        <f t="shared" si="72"/>
        <v>0</v>
      </c>
      <c r="R291" s="46">
        <f t="shared" si="73"/>
        <v>155.02454764245795</v>
      </c>
      <c r="S291" s="115">
        <f t="shared" si="74"/>
        <v>5970.5799382258565</v>
      </c>
      <c r="T291" s="46">
        <f t="shared" si="75"/>
        <v>0.12</v>
      </c>
      <c r="U291" s="46">
        <f t="shared" si="80"/>
        <v>2149.4087777613081</v>
      </c>
      <c r="V291" s="46"/>
      <c r="W291" s="116"/>
      <c r="Y291" s="5"/>
      <c r="Z291" s="5"/>
      <c r="AA291" s="5"/>
      <c r="AB291" s="5"/>
      <c r="AC291" s="5"/>
      <c r="AD291" s="5"/>
      <c r="AE291" s="5"/>
      <c r="AF291" s="5"/>
    </row>
    <row r="292" spans="2:32" x14ac:dyDescent="0.2">
      <c r="B292" s="37">
        <f t="shared" si="76"/>
        <v>24</v>
      </c>
      <c r="C292" s="37">
        <v>277</v>
      </c>
      <c r="D292" s="46"/>
      <c r="E292" s="46"/>
      <c r="F292" s="46">
        <f t="shared" si="82"/>
        <v>159.67528407173168</v>
      </c>
      <c r="G292" s="48">
        <f t="shared" si="81"/>
        <v>5940.7270385347274</v>
      </c>
      <c r="H292" s="46">
        <f t="shared" si="69"/>
        <v>0.12</v>
      </c>
      <c r="I292" s="46">
        <f t="shared" si="77"/>
        <v>0</v>
      </c>
      <c r="J292" s="46"/>
      <c r="K292" s="46">
        <f t="shared" si="79"/>
        <v>130017.34696375512</v>
      </c>
      <c r="M292" s="125">
        <f t="shared" si="70"/>
        <v>1.0594256262456365</v>
      </c>
      <c r="N292" s="37">
        <f t="shared" si="78"/>
        <v>24</v>
      </c>
      <c r="O292" s="37">
        <v>277</v>
      </c>
      <c r="P292" s="46">
        <f t="shared" si="71"/>
        <v>0</v>
      </c>
      <c r="Q292" s="46">
        <f t="shared" si="72"/>
        <v>0</v>
      </c>
      <c r="R292" s="46">
        <f t="shared" si="73"/>
        <v>169.16408782364425</v>
      </c>
      <c r="S292" s="115">
        <f t="shared" si="74"/>
        <v>5940.7270385347274</v>
      </c>
      <c r="T292" s="46">
        <f t="shared" si="75"/>
        <v>0.12</v>
      </c>
      <c r="U292" s="46">
        <f t="shared" si="80"/>
        <v>0</v>
      </c>
      <c r="V292" s="46"/>
      <c r="W292" s="116"/>
      <c r="Y292" s="5"/>
      <c r="Z292" s="5"/>
      <c r="AA292" s="5"/>
      <c r="AB292" s="5"/>
      <c r="AC292" s="5"/>
      <c r="AD292" s="5"/>
      <c r="AE292" s="5"/>
      <c r="AF292" s="5"/>
    </row>
    <row r="293" spans="2:32" x14ac:dyDescent="0.2">
      <c r="B293" s="37">
        <f t="shared" si="76"/>
        <v>24</v>
      </c>
      <c r="C293" s="37">
        <v>278</v>
      </c>
      <c r="D293" s="46"/>
      <c r="E293" s="46"/>
      <c r="F293" s="46">
        <f t="shared" si="82"/>
        <v>159.67528407173168</v>
      </c>
      <c r="G293" s="48">
        <f t="shared" si="81"/>
        <v>5940.7270385347274</v>
      </c>
      <c r="H293" s="46">
        <f t="shared" si="69"/>
        <v>0.12</v>
      </c>
      <c r="I293" s="46">
        <f t="shared" si="77"/>
        <v>0</v>
      </c>
      <c r="J293" s="46"/>
      <c r="K293" s="46">
        <f t="shared" si="79"/>
        <v>130541.78321009349</v>
      </c>
      <c r="M293" s="125">
        <f t="shared" si="70"/>
        <v>1.0538804296206197</v>
      </c>
      <c r="N293" s="37">
        <f t="shared" si="78"/>
        <v>24</v>
      </c>
      <c r="O293" s="37">
        <v>278</v>
      </c>
      <c r="P293" s="46">
        <f t="shared" si="71"/>
        <v>0</v>
      </c>
      <c r="Q293" s="46">
        <f t="shared" si="72"/>
        <v>0</v>
      </c>
      <c r="R293" s="46">
        <f t="shared" si="73"/>
        <v>168.27865697731107</v>
      </c>
      <c r="S293" s="115">
        <f t="shared" si="74"/>
        <v>5940.7270385347274</v>
      </c>
      <c r="T293" s="46">
        <f t="shared" si="75"/>
        <v>0.12</v>
      </c>
      <c r="U293" s="46">
        <f t="shared" si="80"/>
        <v>0</v>
      </c>
      <c r="V293" s="46"/>
      <c r="W293" s="116"/>
      <c r="Y293" s="5"/>
      <c r="Z293" s="5"/>
      <c r="AA293" s="5"/>
      <c r="AB293" s="5"/>
      <c r="AC293" s="5"/>
      <c r="AD293" s="5"/>
      <c r="AE293" s="5"/>
      <c r="AF293" s="5"/>
    </row>
    <row r="294" spans="2:32" x14ac:dyDescent="0.2">
      <c r="B294" s="37">
        <f t="shared" si="76"/>
        <v>24</v>
      </c>
      <c r="C294" s="37">
        <v>279</v>
      </c>
      <c r="D294" s="46"/>
      <c r="E294" s="46"/>
      <c r="F294" s="46">
        <f t="shared" si="82"/>
        <v>159.67528407173168</v>
      </c>
      <c r="G294" s="48">
        <f t="shared" si="81"/>
        <v>5940.7270385347274</v>
      </c>
      <c r="H294" s="46">
        <f t="shared" si="69"/>
        <v>0.12</v>
      </c>
      <c r="I294" s="46">
        <f t="shared" si="77"/>
        <v>2138.6617338725018</v>
      </c>
      <c r="J294" s="46"/>
      <c r="K294" s="46">
        <f t="shared" si="79"/>
        <v>133207.64061350029</v>
      </c>
      <c r="M294" s="125">
        <f t="shared" si="70"/>
        <v>1.0483642574073675</v>
      </c>
      <c r="N294" s="37">
        <f t="shared" si="78"/>
        <v>24</v>
      </c>
      <c r="O294" s="37">
        <v>279</v>
      </c>
      <c r="P294" s="46">
        <f t="shared" si="71"/>
        <v>0</v>
      </c>
      <c r="Q294" s="46">
        <f t="shared" si="72"/>
        <v>0</v>
      </c>
      <c r="R294" s="46">
        <f t="shared" si="73"/>
        <v>167.39786061217143</v>
      </c>
      <c r="S294" s="115">
        <f t="shared" si="74"/>
        <v>5940.7270385347274</v>
      </c>
      <c r="T294" s="46">
        <f t="shared" si="75"/>
        <v>0.12</v>
      </c>
      <c r="U294" s="46">
        <f t="shared" si="80"/>
        <v>2242.0965204767986</v>
      </c>
      <c r="V294" s="46"/>
      <c r="W294" s="116"/>
      <c r="Y294" s="5"/>
      <c r="Z294" s="5"/>
      <c r="AA294" s="5"/>
      <c r="AB294" s="5"/>
      <c r="AC294" s="5"/>
      <c r="AD294" s="5"/>
      <c r="AE294" s="5"/>
      <c r="AF294" s="5"/>
    </row>
    <row r="295" spans="2:32" x14ac:dyDescent="0.2">
      <c r="B295" s="37">
        <f t="shared" si="76"/>
        <v>24</v>
      </c>
      <c r="C295" s="37">
        <v>280</v>
      </c>
      <c r="D295" s="46"/>
      <c r="E295" s="46"/>
      <c r="F295" s="46">
        <f t="shared" si="82"/>
        <v>159.67528407173168</v>
      </c>
      <c r="G295" s="48">
        <f t="shared" si="81"/>
        <v>5940.7270385347274</v>
      </c>
      <c r="H295" s="46">
        <f t="shared" si="69"/>
        <v>0.12</v>
      </c>
      <c r="I295" s="46">
        <f t="shared" si="77"/>
        <v>0</v>
      </c>
      <c r="J295" s="46"/>
      <c r="K295" s="46">
        <f t="shared" si="79"/>
        <v>133748.86320967699</v>
      </c>
      <c r="M295" s="125">
        <f t="shared" si="70"/>
        <v>1.0428769576876462</v>
      </c>
      <c r="N295" s="37">
        <f t="shared" si="78"/>
        <v>24</v>
      </c>
      <c r="O295" s="37">
        <v>280</v>
      </c>
      <c r="P295" s="46">
        <f t="shared" si="71"/>
        <v>0</v>
      </c>
      <c r="Q295" s="46">
        <f t="shared" si="72"/>
        <v>0</v>
      </c>
      <c r="R295" s="46">
        <f t="shared" si="73"/>
        <v>166.5216744706382</v>
      </c>
      <c r="S295" s="115">
        <f t="shared" si="74"/>
        <v>5940.7270385347274</v>
      </c>
      <c r="T295" s="46">
        <f t="shared" si="75"/>
        <v>0.12</v>
      </c>
      <c r="U295" s="46">
        <f t="shared" si="80"/>
        <v>0</v>
      </c>
      <c r="V295" s="46"/>
      <c r="W295" s="116"/>
      <c r="Y295" s="5"/>
      <c r="Z295" s="5"/>
      <c r="AA295" s="5"/>
      <c r="AB295" s="5"/>
      <c r="AC295" s="5"/>
      <c r="AD295" s="5"/>
      <c r="AE295" s="5"/>
      <c r="AF295" s="5"/>
    </row>
    <row r="296" spans="2:32" x14ac:dyDescent="0.2">
      <c r="B296" s="37">
        <f t="shared" si="76"/>
        <v>24</v>
      </c>
      <c r="C296" s="37">
        <v>281</v>
      </c>
      <c r="D296" s="46"/>
      <c r="E296" s="46"/>
      <c r="F296" s="46">
        <f t="shared" si="82"/>
        <v>159.67528407173168</v>
      </c>
      <c r="G296" s="48">
        <f t="shared" si="81"/>
        <v>5940.7270385347274</v>
      </c>
      <c r="H296" s="46">
        <f t="shared" si="69"/>
        <v>0.12</v>
      </c>
      <c r="I296" s="46">
        <f t="shared" si="77"/>
        <v>0</v>
      </c>
      <c r="J296" s="46"/>
      <c r="K296" s="46">
        <f t="shared" si="79"/>
        <v>134292.9335536905</v>
      </c>
      <c r="M296" s="125">
        <f t="shared" si="70"/>
        <v>1.0374183793383847</v>
      </c>
      <c r="N296" s="37">
        <f t="shared" si="78"/>
        <v>24</v>
      </c>
      <c r="O296" s="37">
        <v>281</v>
      </c>
      <c r="P296" s="46">
        <f t="shared" si="71"/>
        <v>0</v>
      </c>
      <c r="Q296" s="46">
        <f t="shared" si="72"/>
        <v>0</v>
      </c>
      <c r="R296" s="46">
        <f t="shared" si="73"/>
        <v>165.65007442209208</v>
      </c>
      <c r="S296" s="115">
        <f t="shared" si="74"/>
        <v>5940.7270385347274</v>
      </c>
      <c r="T296" s="46">
        <f t="shared" si="75"/>
        <v>0.12</v>
      </c>
      <c r="U296" s="46">
        <f t="shared" si="80"/>
        <v>0</v>
      </c>
      <c r="V296" s="46"/>
      <c r="W296" s="116"/>
      <c r="Y296" s="5"/>
      <c r="Z296" s="5"/>
      <c r="AA296" s="5"/>
      <c r="AB296" s="5"/>
      <c r="AC296" s="5"/>
      <c r="AD296" s="5"/>
      <c r="AE296" s="5"/>
      <c r="AF296" s="5"/>
    </row>
    <row r="297" spans="2:32" x14ac:dyDescent="0.2">
      <c r="B297" s="37">
        <f t="shared" si="76"/>
        <v>24</v>
      </c>
      <c r="C297" s="37">
        <v>282</v>
      </c>
      <c r="D297" s="46"/>
      <c r="E297" s="46"/>
      <c r="F297" s="46">
        <f t="shared" si="82"/>
        <v>159.67528407173168</v>
      </c>
      <c r="G297" s="48">
        <f t="shared" si="81"/>
        <v>5940.7270385347274</v>
      </c>
      <c r="H297" s="46">
        <f t="shared" si="69"/>
        <v>0.12</v>
      </c>
      <c r="I297" s="46">
        <f t="shared" si="77"/>
        <v>2138.6617338725018</v>
      </c>
      <c r="J297" s="46"/>
      <c r="K297" s="46">
        <f t="shared" si="79"/>
        <v>136978.52836339179</v>
      </c>
      <c r="M297" s="125">
        <f t="shared" si="70"/>
        <v>1.031988372027514</v>
      </c>
      <c r="N297" s="37">
        <f t="shared" si="78"/>
        <v>24</v>
      </c>
      <c r="O297" s="37">
        <v>282</v>
      </c>
      <c r="P297" s="46">
        <f t="shared" si="71"/>
        <v>0</v>
      </c>
      <c r="Q297" s="46">
        <f t="shared" si="72"/>
        <v>0</v>
      </c>
      <c r="R297" s="46">
        <f t="shared" si="73"/>
        <v>164.78303646221721</v>
      </c>
      <c r="S297" s="115">
        <f t="shared" si="74"/>
        <v>5940.7270385347274</v>
      </c>
      <c r="T297" s="46">
        <f t="shared" si="75"/>
        <v>0.12</v>
      </c>
      <c r="U297" s="46">
        <f t="shared" si="80"/>
        <v>2207.0740410566236</v>
      </c>
      <c r="V297" s="46"/>
      <c r="W297" s="116"/>
      <c r="Y297" s="5"/>
      <c r="Z297" s="5"/>
      <c r="AA297" s="5"/>
      <c r="AB297" s="5"/>
      <c r="AC297" s="5"/>
      <c r="AD297" s="5"/>
      <c r="AE297" s="5"/>
      <c r="AF297" s="5"/>
    </row>
    <row r="298" spans="2:32" x14ac:dyDescent="0.2">
      <c r="B298" s="37">
        <f t="shared" si="76"/>
        <v>24</v>
      </c>
      <c r="C298" s="37">
        <v>283</v>
      </c>
      <c r="D298" s="46"/>
      <c r="E298" s="46"/>
      <c r="F298" s="46">
        <f t="shared" si="82"/>
        <v>159.67528407173168</v>
      </c>
      <c r="G298" s="48">
        <f t="shared" si="81"/>
        <v>5940.7270385347274</v>
      </c>
      <c r="H298" s="46">
        <f t="shared" si="69"/>
        <v>0.12</v>
      </c>
      <c r="I298" s="46">
        <f t="shared" si="77"/>
        <v>0</v>
      </c>
      <c r="J298" s="46"/>
      <c r="K298" s="46">
        <f t="shared" si="79"/>
        <v>137539.59221806074</v>
      </c>
      <c r="M298" s="125">
        <f t="shared" si="70"/>
        <v>1.0265867862098264</v>
      </c>
      <c r="N298" s="37">
        <f t="shared" si="78"/>
        <v>24</v>
      </c>
      <c r="O298" s="37">
        <v>283</v>
      </c>
      <c r="P298" s="46">
        <f t="shared" si="71"/>
        <v>0</v>
      </c>
      <c r="Q298" s="46">
        <f t="shared" si="72"/>
        <v>0</v>
      </c>
      <c r="R298" s="46">
        <f t="shared" si="73"/>
        <v>163.92053671234009</v>
      </c>
      <c r="S298" s="115">
        <f t="shared" si="74"/>
        <v>5940.7270385347274</v>
      </c>
      <c r="T298" s="46">
        <f t="shared" si="75"/>
        <v>0.12</v>
      </c>
      <c r="U298" s="46">
        <f t="shared" si="80"/>
        <v>0</v>
      </c>
      <c r="V298" s="46"/>
      <c r="W298" s="116"/>
      <c r="Y298" s="5"/>
      <c r="Z298" s="5"/>
      <c r="AA298" s="5"/>
      <c r="AB298" s="5"/>
      <c r="AC298" s="5"/>
      <c r="AD298" s="5"/>
      <c r="AE298" s="5"/>
      <c r="AF298" s="5"/>
    </row>
    <row r="299" spans="2:32" x14ac:dyDescent="0.2">
      <c r="B299" s="37">
        <f t="shared" si="76"/>
        <v>24</v>
      </c>
      <c r="C299" s="37">
        <v>284</v>
      </c>
      <c r="D299" s="46"/>
      <c r="E299" s="46"/>
      <c r="F299" s="46">
        <f t="shared" si="82"/>
        <v>159.67528407173168</v>
      </c>
      <c r="G299" s="48">
        <f t="shared" si="81"/>
        <v>5940.7270385347274</v>
      </c>
      <c r="H299" s="46">
        <f t="shared" si="69"/>
        <v>0.12</v>
      </c>
      <c r="I299" s="46">
        <f t="shared" si="77"/>
        <v>0</v>
      </c>
      <c r="J299" s="46"/>
      <c r="K299" s="46">
        <f t="shared" si="79"/>
        <v>138103.60821920275</v>
      </c>
      <c r="M299" s="125">
        <f t="shared" si="70"/>
        <v>1.0212134731228559</v>
      </c>
      <c r="N299" s="37">
        <f t="shared" si="78"/>
        <v>24</v>
      </c>
      <c r="O299" s="37">
        <v>284</v>
      </c>
      <c r="P299" s="46">
        <f t="shared" si="71"/>
        <v>0</v>
      </c>
      <c r="Q299" s="46">
        <f t="shared" si="72"/>
        <v>0</v>
      </c>
      <c r="R299" s="46">
        <f t="shared" si="73"/>
        <v>163.06255141877176</v>
      </c>
      <c r="S299" s="115">
        <f t="shared" si="74"/>
        <v>5940.7270385347274</v>
      </c>
      <c r="T299" s="46">
        <f t="shared" si="75"/>
        <v>0.12</v>
      </c>
      <c r="U299" s="46">
        <f t="shared" si="80"/>
        <v>0</v>
      </c>
      <c r="V299" s="46"/>
      <c r="W299" s="116"/>
      <c r="Y299" s="5"/>
      <c r="Z299" s="5"/>
      <c r="AA299" s="5"/>
      <c r="AB299" s="5"/>
      <c r="AC299" s="5"/>
      <c r="AD299" s="5"/>
      <c r="AE299" s="5"/>
      <c r="AF299" s="5"/>
    </row>
    <row r="300" spans="2:32" x14ac:dyDescent="0.2">
      <c r="B300" s="37">
        <f t="shared" si="76"/>
        <v>24</v>
      </c>
      <c r="C300" s="37">
        <v>285</v>
      </c>
      <c r="D300" s="46"/>
      <c r="E300" s="46"/>
      <c r="F300" s="46">
        <f t="shared" si="82"/>
        <v>159.67528407173168</v>
      </c>
      <c r="G300" s="48">
        <f t="shared" si="81"/>
        <v>5940.7270385347274</v>
      </c>
      <c r="H300" s="46">
        <f t="shared" si="69"/>
        <v>0.12</v>
      </c>
      <c r="I300" s="46">
        <f t="shared" si="77"/>
        <v>2138.6617338725018</v>
      </c>
      <c r="J300" s="46"/>
      <c r="K300" s="46">
        <f t="shared" si="79"/>
        <v>140809.2536339825</v>
      </c>
      <c r="M300" s="125">
        <f t="shared" si="70"/>
        <v>1.0158682847827833</v>
      </c>
      <c r="N300" s="37">
        <f t="shared" si="78"/>
        <v>24</v>
      </c>
      <c r="O300" s="37">
        <v>285</v>
      </c>
      <c r="P300" s="46">
        <f t="shared" si="71"/>
        <v>0</v>
      </c>
      <c r="Q300" s="46">
        <f t="shared" si="72"/>
        <v>0</v>
      </c>
      <c r="R300" s="46">
        <f t="shared" si="73"/>
        <v>162.20905695215376</v>
      </c>
      <c r="S300" s="115">
        <f t="shared" si="74"/>
        <v>5940.7270385347274</v>
      </c>
      <c r="T300" s="46">
        <f t="shared" si="75"/>
        <v>0.12</v>
      </c>
      <c r="U300" s="46">
        <f t="shared" si="80"/>
        <v>2172.5986273196318</v>
      </c>
      <c r="V300" s="46"/>
      <c r="W300" s="116"/>
      <c r="Y300" s="5"/>
      <c r="Z300" s="5"/>
      <c r="AA300" s="5"/>
      <c r="AB300" s="5"/>
      <c r="AC300" s="5"/>
      <c r="AD300" s="5"/>
      <c r="AE300" s="5"/>
      <c r="AF300" s="5"/>
    </row>
    <row r="301" spans="2:32" x14ac:dyDescent="0.2">
      <c r="B301" s="37">
        <f t="shared" si="76"/>
        <v>24</v>
      </c>
      <c r="C301" s="37">
        <v>286</v>
      </c>
      <c r="D301" s="46"/>
      <c r="E301" s="46"/>
      <c r="F301" s="46">
        <f t="shared" si="82"/>
        <v>159.67528407173168</v>
      </c>
      <c r="G301" s="48">
        <f t="shared" si="81"/>
        <v>5940.7270385347274</v>
      </c>
      <c r="H301" s="46">
        <f t="shared" si="69"/>
        <v>0.12</v>
      </c>
      <c r="I301" s="46">
        <f t="shared" si="77"/>
        <v>0</v>
      </c>
      <c r="J301" s="46"/>
      <c r="K301" s="46">
        <f t="shared" si="79"/>
        <v>141390.47359388389</v>
      </c>
      <c r="M301" s="125">
        <f t="shared" si="70"/>
        <v>1.0105510739803585</v>
      </c>
      <c r="N301" s="37">
        <f t="shared" si="78"/>
        <v>24</v>
      </c>
      <c r="O301" s="37">
        <v>286</v>
      </c>
      <c r="P301" s="46">
        <f t="shared" si="71"/>
        <v>0</v>
      </c>
      <c r="Q301" s="46">
        <f t="shared" si="72"/>
        <v>0</v>
      </c>
      <c r="R301" s="46">
        <f t="shared" si="73"/>
        <v>161.36002980680729</v>
      </c>
      <c r="S301" s="115">
        <f t="shared" si="74"/>
        <v>5940.7270385347274</v>
      </c>
      <c r="T301" s="46">
        <f t="shared" si="75"/>
        <v>0.12</v>
      </c>
      <c r="U301" s="46">
        <f t="shared" si="80"/>
        <v>0</v>
      </c>
      <c r="V301" s="46"/>
      <c r="W301" s="116"/>
      <c r="Y301" s="5"/>
      <c r="Z301" s="5"/>
      <c r="AA301" s="5"/>
      <c r="AB301" s="5"/>
      <c r="AC301" s="5"/>
      <c r="AD301" s="5"/>
      <c r="AE301" s="5"/>
      <c r="AF301" s="5"/>
    </row>
    <row r="302" spans="2:32" x14ac:dyDescent="0.2">
      <c r="B302" s="37">
        <f t="shared" si="76"/>
        <v>24</v>
      </c>
      <c r="C302" s="37">
        <v>287</v>
      </c>
      <c r="D302" s="46"/>
      <c r="E302" s="46"/>
      <c r="F302" s="46">
        <f t="shared" si="82"/>
        <v>159.67528407173168</v>
      </c>
      <c r="G302" s="48">
        <f t="shared" si="81"/>
        <v>5940.7270385347274</v>
      </c>
      <c r="H302" s="46">
        <f t="shared" si="69"/>
        <v>0.12</v>
      </c>
      <c r="I302" s="46">
        <f t="shared" si="77"/>
        <v>0</v>
      </c>
      <c r="J302" s="46"/>
      <c r="K302" s="46">
        <f t="shared" si="79"/>
        <v>141974.75175552187</v>
      </c>
      <c r="M302" s="125">
        <f t="shared" si="70"/>
        <v>1.0052616942768478</v>
      </c>
      <c r="N302" s="37">
        <f t="shared" si="78"/>
        <v>24</v>
      </c>
      <c r="O302" s="37">
        <v>287</v>
      </c>
      <c r="P302" s="46">
        <f t="shared" si="71"/>
        <v>0</v>
      </c>
      <c r="Q302" s="46">
        <f t="shared" si="72"/>
        <v>0</v>
      </c>
      <c r="R302" s="46">
        <f t="shared" si="73"/>
        <v>160.51544660008594</v>
      </c>
      <c r="S302" s="115">
        <f t="shared" si="74"/>
        <v>5940.7270385347274</v>
      </c>
      <c r="T302" s="46">
        <f t="shared" si="75"/>
        <v>0.12</v>
      </c>
      <c r="U302" s="46">
        <f t="shared" si="80"/>
        <v>0</v>
      </c>
      <c r="V302" s="46"/>
      <c r="W302" s="116"/>
      <c r="Y302" s="5"/>
      <c r="Z302" s="5"/>
      <c r="AA302" s="5"/>
      <c r="AB302" s="5"/>
      <c r="AC302" s="5"/>
      <c r="AD302" s="5"/>
      <c r="AE302" s="5"/>
      <c r="AF302" s="5"/>
    </row>
    <row r="303" spans="2:32" x14ac:dyDescent="0.2">
      <c r="B303" s="37">
        <f t="shared" si="76"/>
        <v>24</v>
      </c>
      <c r="C303" s="37">
        <v>288</v>
      </c>
      <c r="D303" s="46"/>
      <c r="E303" s="46"/>
      <c r="F303" s="46">
        <f t="shared" si="82"/>
        <v>159.67528407173168</v>
      </c>
      <c r="G303" s="48">
        <f t="shared" si="81"/>
        <v>5940.7270385347274</v>
      </c>
      <c r="H303" s="46">
        <f t="shared" si="69"/>
        <v>0.12</v>
      </c>
      <c r="I303" s="46">
        <f t="shared" si="77"/>
        <v>2138.6617338725018</v>
      </c>
      <c r="J303" s="46"/>
      <c r="K303" s="46">
        <f t="shared" si="79"/>
        <v>144700.76594409152</v>
      </c>
      <c r="M303" s="125">
        <f t="shared" si="70"/>
        <v>1</v>
      </c>
      <c r="N303" s="37">
        <f t="shared" si="78"/>
        <v>24</v>
      </c>
      <c r="O303" s="37">
        <v>288</v>
      </c>
      <c r="P303" s="46">
        <f t="shared" si="71"/>
        <v>0</v>
      </c>
      <c r="Q303" s="46">
        <f t="shared" si="72"/>
        <v>0</v>
      </c>
      <c r="R303" s="46">
        <f t="shared" si="73"/>
        <v>159.67528407173168</v>
      </c>
      <c r="S303" s="115">
        <f t="shared" si="74"/>
        <v>5940.7270385347274</v>
      </c>
      <c r="T303" s="46">
        <f t="shared" si="75"/>
        <v>0.12</v>
      </c>
      <c r="U303" s="46">
        <f t="shared" si="80"/>
        <v>2138.6617338725018</v>
      </c>
      <c r="V303" s="46"/>
      <c r="W303" s="116"/>
      <c r="Y303" s="5"/>
      <c r="Z303" s="5"/>
      <c r="AA303" s="5"/>
      <c r="AB303" s="5"/>
      <c r="AC303" s="5"/>
      <c r="AD303" s="5"/>
      <c r="AE303" s="5"/>
      <c r="AF303" s="5"/>
    </row>
    <row r="304" spans="2:32" x14ac:dyDescent="0.2">
      <c r="B304" s="37">
        <f t="shared" si="76"/>
        <v>25</v>
      </c>
      <c r="C304" s="37">
        <v>289</v>
      </c>
      <c r="D304" s="46"/>
      <c r="E304" s="46"/>
      <c r="F304" s="46">
        <f t="shared" si="82"/>
        <v>164.46554259388367</v>
      </c>
      <c r="G304" s="48">
        <f t="shared" si="81"/>
        <v>5911.0234033420538</v>
      </c>
      <c r="H304" s="46">
        <f t="shared" si="69"/>
        <v>0.12</v>
      </c>
      <c r="I304" s="46">
        <f t="shared" si="77"/>
        <v>0</v>
      </c>
      <c r="J304" s="46"/>
      <c r="K304" s="46">
        <f t="shared" si="79"/>
        <v>145297.67159352114</v>
      </c>
      <c r="M304" s="125">
        <f t="shared" si="70"/>
        <v>1.0594256262456365</v>
      </c>
      <c r="N304" s="37">
        <f t="shared" si="78"/>
        <v>25</v>
      </c>
      <c r="O304" s="37">
        <v>289</v>
      </c>
      <c r="P304" s="46">
        <f t="shared" si="71"/>
        <v>0</v>
      </c>
      <c r="Q304" s="46">
        <f t="shared" si="72"/>
        <v>0</v>
      </c>
      <c r="R304" s="46">
        <f t="shared" si="73"/>
        <v>174.23901045835362</v>
      </c>
      <c r="S304" s="115">
        <f t="shared" si="74"/>
        <v>5911.0234033420538</v>
      </c>
      <c r="T304" s="46">
        <f t="shared" si="75"/>
        <v>0.12</v>
      </c>
      <c r="U304" s="46">
        <f t="shared" si="80"/>
        <v>0</v>
      </c>
      <c r="V304" s="46"/>
      <c r="W304" s="116"/>
      <c r="Y304" s="5"/>
      <c r="Z304" s="5"/>
      <c r="AA304" s="5"/>
      <c r="AB304" s="5"/>
      <c r="AC304" s="5"/>
      <c r="AD304" s="5"/>
      <c r="AE304" s="5"/>
      <c r="AF304" s="5"/>
    </row>
    <row r="305" spans="2:33" x14ac:dyDescent="0.2">
      <c r="B305" s="37">
        <f t="shared" si="76"/>
        <v>25</v>
      </c>
      <c r="C305" s="37">
        <v>290</v>
      </c>
      <c r="D305" s="46"/>
      <c r="E305" s="46"/>
      <c r="F305" s="46">
        <f t="shared" si="82"/>
        <v>164.46554259388367</v>
      </c>
      <c r="G305" s="48">
        <f t="shared" si="81"/>
        <v>5911.0234033420538</v>
      </c>
      <c r="H305" s="46">
        <f t="shared" si="69"/>
        <v>0.12</v>
      </c>
      <c r="I305" s="46">
        <f t="shared" si="77"/>
        <v>0</v>
      </c>
      <c r="J305" s="46"/>
      <c r="K305" s="46">
        <f t="shared" si="79"/>
        <v>145897.71797799019</v>
      </c>
      <c r="M305" s="125">
        <f t="shared" si="70"/>
        <v>1.0538804296206197</v>
      </c>
      <c r="N305" s="37">
        <f t="shared" si="78"/>
        <v>25</v>
      </c>
      <c r="O305" s="37">
        <v>290</v>
      </c>
      <c r="P305" s="46">
        <f t="shared" si="71"/>
        <v>0</v>
      </c>
      <c r="Q305" s="46">
        <f t="shared" si="72"/>
        <v>0</v>
      </c>
      <c r="R305" s="46">
        <f t="shared" si="73"/>
        <v>173.32701668663046</v>
      </c>
      <c r="S305" s="115">
        <f t="shared" si="74"/>
        <v>5911.0234033420538</v>
      </c>
      <c r="T305" s="46">
        <f t="shared" si="75"/>
        <v>0.12</v>
      </c>
      <c r="U305" s="46">
        <f t="shared" si="80"/>
        <v>0</v>
      </c>
      <c r="V305" s="46"/>
      <c r="W305" s="116"/>
      <c r="Y305" s="5"/>
      <c r="Z305" s="5"/>
      <c r="AA305" s="5"/>
      <c r="AB305" s="5"/>
      <c r="AC305" s="5"/>
      <c r="AD305" s="5"/>
      <c r="AE305" s="5"/>
      <c r="AF305" s="5"/>
    </row>
    <row r="306" spans="2:33" x14ac:dyDescent="0.2">
      <c r="B306" s="37">
        <f t="shared" si="76"/>
        <v>25</v>
      </c>
      <c r="C306" s="37">
        <v>291</v>
      </c>
      <c r="D306" s="46"/>
      <c r="E306" s="46"/>
      <c r="F306" s="46">
        <f t="shared" si="82"/>
        <v>164.46554259388367</v>
      </c>
      <c r="G306" s="48">
        <f t="shared" si="81"/>
        <v>5911.0234033420538</v>
      </c>
      <c r="H306" s="46">
        <f t="shared" si="69"/>
        <v>0.12</v>
      </c>
      <c r="I306" s="46">
        <f t="shared" si="77"/>
        <v>2127.9684252031393</v>
      </c>
      <c r="J306" s="46"/>
      <c r="K306" s="46">
        <f t="shared" si="79"/>
        <v>148628.89004828938</v>
      </c>
      <c r="M306" s="125">
        <f t="shared" si="70"/>
        <v>1.0483642574073675</v>
      </c>
      <c r="N306" s="37">
        <f t="shared" si="78"/>
        <v>25</v>
      </c>
      <c r="O306" s="37">
        <v>291</v>
      </c>
      <c r="P306" s="46">
        <f t="shared" si="71"/>
        <v>0</v>
      </c>
      <c r="Q306" s="46">
        <f t="shared" si="72"/>
        <v>0</v>
      </c>
      <c r="R306" s="46">
        <f t="shared" si="73"/>
        <v>172.41979643053662</v>
      </c>
      <c r="S306" s="115">
        <f t="shared" si="74"/>
        <v>5911.0234033420538</v>
      </c>
      <c r="T306" s="46">
        <f t="shared" si="75"/>
        <v>0.12</v>
      </c>
      <c r="U306" s="46">
        <f t="shared" si="80"/>
        <v>2230.8860378744143</v>
      </c>
      <c r="V306" s="46"/>
      <c r="W306" s="116"/>
      <c r="Y306" s="5"/>
      <c r="Z306" s="5"/>
      <c r="AA306" s="5"/>
      <c r="AB306" s="5"/>
      <c r="AC306" s="5"/>
      <c r="AD306" s="5"/>
      <c r="AE306" s="5"/>
      <c r="AF306" s="5"/>
    </row>
    <row r="307" spans="2:33" x14ac:dyDescent="0.2">
      <c r="B307" s="37">
        <f t="shared" si="76"/>
        <v>25</v>
      </c>
      <c r="C307" s="37">
        <v>292</v>
      </c>
      <c r="D307" s="46"/>
      <c r="E307" s="46"/>
      <c r="F307" s="46">
        <f t="shared" si="82"/>
        <v>164.46554259388367</v>
      </c>
      <c r="G307" s="48">
        <f t="shared" si="81"/>
        <v>5911.0234033420538</v>
      </c>
      <c r="H307" s="46">
        <f t="shared" si="69"/>
        <v>0.12</v>
      </c>
      <c r="I307" s="46">
        <f t="shared" si="77"/>
        <v>0</v>
      </c>
      <c r="J307" s="46"/>
      <c r="K307" s="46">
        <f t="shared" si="79"/>
        <v>149246.46428583682</v>
      </c>
      <c r="M307" s="125">
        <f t="shared" si="70"/>
        <v>1.0428769576876462</v>
      </c>
      <c r="N307" s="37">
        <f t="shared" si="78"/>
        <v>25</v>
      </c>
      <c r="O307" s="37">
        <v>292</v>
      </c>
      <c r="P307" s="46">
        <f t="shared" si="71"/>
        <v>0</v>
      </c>
      <c r="Q307" s="46">
        <f t="shared" si="72"/>
        <v>0</v>
      </c>
      <c r="R307" s="46">
        <f t="shared" si="73"/>
        <v>171.51732470475739</v>
      </c>
      <c r="S307" s="115">
        <f t="shared" si="74"/>
        <v>5911.0234033420538</v>
      </c>
      <c r="T307" s="46">
        <f t="shared" si="75"/>
        <v>0.12</v>
      </c>
      <c r="U307" s="46">
        <f t="shared" si="80"/>
        <v>0</v>
      </c>
      <c r="V307" s="46"/>
      <c r="W307" s="116"/>
      <c r="Y307" s="5"/>
      <c r="Z307" s="5"/>
      <c r="AA307" s="5"/>
      <c r="AB307" s="5"/>
      <c r="AC307" s="5"/>
      <c r="AD307" s="5"/>
      <c r="AE307" s="5"/>
      <c r="AF307" s="5"/>
    </row>
    <row r="308" spans="2:33" x14ac:dyDescent="0.2">
      <c r="B308" s="37">
        <f t="shared" si="76"/>
        <v>25</v>
      </c>
      <c r="C308" s="37">
        <v>293</v>
      </c>
      <c r="D308" s="46"/>
      <c r="E308" s="46"/>
      <c r="F308" s="46">
        <f t="shared" si="82"/>
        <v>164.46554259388367</v>
      </c>
      <c r="G308" s="48">
        <f t="shared" si="81"/>
        <v>5911.0234033420538</v>
      </c>
      <c r="H308" s="46">
        <f t="shared" si="69"/>
        <v>0.12</v>
      </c>
      <c r="I308" s="46">
        <f t="shared" si="77"/>
        <v>0</v>
      </c>
      <c r="J308" s="46"/>
      <c r="K308" s="46">
        <f t="shared" si="79"/>
        <v>149867.28801021547</v>
      </c>
      <c r="M308" s="125">
        <f t="shared" si="70"/>
        <v>1.0374183793383847</v>
      </c>
      <c r="N308" s="37">
        <f t="shared" si="78"/>
        <v>25</v>
      </c>
      <c r="O308" s="37">
        <v>293</v>
      </c>
      <c r="P308" s="46">
        <f t="shared" si="71"/>
        <v>0</v>
      </c>
      <c r="Q308" s="46">
        <f t="shared" si="72"/>
        <v>0</v>
      </c>
      <c r="R308" s="46">
        <f t="shared" si="73"/>
        <v>170.61957665475487</v>
      </c>
      <c r="S308" s="115">
        <f t="shared" si="74"/>
        <v>5911.0234033420538</v>
      </c>
      <c r="T308" s="46">
        <f t="shared" si="75"/>
        <v>0.12</v>
      </c>
      <c r="U308" s="46">
        <f t="shared" si="80"/>
        <v>0</v>
      </c>
      <c r="V308" s="46"/>
      <c r="W308" s="116"/>
      <c r="Y308" s="5"/>
      <c r="Z308" s="5"/>
      <c r="AA308" s="5"/>
      <c r="AB308" s="5"/>
      <c r="AC308" s="5"/>
      <c r="AD308" s="5"/>
      <c r="AE308" s="5"/>
      <c r="AF308" s="5"/>
    </row>
    <row r="309" spans="2:33" x14ac:dyDescent="0.2">
      <c r="B309" s="37">
        <f t="shared" si="76"/>
        <v>25</v>
      </c>
      <c r="C309" s="37">
        <v>294</v>
      </c>
      <c r="D309" s="46"/>
      <c r="E309" s="46"/>
      <c r="F309" s="46">
        <f t="shared" si="82"/>
        <v>164.46554259388367</v>
      </c>
      <c r="G309" s="48">
        <f t="shared" si="81"/>
        <v>5911.0234033420538</v>
      </c>
      <c r="H309" s="46">
        <f t="shared" si="69"/>
        <v>0.12</v>
      </c>
      <c r="I309" s="46">
        <f t="shared" si="77"/>
        <v>2127.9684252031393</v>
      </c>
      <c r="J309" s="46"/>
      <c r="K309" s="46">
        <f t="shared" si="79"/>
        <v>152619.34674443479</v>
      </c>
      <c r="L309" s="69" t="s">
        <v>77</v>
      </c>
      <c r="M309" s="125">
        <f t="shared" si="70"/>
        <v>1.031988372027514</v>
      </c>
      <c r="N309" s="37">
        <f t="shared" si="78"/>
        <v>25</v>
      </c>
      <c r="O309" s="37">
        <v>294</v>
      </c>
      <c r="P309" s="46">
        <f t="shared" si="71"/>
        <v>0</v>
      </c>
      <c r="Q309" s="46">
        <f t="shared" si="72"/>
        <v>0</v>
      </c>
      <c r="R309" s="46">
        <f t="shared" si="73"/>
        <v>169.72652755608377</v>
      </c>
      <c r="S309" s="115">
        <f t="shared" si="74"/>
        <v>5911.0234033420538</v>
      </c>
      <c r="T309" s="46">
        <f t="shared" si="75"/>
        <v>0.12</v>
      </c>
      <c r="U309" s="46">
        <f t="shared" si="80"/>
        <v>2196.0386708513406</v>
      </c>
      <c r="V309" s="46"/>
      <c r="W309" s="116"/>
      <c r="X309" s="69"/>
      <c r="Y309" s="5"/>
      <c r="Z309" s="5"/>
      <c r="AA309" s="5"/>
      <c r="AB309" s="5"/>
      <c r="AC309" s="5"/>
      <c r="AD309" s="5"/>
      <c r="AE309" s="5"/>
      <c r="AF309" s="5"/>
      <c r="AG309" s="69"/>
    </row>
    <row r="310" spans="2:33" x14ac:dyDescent="0.2">
      <c r="B310" s="37">
        <f t="shared" si="76"/>
        <v>25</v>
      </c>
      <c r="C310" s="37">
        <v>295</v>
      </c>
      <c r="D310" s="46"/>
      <c r="E310" s="46"/>
      <c r="F310" s="46">
        <f t="shared" si="82"/>
        <v>164.46554259388367</v>
      </c>
      <c r="G310" s="48">
        <f t="shared" si="81"/>
        <v>5911.0234033420538</v>
      </c>
      <c r="H310" s="46">
        <f t="shared" si="69"/>
        <v>0.12</v>
      </c>
      <c r="I310" s="46">
        <f t="shared" si="77"/>
        <v>0</v>
      </c>
      <c r="J310" s="46"/>
      <c r="K310" s="46">
        <f t="shared" si="79"/>
        <v>153257.91754514235</v>
      </c>
      <c r="M310" s="125">
        <f t="shared" si="70"/>
        <v>1.0265867862098264</v>
      </c>
      <c r="N310" s="37">
        <f t="shared" si="78"/>
        <v>25</v>
      </c>
      <c r="O310" s="37">
        <v>295</v>
      </c>
      <c r="P310" s="46">
        <f t="shared" si="71"/>
        <v>0</v>
      </c>
      <c r="Q310" s="46">
        <f t="shared" si="72"/>
        <v>0</v>
      </c>
      <c r="R310" s="46">
        <f t="shared" si="73"/>
        <v>168.83815281371034</v>
      </c>
      <c r="S310" s="115">
        <f t="shared" si="74"/>
        <v>5911.0234033420538</v>
      </c>
      <c r="T310" s="46">
        <f t="shared" si="75"/>
        <v>0.12</v>
      </c>
      <c r="U310" s="46">
        <f t="shared" si="80"/>
        <v>0</v>
      </c>
      <c r="V310" s="46"/>
      <c r="W310" s="116"/>
      <c r="Y310" s="5"/>
      <c r="Z310" s="5"/>
      <c r="AA310" s="5"/>
      <c r="AB310" s="5"/>
      <c r="AC310" s="5"/>
      <c r="AD310" s="5"/>
      <c r="AE310" s="5"/>
      <c r="AF310" s="5"/>
    </row>
    <row r="311" spans="2:33" x14ac:dyDescent="0.2">
      <c r="B311" s="37">
        <f t="shared" si="76"/>
        <v>25</v>
      </c>
      <c r="C311" s="37">
        <v>296</v>
      </c>
      <c r="D311" s="46"/>
      <c r="E311" s="46"/>
      <c r="F311" s="46">
        <f t="shared" si="82"/>
        <v>164.46554259388367</v>
      </c>
      <c r="G311" s="48">
        <f t="shared" si="81"/>
        <v>5911.0234033420538</v>
      </c>
      <c r="H311" s="46">
        <f t="shared" si="69"/>
        <v>0.12</v>
      </c>
      <c r="I311" s="46">
        <f t="shared" si="77"/>
        <v>0</v>
      </c>
      <c r="J311" s="46"/>
      <c r="K311" s="46">
        <f t="shared" si="79"/>
        <v>153899.84831017736</v>
      </c>
      <c r="M311" s="125">
        <f t="shared" si="70"/>
        <v>1.0212134731228559</v>
      </c>
      <c r="N311" s="37">
        <f t="shared" si="78"/>
        <v>25</v>
      </c>
      <c r="O311" s="37">
        <v>296</v>
      </c>
      <c r="P311" s="46">
        <f t="shared" si="71"/>
        <v>0</v>
      </c>
      <c r="Q311" s="46">
        <f t="shared" si="72"/>
        <v>0</v>
      </c>
      <c r="R311" s="46">
        <f t="shared" si="73"/>
        <v>167.95442796133494</v>
      </c>
      <c r="S311" s="115">
        <f t="shared" si="74"/>
        <v>5911.0234033420538</v>
      </c>
      <c r="T311" s="46">
        <f t="shared" si="75"/>
        <v>0.12</v>
      </c>
      <c r="U311" s="46">
        <f t="shared" si="80"/>
        <v>0</v>
      </c>
      <c r="V311" s="46"/>
      <c r="W311" s="116"/>
      <c r="Y311" s="5"/>
      <c r="Z311" s="5"/>
      <c r="AA311" s="5"/>
      <c r="AB311" s="5"/>
      <c r="AC311" s="5"/>
      <c r="AD311" s="5"/>
      <c r="AE311" s="5"/>
      <c r="AF311" s="5"/>
    </row>
    <row r="312" spans="2:33" x14ac:dyDescent="0.2">
      <c r="B312" s="37">
        <f t="shared" si="76"/>
        <v>25</v>
      </c>
      <c r="C312" s="37">
        <v>297</v>
      </c>
      <c r="D312" s="46"/>
      <c r="E312" s="46"/>
      <c r="F312" s="46">
        <f t="shared" si="82"/>
        <v>164.46554259388367</v>
      </c>
      <c r="G312" s="48">
        <f t="shared" si="81"/>
        <v>5911.0234033420538</v>
      </c>
      <c r="H312" s="46">
        <f t="shared" si="69"/>
        <v>0.12</v>
      </c>
      <c r="I312" s="46">
        <f t="shared" si="77"/>
        <v>2127.9684252031393</v>
      </c>
      <c r="J312" s="46"/>
      <c r="K312" s="46">
        <f t="shared" si="79"/>
        <v>156673.12514384801</v>
      </c>
      <c r="M312" s="125">
        <f t="shared" si="70"/>
        <v>1.0158682847827833</v>
      </c>
      <c r="N312" s="37">
        <f t="shared" si="78"/>
        <v>25</v>
      </c>
      <c r="O312" s="37">
        <v>297</v>
      </c>
      <c r="P312" s="46">
        <f t="shared" si="71"/>
        <v>0</v>
      </c>
      <c r="Q312" s="46">
        <f t="shared" si="72"/>
        <v>0</v>
      </c>
      <c r="R312" s="46">
        <f t="shared" si="73"/>
        <v>167.07532866071841</v>
      </c>
      <c r="S312" s="115">
        <f t="shared" si="74"/>
        <v>5911.0234033420538</v>
      </c>
      <c r="T312" s="46">
        <f t="shared" si="75"/>
        <v>0.12</v>
      </c>
      <c r="U312" s="46">
        <f t="shared" si="80"/>
        <v>2161.7356341830337</v>
      </c>
      <c r="V312" s="46"/>
      <c r="W312" s="116"/>
      <c r="Y312" s="5"/>
      <c r="Z312" s="5"/>
      <c r="AA312" s="5"/>
      <c r="AB312" s="5"/>
      <c r="AC312" s="5"/>
      <c r="AD312" s="5"/>
      <c r="AE312" s="5"/>
      <c r="AF312" s="5"/>
    </row>
    <row r="313" spans="2:33" x14ac:dyDescent="0.2">
      <c r="B313" s="37">
        <f t="shared" si="76"/>
        <v>25</v>
      </c>
      <c r="C313" s="37">
        <v>298</v>
      </c>
      <c r="D313" s="46"/>
      <c r="E313" s="46"/>
      <c r="F313" s="46">
        <f t="shared" si="82"/>
        <v>164.46554259388367</v>
      </c>
      <c r="G313" s="48">
        <f t="shared" si="81"/>
        <v>5911.0234033420538</v>
      </c>
      <c r="H313" s="46">
        <f t="shared" si="69"/>
        <v>0.12</v>
      </c>
      <c r="I313" s="46">
        <f t="shared" si="77"/>
        <v>0</v>
      </c>
      <c r="J313" s="46"/>
      <c r="K313" s="46">
        <f t="shared" si="79"/>
        <v>157333.02568715936</v>
      </c>
      <c r="M313" s="125">
        <f t="shared" si="70"/>
        <v>1.0105510739803585</v>
      </c>
      <c r="N313" s="37">
        <f t="shared" si="78"/>
        <v>25</v>
      </c>
      <c r="O313" s="37">
        <v>298</v>
      </c>
      <c r="P313" s="46">
        <f t="shared" si="71"/>
        <v>0</v>
      </c>
      <c r="Q313" s="46">
        <f t="shared" si="72"/>
        <v>0</v>
      </c>
      <c r="R313" s="46">
        <f t="shared" si="73"/>
        <v>166.20083070101154</v>
      </c>
      <c r="S313" s="115">
        <f t="shared" si="74"/>
        <v>5911.0234033420538</v>
      </c>
      <c r="T313" s="46">
        <f t="shared" si="75"/>
        <v>0.12</v>
      </c>
      <c r="U313" s="46">
        <f t="shared" si="80"/>
        <v>0</v>
      </c>
      <c r="V313" s="46"/>
      <c r="W313" s="116"/>
      <c r="Y313" s="5"/>
      <c r="Z313" s="5"/>
      <c r="AA313" s="5"/>
      <c r="AB313" s="5"/>
      <c r="AC313" s="5"/>
      <c r="AD313" s="5"/>
      <c r="AE313" s="5"/>
      <c r="AF313" s="5"/>
    </row>
    <row r="314" spans="2:33" x14ac:dyDescent="0.2">
      <c r="B314" s="37">
        <f t="shared" si="76"/>
        <v>25</v>
      </c>
      <c r="C314" s="37">
        <v>299</v>
      </c>
      <c r="D314" s="46"/>
      <c r="E314" s="46"/>
      <c r="F314" s="46">
        <f t="shared" si="82"/>
        <v>164.46554259388367</v>
      </c>
      <c r="G314" s="48">
        <f t="shared" si="81"/>
        <v>5911.0234033420538</v>
      </c>
      <c r="H314" s="46">
        <f t="shared" si="69"/>
        <v>0.12</v>
      </c>
      <c r="I314" s="46">
        <f t="shared" si="77"/>
        <v>0</v>
      </c>
      <c r="J314" s="46"/>
      <c r="K314" s="46">
        <f t="shared" si="79"/>
        <v>157996.39842538274</v>
      </c>
      <c r="M314" s="125">
        <f t="shared" si="70"/>
        <v>1.0052616942768478</v>
      </c>
      <c r="N314" s="37">
        <f t="shared" si="78"/>
        <v>25</v>
      </c>
      <c r="O314" s="37">
        <v>299</v>
      </c>
      <c r="P314" s="46">
        <f t="shared" si="71"/>
        <v>0</v>
      </c>
      <c r="Q314" s="46">
        <f t="shared" si="72"/>
        <v>0</v>
      </c>
      <c r="R314" s="46">
        <f t="shared" si="73"/>
        <v>165.33090999808857</v>
      </c>
      <c r="S314" s="115">
        <f t="shared" si="74"/>
        <v>5911.0234033420538</v>
      </c>
      <c r="T314" s="46">
        <f t="shared" si="75"/>
        <v>0.12</v>
      </c>
      <c r="U314" s="46">
        <f t="shared" si="80"/>
        <v>0</v>
      </c>
      <c r="V314" s="46"/>
      <c r="W314" s="116"/>
      <c r="Y314" s="5"/>
      <c r="Z314" s="5"/>
      <c r="AA314" s="5"/>
      <c r="AB314" s="5"/>
      <c r="AC314" s="5"/>
      <c r="AD314" s="5"/>
      <c r="AE314" s="5"/>
      <c r="AF314" s="5"/>
    </row>
    <row r="315" spans="2:33" x14ac:dyDescent="0.2">
      <c r="B315" s="37">
        <f t="shared" si="76"/>
        <v>25</v>
      </c>
      <c r="C315" s="37">
        <v>300</v>
      </c>
      <c r="D315" s="46"/>
      <c r="E315" s="46"/>
      <c r="F315" s="46">
        <f t="shared" si="82"/>
        <v>164.46554259388367</v>
      </c>
      <c r="G315" s="48">
        <f t="shared" si="81"/>
        <v>5911.0234033420538</v>
      </c>
      <c r="H315" s="46">
        <f t="shared" si="69"/>
        <v>0.12</v>
      </c>
      <c r="I315" s="46">
        <f t="shared" si="77"/>
        <v>2127.9684252031393</v>
      </c>
      <c r="J315" s="46"/>
      <c r="K315" s="46">
        <f t="shared" si="79"/>
        <v>160791.2300533494</v>
      </c>
      <c r="M315" s="125">
        <f t="shared" si="70"/>
        <v>1</v>
      </c>
      <c r="N315" s="37">
        <f t="shared" si="78"/>
        <v>25</v>
      </c>
      <c r="O315" s="37">
        <v>300</v>
      </c>
      <c r="P315" s="46">
        <f t="shared" si="71"/>
        <v>0</v>
      </c>
      <c r="Q315" s="46">
        <f t="shared" si="72"/>
        <v>0</v>
      </c>
      <c r="R315" s="46">
        <f t="shared" si="73"/>
        <v>164.46554259388367</v>
      </c>
      <c r="S315" s="115">
        <f t="shared" si="74"/>
        <v>5911.0234033420538</v>
      </c>
      <c r="T315" s="46">
        <f t="shared" si="75"/>
        <v>0.12</v>
      </c>
      <c r="U315" s="46">
        <f t="shared" si="80"/>
        <v>2127.9684252031393</v>
      </c>
      <c r="V315" s="46"/>
      <c r="W315" s="116"/>
      <c r="Y315" s="5"/>
      <c r="Z315" s="5"/>
      <c r="AA315" s="5"/>
      <c r="AB315" s="5"/>
      <c r="AC315" s="5"/>
      <c r="AD315" s="5"/>
      <c r="AE315" s="5"/>
      <c r="AF315" s="5"/>
    </row>
    <row r="316" spans="2:33" x14ac:dyDescent="0.2">
      <c r="B316" s="37">
        <f t="shared" si="76"/>
        <v>26</v>
      </c>
      <c r="C316" s="37">
        <v>301</v>
      </c>
      <c r="D316" s="46"/>
      <c r="E316" s="46"/>
      <c r="F316" s="46">
        <f t="shared" si="82"/>
        <v>169.39950887170014</v>
      </c>
      <c r="G316" s="48">
        <f t="shared" si="81"/>
        <v>5881.4682863253438</v>
      </c>
      <c r="H316" s="46">
        <f t="shared" si="69"/>
        <v>0.12</v>
      </c>
      <c r="I316" s="46">
        <f t="shared" si="77"/>
        <v>0</v>
      </c>
      <c r="J316" s="46"/>
      <c r="K316" s="46">
        <f t="shared" si="79"/>
        <v>161467.86483941672</v>
      </c>
      <c r="M316" s="125">
        <f t="shared" si="70"/>
        <v>1.0594256262456365</v>
      </c>
      <c r="N316" s="37">
        <f t="shared" si="78"/>
        <v>26</v>
      </c>
      <c r="O316" s="37">
        <v>301</v>
      </c>
      <c r="P316" s="46">
        <f t="shared" si="71"/>
        <v>0</v>
      </c>
      <c r="Q316" s="46">
        <f t="shared" si="72"/>
        <v>0</v>
      </c>
      <c r="R316" s="46">
        <f t="shared" si="73"/>
        <v>179.46618077210417</v>
      </c>
      <c r="S316" s="115">
        <f t="shared" si="74"/>
        <v>5881.4682863253438</v>
      </c>
      <c r="T316" s="46">
        <f t="shared" si="75"/>
        <v>0.12</v>
      </c>
      <c r="U316" s="46">
        <f t="shared" si="80"/>
        <v>0</v>
      </c>
      <c r="V316" s="46"/>
      <c r="W316" s="116"/>
      <c r="Y316" s="5"/>
      <c r="Z316" s="5"/>
      <c r="AA316" s="5"/>
      <c r="AB316" s="5"/>
      <c r="AC316" s="5"/>
      <c r="AD316" s="5"/>
      <c r="AE316" s="5"/>
      <c r="AF316" s="5"/>
    </row>
    <row r="317" spans="2:33" x14ac:dyDescent="0.2">
      <c r="B317" s="37">
        <f t="shared" si="76"/>
        <v>26</v>
      </c>
      <c r="C317" s="37">
        <v>302</v>
      </c>
      <c r="D317" s="46"/>
      <c r="E317" s="46"/>
      <c r="F317" s="46">
        <f t="shared" si="82"/>
        <v>169.39950887170014</v>
      </c>
      <c r="G317" s="48">
        <f t="shared" si="81"/>
        <v>5881.4682863253438</v>
      </c>
      <c r="H317" s="46">
        <f t="shared" si="69"/>
        <v>0.12</v>
      </c>
      <c r="I317" s="46">
        <f t="shared" si="77"/>
        <v>0</v>
      </c>
      <c r="J317" s="46"/>
      <c r="K317" s="46">
        <f t="shared" si="79"/>
        <v>162148.05987086543</v>
      </c>
      <c r="M317" s="125">
        <f t="shared" si="70"/>
        <v>1.0538804296206197</v>
      </c>
      <c r="N317" s="37">
        <f t="shared" si="78"/>
        <v>26</v>
      </c>
      <c r="O317" s="37">
        <v>302</v>
      </c>
      <c r="P317" s="46">
        <f t="shared" si="71"/>
        <v>0</v>
      </c>
      <c r="Q317" s="46">
        <f t="shared" si="72"/>
        <v>0</v>
      </c>
      <c r="R317" s="46">
        <f t="shared" si="73"/>
        <v>178.52682718722932</v>
      </c>
      <c r="S317" s="115">
        <f t="shared" si="74"/>
        <v>5881.4682863253438</v>
      </c>
      <c r="T317" s="46">
        <f t="shared" si="75"/>
        <v>0.12</v>
      </c>
      <c r="U317" s="46">
        <f t="shared" si="80"/>
        <v>0</v>
      </c>
      <c r="V317" s="46"/>
      <c r="W317" s="116"/>
      <c r="Y317" s="5"/>
      <c r="Z317" s="5"/>
      <c r="AA317" s="5"/>
      <c r="AB317" s="5"/>
      <c r="AC317" s="5"/>
      <c r="AD317" s="5"/>
      <c r="AE317" s="5"/>
      <c r="AF317" s="5"/>
    </row>
    <row r="318" spans="2:33" x14ac:dyDescent="0.2">
      <c r="B318" s="37">
        <f t="shared" si="76"/>
        <v>26</v>
      </c>
      <c r="C318" s="37">
        <v>303</v>
      </c>
      <c r="D318" s="46"/>
      <c r="E318" s="46"/>
      <c r="F318" s="46">
        <f t="shared" si="82"/>
        <v>169.39950887170014</v>
      </c>
      <c r="G318" s="48">
        <f t="shared" si="81"/>
        <v>5881.4682863253438</v>
      </c>
      <c r="H318" s="46">
        <f t="shared" si="69"/>
        <v>0.12</v>
      </c>
      <c r="I318" s="46">
        <f t="shared" si="77"/>
        <v>2117.3285830771238</v>
      </c>
      <c r="J318" s="46"/>
      <c r="K318" s="46">
        <f t="shared" si="79"/>
        <v>164949.16246369536</v>
      </c>
      <c r="M318" s="125">
        <f t="shared" si="70"/>
        <v>1.0483642574073675</v>
      </c>
      <c r="N318" s="37">
        <f t="shared" si="78"/>
        <v>26</v>
      </c>
      <c r="O318" s="37">
        <v>303</v>
      </c>
      <c r="P318" s="46">
        <f t="shared" si="71"/>
        <v>0</v>
      </c>
      <c r="Q318" s="46">
        <f t="shared" si="72"/>
        <v>0</v>
      </c>
      <c r="R318" s="46">
        <f t="shared" si="73"/>
        <v>177.59239032345266</v>
      </c>
      <c r="S318" s="115">
        <f t="shared" si="74"/>
        <v>5881.4682863253438</v>
      </c>
      <c r="T318" s="46">
        <f t="shared" si="75"/>
        <v>0.12</v>
      </c>
      <c r="U318" s="46">
        <f t="shared" si="80"/>
        <v>2219.7316076850425</v>
      </c>
      <c r="V318" s="46"/>
      <c r="W318" s="116"/>
      <c r="Y318" s="5"/>
      <c r="Z318" s="5"/>
      <c r="AA318" s="5"/>
      <c r="AB318" s="5"/>
      <c r="AC318" s="5"/>
      <c r="AD318" s="5"/>
      <c r="AE318" s="5"/>
      <c r="AF318" s="5"/>
    </row>
    <row r="319" spans="2:33" x14ac:dyDescent="0.2">
      <c r="B319" s="37">
        <f t="shared" si="76"/>
        <v>26</v>
      </c>
      <c r="C319" s="37">
        <v>304</v>
      </c>
      <c r="D319" s="46"/>
      <c r="E319" s="46"/>
      <c r="F319" s="46">
        <f t="shared" si="82"/>
        <v>169.39950887170014</v>
      </c>
      <c r="G319" s="48">
        <f t="shared" si="81"/>
        <v>5881.4682863253438</v>
      </c>
      <c r="H319" s="46">
        <f t="shared" si="69"/>
        <v>0.12</v>
      </c>
      <c r="I319" s="46">
        <f t="shared" si="77"/>
        <v>0</v>
      </c>
      <c r="J319" s="46"/>
      <c r="K319" s="46">
        <f t="shared" si="79"/>
        <v>165647.67501892973</v>
      </c>
      <c r="M319" s="125">
        <f t="shared" si="70"/>
        <v>1.0428769576876462</v>
      </c>
      <c r="N319" s="37">
        <f t="shared" si="78"/>
        <v>26</v>
      </c>
      <c r="O319" s="37">
        <v>304</v>
      </c>
      <c r="P319" s="46">
        <f t="shared" si="71"/>
        <v>0</v>
      </c>
      <c r="Q319" s="46">
        <f t="shared" si="72"/>
        <v>0</v>
      </c>
      <c r="R319" s="46">
        <f t="shared" si="73"/>
        <v>176.66284444590008</v>
      </c>
      <c r="S319" s="115">
        <f t="shared" si="74"/>
        <v>5881.4682863253438</v>
      </c>
      <c r="T319" s="46">
        <f t="shared" si="75"/>
        <v>0.12</v>
      </c>
      <c r="U319" s="46">
        <f t="shared" si="80"/>
        <v>0</v>
      </c>
      <c r="V319" s="46"/>
      <c r="W319" s="116"/>
      <c r="Y319" s="5"/>
      <c r="Z319" s="5"/>
      <c r="AA319" s="5"/>
      <c r="AB319" s="5"/>
      <c r="AC319" s="5"/>
      <c r="AD319" s="5"/>
      <c r="AE319" s="5"/>
      <c r="AF319" s="5"/>
    </row>
    <row r="320" spans="2:33" x14ac:dyDescent="0.2">
      <c r="B320" s="37">
        <f t="shared" si="76"/>
        <v>26</v>
      </c>
      <c r="C320" s="37">
        <v>305</v>
      </c>
      <c r="D320" s="46"/>
      <c r="E320" s="46"/>
      <c r="F320" s="46">
        <f t="shared" si="82"/>
        <v>169.39950887170014</v>
      </c>
      <c r="G320" s="48">
        <f t="shared" si="81"/>
        <v>5881.4682863253438</v>
      </c>
      <c r="H320" s="46">
        <f t="shared" si="69"/>
        <v>0.12</v>
      </c>
      <c r="I320" s="46">
        <f t="shared" si="77"/>
        <v>0</v>
      </c>
      <c r="J320" s="46"/>
      <c r="K320" s="46">
        <f t="shared" si="79"/>
        <v>166349.86293367829</v>
      </c>
      <c r="M320" s="125">
        <f t="shared" si="70"/>
        <v>1.0374183793383847</v>
      </c>
      <c r="N320" s="37">
        <f t="shared" si="78"/>
        <v>26</v>
      </c>
      <c r="O320" s="37">
        <v>305</v>
      </c>
      <c r="P320" s="46">
        <f t="shared" si="71"/>
        <v>0</v>
      </c>
      <c r="Q320" s="46">
        <f t="shared" si="72"/>
        <v>0</v>
      </c>
      <c r="R320" s="46">
        <f t="shared" si="73"/>
        <v>175.73816395439746</v>
      </c>
      <c r="S320" s="115">
        <f t="shared" si="74"/>
        <v>5881.4682863253438</v>
      </c>
      <c r="T320" s="46">
        <f t="shared" si="75"/>
        <v>0.12</v>
      </c>
      <c r="U320" s="46">
        <f t="shared" si="80"/>
        <v>0</v>
      </c>
      <c r="V320" s="46"/>
      <c r="W320" s="116"/>
      <c r="Y320" s="5"/>
      <c r="Z320" s="5"/>
      <c r="AA320" s="5"/>
      <c r="AB320" s="5"/>
      <c r="AC320" s="5"/>
      <c r="AD320" s="5"/>
      <c r="AE320" s="5"/>
      <c r="AF320" s="5"/>
    </row>
    <row r="321" spans="2:32" x14ac:dyDescent="0.2">
      <c r="B321" s="37">
        <f t="shared" si="76"/>
        <v>26</v>
      </c>
      <c r="C321" s="37">
        <v>306</v>
      </c>
      <c r="D321" s="46"/>
      <c r="E321" s="46"/>
      <c r="F321" s="46">
        <f t="shared" si="82"/>
        <v>169.39950887170014</v>
      </c>
      <c r="G321" s="48">
        <f t="shared" si="81"/>
        <v>5881.4682863253438</v>
      </c>
      <c r="H321" s="46">
        <f t="shared" si="69"/>
        <v>0.12</v>
      </c>
      <c r="I321" s="46">
        <f t="shared" si="77"/>
        <v>2117.3285830771238</v>
      </c>
      <c r="J321" s="46"/>
      <c r="K321" s="46">
        <f t="shared" si="79"/>
        <v>169173.07412963625</v>
      </c>
      <c r="M321" s="125">
        <f t="shared" si="70"/>
        <v>1.031988372027514</v>
      </c>
      <c r="N321" s="37">
        <f t="shared" si="78"/>
        <v>26</v>
      </c>
      <c r="O321" s="37">
        <v>306</v>
      </c>
      <c r="P321" s="46">
        <f t="shared" si="71"/>
        <v>0</v>
      </c>
      <c r="Q321" s="46">
        <f t="shared" si="72"/>
        <v>0</v>
      </c>
      <c r="R321" s="46">
        <f t="shared" si="73"/>
        <v>174.81832338276624</v>
      </c>
      <c r="S321" s="115">
        <f t="shared" si="74"/>
        <v>5881.4682863253438</v>
      </c>
      <c r="T321" s="46">
        <f t="shared" si="75"/>
        <v>0.12</v>
      </c>
      <c r="U321" s="46">
        <f t="shared" si="80"/>
        <v>2185.0584774970839</v>
      </c>
      <c r="V321" s="46"/>
      <c r="W321" s="116"/>
      <c r="Y321" s="5"/>
      <c r="Z321" s="5"/>
      <c r="AA321" s="5"/>
      <c r="AB321" s="5"/>
      <c r="AC321" s="5"/>
      <c r="AD321" s="5"/>
      <c r="AE321" s="5"/>
      <c r="AF321" s="5"/>
    </row>
    <row r="322" spans="2:32" x14ac:dyDescent="0.2">
      <c r="B322" s="37">
        <f t="shared" si="76"/>
        <v>26</v>
      </c>
      <c r="C322" s="37">
        <v>307</v>
      </c>
      <c r="D322" s="46"/>
      <c r="E322" s="46"/>
      <c r="F322" s="46">
        <f t="shared" si="82"/>
        <v>169.39950887170014</v>
      </c>
      <c r="G322" s="48">
        <f t="shared" si="81"/>
        <v>5881.4682863253438</v>
      </c>
      <c r="H322" s="46">
        <f t="shared" si="69"/>
        <v>0.12</v>
      </c>
      <c r="I322" s="46">
        <f t="shared" si="77"/>
        <v>0</v>
      </c>
      <c r="J322" s="46"/>
      <c r="K322" s="46">
        <f t="shared" si="79"/>
        <v>169893.81161670922</v>
      </c>
      <c r="M322" s="125">
        <f t="shared" si="70"/>
        <v>1.0265867862098264</v>
      </c>
      <c r="N322" s="37">
        <f t="shared" si="78"/>
        <v>26</v>
      </c>
      <c r="O322" s="37">
        <v>307</v>
      </c>
      <c r="P322" s="46">
        <f t="shared" si="71"/>
        <v>0</v>
      </c>
      <c r="Q322" s="46">
        <f t="shared" si="72"/>
        <v>0</v>
      </c>
      <c r="R322" s="46">
        <f t="shared" si="73"/>
        <v>173.90329739812162</v>
      </c>
      <c r="S322" s="115">
        <f t="shared" si="74"/>
        <v>5881.4682863253438</v>
      </c>
      <c r="T322" s="46">
        <f t="shared" si="75"/>
        <v>0.12</v>
      </c>
      <c r="U322" s="46">
        <f t="shared" si="80"/>
        <v>0</v>
      </c>
      <c r="V322" s="46"/>
      <c r="W322" s="116"/>
      <c r="Y322" s="5"/>
      <c r="Z322" s="5"/>
      <c r="AA322" s="5"/>
      <c r="AB322" s="5"/>
      <c r="AC322" s="5"/>
      <c r="AD322" s="5"/>
      <c r="AE322" s="5"/>
      <c r="AF322" s="5"/>
    </row>
    <row r="323" spans="2:32" x14ac:dyDescent="0.2">
      <c r="B323" s="37">
        <f t="shared" si="76"/>
        <v>26</v>
      </c>
      <c r="C323" s="37">
        <v>308</v>
      </c>
      <c r="D323" s="46"/>
      <c r="E323" s="46"/>
      <c r="F323" s="46">
        <f t="shared" si="82"/>
        <v>169.39950887170014</v>
      </c>
      <c r="G323" s="48">
        <f t="shared" si="81"/>
        <v>5881.4682863253438</v>
      </c>
      <c r="H323" s="46">
        <f t="shared" si="69"/>
        <v>0.12</v>
      </c>
      <c r="I323" s="46">
        <f t="shared" si="77"/>
        <v>0</v>
      </c>
      <c r="J323" s="46"/>
      <c r="K323" s="46">
        <f t="shared" si="79"/>
        <v>170618.34140409302</v>
      </c>
      <c r="M323" s="125">
        <f t="shared" si="70"/>
        <v>1.0212134731228559</v>
      </c>
      <c r="N323" s="37">
        <f t="shared" si="78"/>
        <v>26</v>
      </c>
      <c r="O323" s="37">
        <v>308</v>
      </c>
      <c r="P323" s="46">
        <f t="shared" si="71"/>
        <v>0</v>
      </c>
      <c r="Q323" s="46">
        <f t="shared" si="72"/>
        <v>0</v>
      </c>
      <c r="R323" s="46">
        <f t="shared" si="73"/>
        <v>172.99306080017493</v>
      </c>
      <c r="S323" s="115">
        <f t="shared" si="74"/>
        <v>5881.4682863253438</v>
      </c>
      <c r="T323" s="46">
        <f t="shared" si="75"/>
        <v>0.12</v>
      </c>
      <c r="U323" s="46">
        <f t="shared" si="80"/>
        <v>0</v>
      </c>
      <c r="V323" s="46"/>
      <c r="W323" s="116"/>
      <c r="Y323" s="5"/>
      <c r="Z323" s="5"/>
      <c r="AA323" s="5"/>
      <c r="AB323" s="5"/>
      <c r="AC323" s="5"/>
      <c r="AD323" s="5"/>
      <c r="AE323" s="5"/>
      <c r="AF323" s="5"/>
    </row>
    <row r="324" spans="2:32" x14ac:dyDescent="0.2">
      <c r="B324" s="37">
        <f t="shared" si="76"/>
        <v>26</v>
      </c>
      <c r="C324" s="37">
        <v>309</v>
      </c>
      <c r="D324" s="46"/>
      <c r="E324" s="46"/>
      <c r="F324" s="46">
        <f t="shared" si="82"/>
        <v>169.39950887170014</v>
      </c>
      <c r="G324" s="48">
        <f t="shared" si="81"/>
        <v>5881.4682863253438</v>
      </c>
      <c r="H324" s="46">
        <f t="shared" si="69"/>
        <v>0.12</v>
      </c>
      <c r="I324" s="46">
        <f t="shared" si="77"/>
        <v>2117.3285830771238</v>
      </c>
      <c r="J324" s="46"/>
      <c r="K324" s="46">
        <f t="shared" si="79"/>
        <v>173464.01202878961</v>
      </c>
      <c r="M324" s="125">
        <f t="shared" si="70"/>
        <v>1.0158682847827833</v>
      </c>
      <c r="N324" s="37">
        <f t="shared" si="78"/>
        <v>26</v>
      </c>
      <c r="O324" s="37">
        <v>309</v>
      </c>
      <c r="P324" s="46">
        <f t="shared" si="71"/>
        <v>0</v>
      </c>
      <c r="Q324" s="46">
        <f t="shared" si="72"/>
        <v>0</v>
      </c>
      <c r="R324" s="46">
        <f t="shared" si="73"/>
        <v>172.0875885205399</v>
      </c>
      <c r="S324" s="115">
        <f t="shared" si="74"/>
        <v>5881.4682863253438</v>
      </c>
      <c r="T324" s="46">
        <f t="shared" si="75"/>
        <v>0.12</v>
      </c>
      <c r="U324" s="46">
        <f t="shared" si="80"/>
        <v>2150.9269560121188</v>
      </c>
      <c r="V324" s="46"/>
      <c r="W324" s="116"/>
      <c r="Y324" s="5"/>
      <c r="Z324" s="5"/>
      <c r="AA324" s="5"/>
      <c r="AB324" s="5"/>
      <c r="AC324" s="5"/>
      <c r="AD324" s="5"/>
      <c r="AE324" s="5"/>
      <c r="AF324" s="5"/>
    </row>
    <row r="325" spans="2:32" x14ac:dyDescent="0.2">
      <c r="B325" s="37">
        <f t="shared" si="76"/>
        <v>26</v>
      </c>
      <c r="C325" s="37">
        <v>310</v>
      </c>
      <c r="D325" s="46"/>
      <c r="E325" s="46"/>
      <c r="F325" s="46">
        <f t="shared" si="82"/>
        <v>169.39950887170014</v>
      </c>
      <c r="G325" s="48">
        <f t="shared" si="81"/>
        <v>5881.4682863253438</v>
      </c>
      <c r="H325" s="46">
        <f t="shared" si="69"/>
        <v>0.12</v>
      </c>
      <c r="I325" s="46">
        <f t="shared" si="77"/>
        <v>0</v>
      </c>
      <c r="J325" s="46"/>
      <c r="K325" s="46">
        <f t="shared" si="79"/>
        <v>174207.32711924886</v>
      </c>
      <c r="M325" s="125">
        <f t="shared" si="70"/>
        <v>1.0105510739803585</v>
      </c>
      <c r="N325" s="37">
        <f t="shared" si="78"/>
        <v>26</v>
      </c>
      <c r="O325" s="37">
        <v>310</v>
      </c>
      <c r="P325" s="46">
        <f t="shared" si="71"/>
        <v>0</v>
      </c>
      <c r="Q325" s="46">
        <f t="shared" si="72"/>
        <v>0</v>
      </c>
      <c r="R325" s="46">
        <f t="shared" si="73"/>
        <v>171.18685562204183</v>
      </c>
      <c r="S325" s="115">
        <f t="shared" si="74"/>
        <v>5881.4682863253438</v>
      </c>
      <c r="T325" s="46">
        <f t="shared" si="75"/>
        <v>0.12</v>
      </c>
      <c r="U325" s="46">
        <f t="shared" si="80"/>
        <v>0</v>
      </c>
      <c r="V325" s="46"/>
      <c r="W325" s="116"/>
      <c r="Y325" s="5"/>
      <c r="Z325" s="5"/>
      <c r="AA325" s="5"/>
      <c r="AB325" s="5"/>
      <c r="AC325" s="5"/>
      <c r="AD325" s="5"/>
      <c r="AE325" s="5"/>
      <c r="AF325" s="5"/>
    </row>
    <row r="326" spans="2:32" x14ac:dyDescent="0.2">
      <c r="B326" s="37">
        <f t="shared" si="76"/>
        <v>26</v>
      </c>
      <c r="C326" s="37">
        <v>311</v>
      </c>
      <c r="D326" s="46"/>
      <c r="E326" s="46"/>
      <c r="F326" s="46">
        <f t="shared" si="82"/>
        <v>169.39950887170014</v>
      </c>
      <c r="G326" s="48">
        <f t="shared" si="81"/>
        <v>5881.4682863253438</v>
      </c>
      <c r="H326" s="46">
        <f t="shared" si="69"/>
        <v>0.12</v>
      </c>
      <c r="I326" s="46">
        <f t="shared" si="77"/>
        <v>0</v>
      </c>
      <c r="J326" s="46"/>
      <c r="K326" s="46">
        <f t="shared" si="79"/>
        <v>174954.55330646547</v>
      </c>
      <c r="M326" s="125">
        <f t="shared" si="70"/>
        <v>1.0052616942768478</v>
      </c>
      <c r="N326" s="37">
        <f t="shared" si="78"/>
        <v>26</v>
      </c>
      <c r="O326" s="37">
        <v>311</v>
      </c>
      <c r="P326" s="46">
        <f t="shared" si="71"/>
        <v>0</v>
      </c>
      <c r="Q326" s="46">
        <f t="shared" si="72"/>
        <v>0</v>
      </c>
      <c r="R326" s="46">
        <f t="shared" si="73"/>
        <v>170.29083729803119</v>
      </c>
      <c r="S326" s="115">
        <f t="shared" si="74"/>
        <v>5881.4682863253438</v>
      </c>
      <c r="T326" s="46">
        <f t="shared" si="75"/>
        <v>0.12</v>
      </c>
      <c r="U326" s="46">
        <f t="shared" si="80"/>
        <v>0</v>
      </c>
      <c r="V326" s="46"/>
      <c r="W326" s="116"/>
      <c r="Y326" s="5"/>
      <c r="Z326" s="5"/>
      <c r="AA326" s="5"/>
      <c r="AB326" s="5"/>
      <c r="AC326" s="5"/>
      <c r="AD326" s="5"/>
      <c r="AE326" s="5"/>
      <c r="AF326" s="5"/>
    </row>
    <row r="327" spans="2:32" x14ac:dyDescent="0.2">
      <c r="B327" s="37">
        <f t="shared" si="76"/>
        <v>26</v>
      </c>
      <c r="C327" s="37">
        <v>312</v>
      </c>
      <c r="D327" s="46"/>
      <c r="E327" s="46"/>
      <c r="F327" s="46">
        <f t="shared" si="82"/>
        <v>169.39950887170014</v>
      </c>
      <c r="G327" s="48">
        <f t="shared" si="81"/>
        <v>5881.4682863253438</v>
      </c>
      <c r="H327" s="46">
        <f t="shared" si="69"/>
        <v>0.12</v>
      </c>
      <c r="I327" s="46">
        <f t="shared" si="77"/>
        <v>2117.3285830771238</v>
      </c>
      <c r="J327" s="46"/>
      <c r="K327" s="46">
        <f t="shared" si="79"/>
        <v>177823.03975251198</v>
      </c>
      <c r="M327" s="125">
        <f t="shared" si="70"/>
        <v>1</v>
      </c>
      <c r="N327" s="37">
        <f t="shared" si="78"/>
        <v>26</v>
      </c>
      <c r="O327" s="37">
        <v>312</v>
      </c>
      <c r="P327" s="46">
        <f t="shared" si="71"/>
        <v>0</v>
      </c>
      <c r="Q327" s="46">
        <f t="shared" si="72"/>
        <v>0</v>
      </c>
      <c r="R327" s="46">
        <f t="shared" si="73"/>
        <v>169.39950887170014</v>
      </c>
      <c r="S327" s="115">
        <f t="shared" si="74"/>
        <v>5881.4682863253438</v>
      </c>
      <c r="T327" s="46">
        <f t="shared" si="75"/>
        <v>0.12</v>
      </c>
      <c r="U327" s="46">
        <f t="shared" si="80"/>
        <v>2117.3285830771238</v>
      </c>
      <c r="V327" s="46"/>
      <c r="W327" s="116"/>
      <c r="Y327" s="5"/>
      <c r="Z327" s="5"/>
      <c r="AA327" s="5"/>
      <c r="AB327" s="5"/>
      <c r="AC327" s="5"/>
      <c r="AD327" s="5"/>
      <c r="AE327" s="5"/>
      <c r="AF327" s="5"/>
    </row>
    <row r="328" spans="2:32" x14ac:dyDescent="0.2">
      <c r="B328" s="37">
        <f t="shared" si="76"/>
        <v>27</v>
      </c>
      <c r="C328" s="37">
        <v>313</v>
      </c>
      <c r="D328" s="46"/>
      <c r="E328" s="46"/>
      <c r="F328" s="46">
        <f t="shared" si="82"/>
        <v>174.48149413785114</v>
      </c>
      <c r="G328" s="48">
        <f t="shared" si="81"/>
        <v>5852.0609448937175</v>
      </c>
      <c r="H328" s="46">
        <f t="shared" si="69"/>
        <v>0.12</v>
      </c>
      <c r="I328" s="46">
        <f t="shared" si="77"/>
        <v>0</v>
      </c>
      <c r="J328" s="46"/>
      <c r="K328" s="46">
        <f t="shared" si="79"/>
        <v>178584.20872893158</v>
      </c>
      <c r="M328" s="125">
        <f t="shared" si="70"/>
        <v>1.0594256262456365</v>
      </c>
      <c r="N328" s="37">
        <f t="shared" si="78"/>
        <v>27</v>
      </c>
      <c r="O328" s="37">
        <v>313</v>
      </c>
      <c r="P328" s="46">
        <f t="shared" si="71"/>
        <v>0</v>
      </c>
      <c r="Q328" s="46">
        <f t="shared" si="72"/>
        <v>0</v>
      </c>
      <c r="R328" s="46">
        <f t="shared" si="73"/>
        <v>184.85016619526729</v>
      </c>
      <c r="S328" s="115">
        <f t="shared" si="74"/>
        <v>5852.0609448937175</v>
      </c>
      <c r="T328" s="46">
        <f t="shared" si="75"/>
        <v>0.12</v>
      </c>
      <c r="U328" s="46">
        <f t="shared" si="80"/>
        <v>0</v>
      </c>
      <c r="V328" s="46"/>
      <c r="W328" s="116"/>
      <c r="Y328" s="5"/>
      <c r="Z328" s="5"/>
      <c r="AA328" s="5"/>
      <c r="AB328" s="5"/>
      <c r="AC328" s="5"/>
      <c r="AD328" s="5"/>
      <c r="AE328" s="5"/>
      <c r="AF328" s="5"/>
    </row>
    <row r="329" spans="2:32" x14ac:dyDescent="0.2">
      <c r="B329" s="37">
        <f t="shared" si="76"/>
        <v>27</v>
      </c>
      <c r="C329" s="37">
        <v>314</v>
      </c>
      <c r="D329" s="46"/>
      <c r="E329" s="46"/>
      <c r="F329" s="46">
        <f t="shared" si="82"/>
        <v>174.48149413785114</v>
      </c>
      <c r="G329" s="48">
        <f t="shared" si="81"/>
        <v>5852.0609448937175</v>
      </c>
      <c r="H329" s="46">
        <f t="shared" si="69"/>
        <v>0.12</v>
      </c>
      <c r="I329" s="46">
        <f t="shared" si="77"/>
        <v>0</v>
      </c>
      <c r="J329" s="46"/>
      <c r="K329" s="46">
        <f t="shared" si="79"/>
        <v>179349.38274379814</v>
      </c>
      <c r="M329" s="125">
        <f t="shared" si="70"/>
        <v>1.0538804296206197</v>
      </c>
      <c r="N329" s="37">
        <f t="shared" si="78"/>
        <v>27</v>
      </c>
      <c r="O329" s="37">
        <v>314</v>
      </c>
      <c r="P329" s="46">
        <f t="shared" si="71"/>
        <v>0</v>
      </c>
      <c r="Q329" s="46">
        <f t="shared" si="72"/>
        <v>0</v>
      </c>
      <c r="R329" s="46">
        <f t="shared" si="73"/>
        <v>183.88263200284621</v>
      </c>
      <c r="S329" s="115">
        <f t="shared" si="74"/>
        <v>5852.0609448937175</v>
      </c>
      <c r="T329" s="46">
        <f t="shared" si="75"/>
        <v>0.12</v>
      </c>
      <c r="U329" s="46">
        <f t="shared" si="80"/>
        <v>0</v>
      </c>
      <c r="V329" s="46"/>
      <c r="W329" s="116"/>
      <c r="Y329" s="5"/>
      <c r="Z329" s="5"/>
      <c r="AA329" s="5"/>
      <c r="AB329" s="5"/>
      <c r="AC329" s="5"/>
      <c r="AD329" s="5"/>
      <c r="AE329" s="5"/>
      <c r="AF329" s="5"/>
    </row>
    <row r="330" spans="2:32" x14ac:dyDescent="0.2">
      <c r="B330" s="37">
        <f t="shared" si="76"/>
        <v>27</v>
      </c>
      <c r="C330" s="37">
        <v>315</v>
      </c>
      <c r="D330" s="46"/>
      <c r="E330" s="46"/>
      <c r="F330" s="46">
        <f t="shared" si="82"/>
        <v>174.48149413785114</v>
      </c>
      <c r="G330" s="48">
        <f t="shared" si="81"/>
        <v>5852.0609448937175</v>
      </c>
      <c r="H330" s="46">
        <f t="shared" si="69"/>
        <v>0.12</v>
      </c>
      <c r="I330" s="46">
        <f t="shared" si="77"/>
        <v>2106.7419401617381</v>
      </c>
      <c r="J330" s="46"/>
      <c r="K330" s="46">
        <f t="shared" si="79"/>
        <v>182225.32481056126</v>
      </c>
      <c r="M330" s="125">
        <f t="shared" si="70"/>
        <v>1.0483642574073675</v>
      </c>
      <c r="N330" s="37">
        <f t="shared" si="78"/>
        <v>27</v>
      </c>
      <c r="O330" s="37">
        <v>315</v>
      </c>
      <c r="P330" s="46">
        <f t="shared" si="71"/>
        <v>0</v>
      </c>
      <c r="Q330" s="46">
        <f t="shared" si="72"/>
        <v>0</v>
      </c>
      <c r="R330" s="46">
        <f t="shared" si="73"/>
        <v>182.92016203315626</v>
      </c>
      <c r="S330" s="115">
        <f t="shared" si="74"/>
        <v>5852.0609448937175</v>
      </c>
      <c r="T330" s="46">
        <f t="shared" si="75"/>
        <v>0.12</v>
      </c>
      <c r="U330" s="46">
        <f t="shared" si="80"/>
        <v>2208.6329496466174</v>
      </c>
      <c r="V330" s="46"/>
      <c r="W330" s="116"/>
      <c r="Y330" s="5"/>
      <c r="Z330" s="5"/>
      <c r="AA330" s="5"/>
      <c r="AB330" s="5"/>
      <c r="AC330" s="5"/>
      <c r="AD330" s="5"/>
      <c r="AE330" s="5"/>
      <c r="AF330" s="5"/>
    </row>
    <row r="331" spans="2:32" x14ac:dyDescent="0.2">
      <c r="B331" s="37">
        <f t="shared" si="76"/>
        <v>27</v>
      </c>
      <c r="C331" s="37">
        <v>316</v>
      </c>
      <c r="D331" s="46"/>
      <c r="E331" s="46"/>
      <c r="F331" s="46">
        <f t="shared" si="82"/>
        <v>174.48149413785114</v>
      </c>
      <c r="G331" s="48">
        <f t="shared" si="81"/>
        <v>5852.0609448937175</v>
      </c>
      <c r="H331" s="46">
        <f t="shared" si="69"/>
        <v>0.12</v>
      </c>
      <c r="I331" s="46">
        <f t="shared" si="77"/>
        <v>0</v>
      </c>
      <c r="J331" s="46"/>
      <c r="K331" s="46">
        <f t="shared" si="79"/>
        <v>183009.65726507586</v>
      </c>
      <c r="M331" s="125">
        <f t="shared" si="70"/>
        <v>1.0428769576876462</v>
      </c>
      <c r="N331" s="37">
        <f t="shared" si="78"/>
        <v>27</v>
      </c>
      <c r="O331" s="37">
        <v>316</v>
      </c>
      <c r="P331" s="46">
        <f t="shared" si="71"/>
        <v>0</v>
      </c>
      <c r="Q331" s="46">
        <f t="shared" si="72"/>
        <v>0</v>
      </c>
      <c r="R331" s="46">
        <f t="shared" si="73"/>
        <v>181.96272977927708</v>
      </c>
      <c r="S331" s="115">
        <f t="shared" si="74"/>
        <v>5852.0609448937175</v>
      </c>
      <c r="T331" s="46">
        <f t="shared" si="75"/>
        <v>0.12</v>
      </c>
      <c r="U331" s="46">
        <f t="shared" si="80"/>
        <v>0</v>
      </c>
      <c r="V331" s="46"/>
      <c r="W331" s="116"/>
      <c r="Y331" s="5"/>
      <c r="Z331" s="5"/>
      <c r="AA331" s="5"/>
      <c r="AB331" s="5"/>
      <c r="AC331" s="5"/>
      <c r="AD331" s="5"/>
      <c r="AE331" s="5"/>
      <c r="AF331" s="5"/>
    </row>
    <row r="332" spans="2:32" x14ac:dyDescent="0.2">
      <c r="B332" s="37">
        <f t="shared" si="76"/>
        <v>27</v>
      </c>
      <c r="C332" s="37">
        <v>317</v>
      </c>
      <c r="D332" s="46"/>
      <c r="E332" s="46"/>
      <c r="F332" s="46">
        <f t="shared" si="82"/>
        <v>174.48149413785114</v>
      </c>
      <c r="G332" s="48">
        <f t="shared" si="81"/>
        <v>5852.0609448937175</v>
      </c>
      <c r="H332" s="46">
        <f t="shared" si="69"/>
        <v>0.12</v>
      </c>
      <c r="I332" s="46">
        <f t="shared" si="77"/>
        <v>0</v>
      </c>
      <c r="J332" s="46"/>
      <c r="K332" s="46">
        <f t="shared" si="79"/>
        <v>183798.11663717753</v>
      </c>
      <c r="M332" s="125">
        <f t="shared" si="70"/>
        <v>1.0374183793383847</v>
      </c>
      <c r="N332" s="37">
        <f t="shared" si="78"/>
        <v>27</v>
      </c>
      <c r="O332" s="37">
        <v>317</v>
      </c>
      <c r="P332" s="46">
        <f t="shared" si="71"/>
        <v>0</v>
      </c>
      <c r="Q332" s="46">
        <f t="shared" si="72"/>
        <v>0</v>
      </c>
      <c r="R332" s="46">
        <f t="shared" si="73"/>
        <v>181.0103088730294</v>
      </c>
      <c r="S332" s="115">
        <f t="shared" si="74"/>
        <v>5852.0609448937175</v>
      </c>
      <c r="T332" s="46">
        <f t="shared" si="75"/>
        <v>0.12</v>
      </c>
      <c r="U332" s="46">
        <f t="shared" si="80"/>
        <v>0</v>
      </c>
      <c r="V332" s="46"/>
      <c r="W332" s="116"/>
      <c r="Y332" s="5"/>
      <c r="Z332" s="5"/>
      <c r="AA332" s="5"/>
      <c r="AB332" s="5"/>
      <c r="AC332" s="5"/>
      <c r="AD332" s="5"/>
      <c r="AE332" s="5"/>
      <c r="AF332" s="5"/>
    </row>
    <row r="333" spans="2:32" x14ac:dyDescent="0.2">
      <c r="B333" s="37">
        <f t="shared" si="76"/>
        <v>27</v>
      </c>
      <c r="C333" s="37">
        <v>318</v>
      </c>
      <c r="D333" s="46"/>
      <c r="E333" s="46"/>
      <c r="F333" s="46">
        <f t="shared" si="82"/>
        <v>174.48149413785114</v>
      </c>
      <c r="G333" s="48">
        <f t="shared" si="81"/>
        <v>5852.0609448937175</v>
      </c>
      <c r="H333" s="46">
        <f t="shared" si="69"/>
        <v>0.12</v>
      </c>
      <c r="I333" s="46">
        <f t="shared" si="77"/>
        <v>2106.7419401617381</v>
      </c>
      <c r="J333" s="46"/>
      <c r="K333" s="46">
        <f t="shared" si="79"/>
        <v>186697.46658160666</v>
      </c>
      <c r="M333" s="125">
        <f t="shared" si="70"/>
        <v>1.031988372027514</v>
      </c>
      <c r="N333" s="37">
        <f t="shared" si="78"/>
        <v>27</v>
      </c>
      <c r="O333" s="37">
        <v>318</v>
      </c>
      <c r="P333" s="46">
        <f t="shared" si="71"/>
        <v>0</v>
      </c>
      <c r="Q333" s="46">
        <f t="shared" si="72"/>
        <v>0</v>
      </c>
      <c r="R333" s="46">
        <f t="shared" si="73"/>
        <v>180.06287308424925</v>
      </c>
      <c r="S333" s="115">
        <f t="shared" si="74"/>
        <v>5852.0609448937175</v>
      </c>
      <c r="T333" s="46">
        <f t="shared" si="75"/>
        <v>0.12</v>
      </c>
      <c r="U333" s="46">
        <f t="shared" si="80"/>
        <v>2174.1331851095983</v>
      </c>
      <c r="V333" s="46"/>
      <c r="W333" s="116"/>
      <c r="Y333" s="5"/>
      <c r="Z333" s="5"/>
      <c r="AA333" s="5"/>
      <c r="AB333" s="5"/>
      <c r="AC333" s="5"/>
      <c r="AD333" s="5"/>
      <c r="AE333" s="5"/>
      <c r="AF333" s="5"/>
    </row>
    <row r="334" spans="2:32" x14ac:dyDescent="0.2">
      <c r="B334" s="37">
        <f t="shared" si="76"/>
        <v>27</v>
      </c>
      <c r="C334" s="37">
        <v>319</v>
      </c>
      <c r="D334" s="46"/>
      <c r="E334" s="46"/>
      <c r="F334" s="46">
        <f t="shared" si="82"/>
        <v>174.48149413785114</v>
      </c>
      <c r="G334" s="48">
        <f t="shared" si="81"/>
        <v>5852.0609448937175</v>
      </c>
      <c r="H334" s="46">
        <f t="shared" si="69"/>
        <v>0.12</v>
      </c>
      <c r="I334" s="46">
        <f t="shared" si="77"/>
        <v>0</v>
      </c>
      <c r="J334" s="46"/>
      <c r="K334" s="46">
        <f t="shared" si="79"/>
        <v>187505.33007888321</v>
      </c>
      <c r="M334" s="125">
        <f t="shared" si="70"/>
        <v>1.0265867862098264</v>
      </c>
      <c r="N334" s="37">
        <f t="shared" si="78"/>
        <v>27</v>
      </c>
      <c r="O334" s="37">
        <v>319</v>
      </c>
      <c r="P334" s="46">
        <f t="shared" si="71"/>
        <v>0</v>
      </c>
      <c r="Q334" s="46">
        <f t="shared" si="72"/>
        <v>0</v>
      </c>
      <c r="R334" s="46">
        <f t="shared" si="73"/>
        <v>179.12039632006525</v>
      </c>
      <c r="S334" s="115">
        <f t="shared" si="74"/>
        <v>5852.0609448937175</v>
      </c>
      <c r="T334" s="46">
        <f t="shared" si="75"/>
        <v>0.12</v>
      </c>
      <c r="U334" s="46">
        <f t="shared" si="80"/>
        <v>0</v>
      </c>
      <c r="V334" s="46"/>
      <c r="W334" s="116"/>
      <c r="Y334" s="5"/>
      <c r="Z334" s="5"/>
      <c r="AA334" s="5"/>
      <c r="AB334" s="5"/>
      <c r="AC334" s="5"/>
      <c r="AD334" s="5"/>
      <c r="AE334" s="5"/>
      <c r="AF334" s="5"/>
    </row>
    <row r="335" spans="2:32" x14ac:dyDescent="0.2">
      <c r="B335" s="37">
        <f t="shared" si="76"/>
        <v>27</v>
      </c>
      <c r="C335" s="37">
        <v>320</v>
      </c>
      <c r="D335" s="46"/>
      <c r="E335" s="46"/>
      <c r="F335" s="46">
        <f t="shared" si="82"/>
        <v>174.48149413785114</v>
      </c>
      <c r="G335" s="48">
        <f t="shared" si="81"/>
        <v>5852.0609448937175</v>
      </c>
      <c r="H335" s="46">
        <f t="shared" si="69"/>
        <v>0.12</v>
      </c>
      <c r="I335" s="46">
        <f t="shared" si="77"/>
        <v>0</v>
      </c>
      <c r="J335" s="46"/>
      <c r="K335" s="46">
        <f t="shared" si="79"/>
        <v>188317.44430689988</v>
      </c>
      <c r="M335" s="125">
        <f t="shared" si="70"/>
        <v>1.0212134731228559</v>
      </c>
      <c r="N335" s="37">
        <f t="shared" si="78"/>
        <v>27</v>
      </c>
      <c r="O335" s="37">
        <v>320</v>
      </c>
      <c r="P335" s="46">
        <f t="shared" si="71"/>
        <v>0</v>
      </c>
      <c r="Q335" s="46">
        <f t="shared" si="72"/>
        <v>0</v>
      </c>
      <c r="R335" s="46">
        <f t="shared" si="73"/>
        <v>178.18285262418019</v>
      </c>
      <c r="S335" s="115">
        <f t="shared" si="74"/>
        <v>5852.0609448937175</v>
      </c>
      <c r="T335" s="46">
        <f t="shared" si="75"/>
        <v>0.12</v>
      </c>
      <c r="U335" s="46">
        <f t="shared" si="80"/>
        <v>0</v>
      </c>
      <c r="V335" s="46"/>
      <c r="W335" s="116"/>
      <c r="Y335" s="5"/>
      <c r="Z335" s="5"/>
      <c r="AA335" s="5"/>
      <c r="AB335" s="5"/>
      <c r="AC335" s="5"/>
      <c r="AD335" s="5"/>
      <c r="AE335" s="5"/>
      <c r="AF335" s="5"/>
    </row>
    <row r="336" spans="2:32" x14ac:dyDescent="0.2">
      <c r="B336" s="37">
        <f t="shared" si="76"/>
        <v>27</v>
      </c>
      <c r="C336" s="37">
        <v>321</v>
      </c>
      <c r="D336" s="46"/>
      <c r="E336" s="46"/>
      <c r="F336" s="46">
        <f t="shared" si="82"/>
        <v>174.48149413785114</v>
      </c>
      <c r="G336" s="48">
        <f t="shared" si="81"/>
        <v>5852.0609448937175</v>
      </c>
      <c r="H336" s="46">
        <f t="shared" ref="H336:H375" si="83">$H$14</f>
        <v>0.12</v>
      </c>
      <c r="I336" s="46">
        <f t="shared" si="77"/>
        <v>2106.7419401617381</v>
      </c>
      <c r="J336" s="46"/>
      <c r="K336" s="46">
        <f t="shared" si="79"/>
        <v>191240.57357186399</v>
      </c>
      <c r="M336" s="125">
        <f t="shared" ref="M336:M375" si="84">(1+$C$10/12)^(12*($B336-$C336/12))</f>
        <v>1.0158682847827833</v>
      </c>
      <c r="N336" s="37">
        <f t="shared" si="78"/>
        <v>27</v>
      </c>
      <c r="O336" s="37">
        <v>321</v>
      </c>
      <c r="P336" s="46">
        <f t="shared" ref="P336:P375" si="85">D336*$M336</f>
        <v>0</v>
      </c>
      <c r="Q336" s="46">
        <f t="shared" ref="Q336:Q375" si="86">E336*$M336</f>
        <v>0</v>
      </c>
      <c r="R336" s="46">
        <f t="shared" ref="R336:R375" si="87">F336*$M336</f>
        <v>177.2502161761561</v>
      </c>
      <c r="S336" s="115">
        <f t="shared" ref="S336:S375" si="88">G336</f>
        <v>5852.0609448937175</v>
      </c>
      <c r="T336" s="46">
        <f t="shared" ref="T336:T375" si="89">H336</f>
        <v>0.12</v>
      </c>
      <c r="U336" s="46">
        <f t="shared" si="80"/>
        <v>2140.172321232058</v>
      </c>
      <c r="V336" s="46"/>
      <c r="W336" s="116"/>
      <c r="Y336" s="5"/>
      <c r="Z336" s="5"/>
      <c r="AA336" s="5"/>
      <c r="AB336" s="5"/>
      <c r="AC336" s="5"/>
      <c r="AD336" s="5"/>
      <c r="AE336" s="5"/>
      <c r="AF336" s="5"/>
    </row>
    <row r="337" spans="2:32" x14ac:dyDescent="0.2">
      <c r="B337" s="37">
        <f t="shared" ref="B337:B375" si="90">INT((C337-1)/12)+1</f>
        <v>27</v>
      </c>
      <c r="C337" s="37">
        <v>322</v>
      </c>
      <c r="D337" s="46"/>
      <c r="E337" s="46"/>
      <c r="F337" s="46">
        <f t="shared" si="82"/>
        <v>174.48149413785114</v>
      </c>
      <c r="G337" s="48">
        <f t="shared" si="81"/>
        <v>5852.0609448937175</v>
      </c>
      <c r="H337" s="46">
        <f t="shared" si="83"/>
        <v>0.12</v>
      </c>
      <c r="I337" s="46">
        <f t="shared" ref="I337:I375" si="91">IF(INT(C337/3)=C337/3,SUMPRODUCT(G335:G337,H335:H337),0)</f>
        <v>0</v>
      </c>
      <c r="J337" s="46"/>
      <c r="K337" s="46">
        <f t="shared" si="79"/>
        <v>192072.3415091903</v>
      </c>
      <c r="M337" s="125">
        <f t="shared" si="84"/>
        <v>1.0105510739803585</v>
      </c>
      <c r="N337" s="37">
        <f t="shared" ref="N337:N375" si="92">INT((O337-1)/12)+1</f>
        <v>27</v>
      </c>
      <c r="O337" s="37">
        <v>322</v>
      </c>
      <c r="P337" s="46">
        <f t="shared" si="85"/>
        <v>0</v>
      </c>
      <c r="Q337" s="46">
        <f t="shared" si="86"/>
        <v>0</v>
      </c>
      <c r="R337" s="46">
        <f t="shared" si="87"/>
        <v>176.3224612907031</v>
      </c>
      <c r="S337" s="115">
        <f t="shared" si="88"/>
        <v>5852.0609448937175</v>
      </c>
      <c r="T337" s="46">
        <f t="shared" si="89"/>
        <v>0.12</v>
      </c>
      <c r="U337" s="46">
        <f t="shared" si="80"/>
        <v>0</v>
      </c>
      <c r="V337" s="46"/>
      <c r="W337" s="116"/>
      <c r="Y337" s="5"/>
      <c r="Z337" s="5"/>
      <c r="AA337" s="5"/>
      <c r="AB337" s="5"/>
      <c r="AC337" s="5"/>
      <c r="AD337" s="5"/>
      <c r="AE337" s="5"/>
      <c r="AF337" s="5"/>
    </row>
    <row r="338" spans="2:32" x14ac:dyDescent="0.2">
      <c r="B338" s="37">
        <f t="shared" si="90"/>
        <v>27</v>
      </c>
      <c r="C338" s="37">
        <v>323</v>
      </c>
      <c r="D338" s="46"/>
      <c r="E338" s="46"/>
      <c r="F338" s="46">
        <f t="shared" si="82"/>
        <v>174.48149413785114</v>
      </c>
      <c r="G338" s="48">
        <f t="shared" si="81"/>
        <v>5852.0609448937175</v>
      </c>
      <c r="H338" s="46">
        <f t="shared" si="83"/>
        <v>0.12</v>
      </c>
      <c r="I338" s="46">
        <f t="shared" si="91"/>
        <v>0</v>
      </c>
      <c r="J338" s="46"/>
      <c r="K338" s="46">
        <f t="shared" ref="K338:K375" si="93">K337*(1+$C$10/12)-D338-E338-F338+I338+J338</f>
        <v>192908.48595511212</v>
      </c>
      <c r="M338" s="125">
        <f t="shared" si="84"/>
        <v>1.0052616942768478</v>
      </c>
      <c r="N338" s="37">
        <f t="shared" si="92"/>
        <v>27</v>
      </c>
      <c r="O338" s="37">
        <v>323</v>
      </c>
      <c r="P338" s="46">
        <f t="shared" si="85"/>
        <v>0</v>
      </c>
      <c r="Q338" s="46">
        <f t="shared" si="86"/>
        <v>0</v>
      </c>
      <c r="R338" s="46">
        <f t="shared" si="87"/>
        <v>175.39956241697212</v>
      </c>
      <c r="S338" s="115">
        <f t="shared" si="88"/>
        <v>5852.0609448937175</v>
      </c>
      <c r="T338" s="46">
        <f t="shared" si="89"/>
        <v>0.12</v>
      </c>
      <c r="U338" s="46">
        <f t="shared" ref="U338:U375" si="94">I338*$M338</f>
        <v>0</v>
      </c>
      <c r="V338" s="46"/>
      <c r="W338" s="116"/>
      <c r="Y338" s="5"/>
      <c r="Z338" s="5"/>
      <c r="AA338" s="5"/>
      <c r="AB338" s="5"/>
      <c r="AC338" s="5"/>
      <c r="AD338" s="5"/>
      <c r="AE338" s="5"/>
      <c r="AF338" s="5"/>
    </row>
    <row r="339" spans="2:32" x14ac:dyDescent="0.2">
      <c r="B339" s="37">
        <f t="shared" si="90"/>
        <v>27</v>
      </c>
      <c r="C339" s="37">
        <v>324</v>
      </c>
      <c r="D339" s="46"/>
      <c r="E339" s="46"/>
      <c r="F339" s="46">
        <f t="shared" si="82"/>
        <v>174.48149413785114</v>
      </c>
      <c r="G339" s="48">
        <f t="shared" si="81"/>
        <v>5852.0609448937175</v>
      </c>
      <c r="H339" s="46">
        <f t="shared" si="83"/>
        <v>0.12</v>
      </c>
      <c r="I339" s="46">
        <f t="shared" si="91"/>
        <v>2106.7419401617381</v>
      </c>
      <c r="J339" s="46"/>
      <c r="K339" s="46">
        <f t="shared" si="93"/>
        <v>195855.77187764138</v>
      </c>
      <c r="M339" s="125">
        <f t="shared" si="84"/>
        <v>1</v>
      </c>
      <c r="N339" s="37">
        <f t="shared" si="92"/>
        <v>27</v>
      </c>
      <c r="O339" s="37">
        <v>324</v>
      </c>
      <c r="P339" s="46">
        <f t="shared" si="85"/>
        <v>0</v>
      </c>
      <c r="Q339" s="46">
        <f t="shared" si="86"/>
        <v>0</v>
      </c>
      <c r="R339" s="46">
        <f t="shared" si="87"/>
        <v>174.48149413785114</v>
      </c>
      <c r="S339" s="115">
        <f t="shared" si="88"/>
        <v>5852.0609448937175</v>
      </c>
      <c r="T339" s="46">
        <f t="shared" si="89"/>
        <v>0.12</v>
      </c>
      <c r="U339" s="46">
        <f t="shared" si="94"/>
        <v>2106.7419401617381</v>
      </c>
      <c r="V339" s="46"/>
      <c r="W339" s="116"/>
      <c r="Y339" s="5"/>
      <c r="Z339" s="5"/>
      <c r="AA339" s="5"/>
      <c r="AB339" s="5"/>
      <c r="AC339" s="5"/>
      <c r="AD339" s="5"/>
      <c r="AE339" s="5"/>
      <c r="AF339" s="5"/>
    </row>
    <row r="340" spans="2:32" x14ac:dyDescent="0.2">
      <c r="B340" s="37">
        <f t="shared" si="90"/>
        <v>28</v>
      </c>
      <c r="C340" s="37">
        <v>325</v>
      </c>
      <c r="D340" s="46"/>
      <c r="E340" s="46"/>
      <c r="F340" s="46">
        <f t="shared" si="82"/>
        <v>179.71593896198669</v>
      </c>
      <c r="G340" s="48">
        <f t="shared" si="81"/>
        <v>5822.8006401692483</v>
      </c>
      <c r="H340" s="46">
        <f t="shared" si="83"/>
        <v>0.12</v>
      </c>
      <c r="I340" s="46">
        <f t="shared" si="91"/>
        <v>0</v>
      </c>
      <c r="J340" s="46"/>
      <c r="K340" s="46">
        <f t="shared" si="93"/>
        <v>196706.58913265559</v>
      </c>
      <c r="M340" s="125">
        <f t="shared" si="84"/>
        <v>1.0594256262456365</v>
      </c>
      <c r="N340" s="37">
        <f t="shared" si="92"/>
        <v>28</v>
      </c>
      <c r="O340" s="37">
        <v>325</v>
      </c>
      <c r="P340" s="46">
        <f t="shared" si="85"/>
        <v>0</v>
      </c>
      <c r="Q340" s="46">
        <f t="shared" si="86"/>
        <v>0</v>
      </c>
      <c r="R340" s="46">
        <f t="shared" si="87"/>
        <v>190.39567118112535</v>
      </c>
      <c r="S340" s="115">
        <f t="shared" si="88"/>
        <v>5822.8006401692483</v>
      </c>
      <c r="T340" s="46">
        <f t="shared" si="89"/>
        <v>0.12</v>
      </c>
      <c r="U340" s="46">
        <f t="shared" si="94"/>
        <v>0</v>
      </c>
      <c r="V340" s="46"/>
      <c r="W340" s="116"/>
      <c r="Y340" s="5"/>
      <c r="Z340" s="5"/>
      <c r="AA340" s="5"/>
      <c r="AB340" s="5"/>
      <c r="AC340" s="5"/>
      <c r="AD340" s="5"/>
      <c r="AE340" s="5"/>
      <c r="AF340" s="5"/>
    </row>
    <row r="341" spans="2:32" x14ac:dyDescent="0.2">
      <c r="B341" s="37">
        <f t="shared" si="90"/>
        <v>28</v>
      </c>
      <c r="C341" s="37">
        <v>326</v>
      </c>
      <c r="D341" s="46"/>
      <c r="E341" s="46"/>
      <c r="F341" s="46">
        <f t="shared" si="82"/>
        <v>179.71593896198669</v>
      </c>
      <c r="G341" s="48">
        <f t="shared" si="81"/>
        <v>5822.8006401692483</v>
      </c>
      <c r="H341" s="46">
        <f t="shared" si="83"/>
        <v>0.12</v>
      </c>
      <c r="I341" s="46">
        <f t="shared" si="91"/>
        <v>0</v>
      </c>
      <c r="J341" s="46"/>
      <c r="K341" s="46">
        <f t="shared" si="93"/>
        <v>197561.88312795115</v>
      </c>
      <c r="M341" s="125">
        <f t="shared" si="84"/>
        <v>1.0538804296206197</v>
      </c>
      <c r="N341" s="37">
        <f t="shared" si="92"/>
        <v>28</v>
      </c>
      <c r="O341" s="37">
        <v>326</v>
      </c>
      <c r="P341" s="46">
        <f t="shared" si="85"/>
        <v>0</v>
      </c>
      <c r="Q341" s="46">
        <f t="shared" si="86"/>
        <v>0</v>
      </c>
      <c r="R341" s="46">
        <f t="shared" si="87"/>
        <v>189.39911096293159</v>
      </c>
      <c r="S341" s="115">
        <f t="shared" si="88"/>
        <v>5822.8006401692483</v>
      </c>
      <c r="T341" s="46">
        <f t="shared" si="89"/>
        <v>0.12</v>
      </c>
      <c r="U341" s="46">
        <f t="shared" si="94"/>
        <v>0</v>
      </c>
      <c r="V341" s="46"/>
      <c r="W341" s="116"/>
      <c r="Y341" s="5"/>
      <c r="Z341" s="5"/>
      <c r="AA341" s="5"/>
      <c r="AB341" s="5"/>
      <c r="AC341" s="5"/>
      <c r="AD341" s="5"/>
      <c r="AE341" s="5"/>
      <c r="AF341" s="5"/>
    </row>
    <row r="342" spans="2:32" x14ac:dyDescent="0.2">
      <c r="B342" s="37">
        <f t="shared" si="90"/>
        <v>28</v>
      </c>
      <c r="C342" s="37">
        <v>327</v>
      </c>
      <c r="D342" s="46"/>
      <c r="E342" s="46"/>
      <c r="F342" s="46">
        <f t="shared" si="82"/>
        <v>179.71593896198669</v>
      </c>
      <c r="G342" s="48">
        <f t="shared" si="81"/>
        <v>5822.8006401692483</v>
      </c>
      <c r="H342" s="46">
        <f t="shared" si="83"/>
        <v>0.12</v>
      </c>
      <c r="I342" s="46">
        <f t="shared" si="91"/>
        <v>2096.2082304609294</v>
      </c>
      <c r="J342" s="46"/>
      <c r="K342" s="46">
        <f t="shared" si="93"/>
        <v>200517.88564922771</v>
      </c>
      <c r="M342" s="125">
        <f t="shared" si="84"/>
        <v>1.0483642574073675</v>
      </c>
      <c r="N342" s="37">
        <f t="shared" si="92"/>
        <v>28</v>
      </c>
      <c r="O342" s="37">
        <v>327</v>
      </c>
      <c r="P342" s="46">
        <f t="shared" si="85"/>
        <v>0</v>
      </c>
      <c r="Q342" s="46">
        <f t="shared" si="86"/>
        <v>0</v>
      </c>
      <c r="R342" s="46">
        <f t="shared" si="87"/>
        <v>188.40776689415097</v>
      </c>
      <c r="S342" s="115">
        <f t="shared" si="88"/>
        <v>5822.8006401692483</v>
      </c>
      <c r="T342" s="46">
        <f t="shared" si="89"/>
        <v>0.12</v>
      </c>
      <c r="U342" s="46">
        <f t="shared" si="94"/>
        <v>2197.5897848983841</v>
      </c>
      <c r="V342" s="46"/>
      <c r="W342" s="116"/>
      <c r="Y342" s="5"/>
      <c r="Z342" s="5"/>
      <c r="AA342" s="5"/>
      <c r="AB342" s="5"/>
      <c r="AC342" s="5"/>
      <c r="AD342" s="5"/>
      <c r="AE342" s="5"/>
      <c r="AF342" s="5"/>
    </row>
    <row r="343" spans="2:32" x14ac:dyDescent="0.2">
      <c r="B343" s="37">
        <f t="shared" si="90"/>
        <v>28</v>
      </c>
      <c r="C343" s="37">
        <v>328</v>
      </c>
      <c r="D343" s="46"/>
      <c r="E343" s="46"/>
      <c r="F343" s="46">
        <f t="shared" si="82"/>
        <v>179.71593896198669</v>
      </c>
      <c r="G343" s="48">
        <f t="shared" ref="G343:G375" si="95">$G$13/12*(1-$G$14)^(INT((C343-1)/12))</f>
        <v>5822.8006401692483</v>
      </c>
      <c r="H343" s="46">
        <f t="shared" si="83"/>
        <v>0.12</v>
      </c>
      <c r="I343" s="46">
        <f t="shared" si="91"/>
        <v>0</v>
      </c>
      <c r="J343" s="46"/>
      <c r="K343" s="46">
        <f t="shared" si="93"/>
        <v>201393.2335215919</v>
      </c>
      <c r="M343" s="125">
        <f t="shared" si="84"/>
        <v>1.0428769576876462</v>
      </c>
      <c r="N343" s="37">
        <f t="shared" si="92"/>
        <v>28</v>
      </c>
      <c r="O343" s="37">
        <v>328</v>
      </c>
      <c r="P343" s="46">
        <f t="shared" si="85"/>
        <v>0</v>
      </c>
      <c r="Q343" s="46">
        <f t="shared" si="86"/>
        <v>0</v>
      </c>
      <c r="R343" s="46">
        <f t="shared" si="87"/>
        <v>187.42161167265542</v>
      </c>
      <c r="S343" s="115">
        <f t="shared" si="88"/>
        <v>5822.8006401692483</v>
      </c>
      <c r="T343" s="46">
        <f t="shared" si="89"/>
        <v>0.12</v>
      </c>
      <c r="U343" s="46">
        <f t="shared" si="94"/>
        <v>0</v>
      </c>
      <c r="V343" s="46"/>
      <c r="W343" s="116"/>
      <c r="Y343" s="5"/>
      <c r="Z343" s="5"/>
      <c r="AA343" s="5"/>
      <c r="AB343" s="5"/>
      <c r="AC343" s="5"/>
      <c r="AD343" s="5"/>
      <c r="AE343" s="5"/>
      <c r="AF343" s="5"/>
    </row>
    <row r="344" spans="2:32" x14ac:dyDescent="0.2">
      <c r="B344" s="37">
        <f t="shared" si="90"/>
        <v>28</v>
      </c>
      <c r="C344" s="37">
        <v>329</v>
      </c>
      <c r="D344" s="46"/>
      <c r="E344" s="46"/>
      <c r="F344" s="46">
        <f t="shared" si="82"/>
        <v>179.71593896198669</v>
      </c>
      <c r="G344" s="48">
        <f t="shared" si="95"/>
        <v>5822.8006401692483</v>
      </c>
      <c r="H344" s="46">
        <f t="shared" si="83"/>
        <v>0.12</v>
      </c>
      <c r="I344" s="46">
        <f t="shared" si="91"/>
        <v>0</v>
      </c>
      <c r="J344" s="46"/>
      <c r="K344" s="46">
        <f t="shared" si="93"/>
        <v>202273.18720684634</v>
      </c>
      <c r="M344" s="125">
        <f t="shared" si="84"/>
        <v>1.0374183793383847</v>
      </c>
      <c r="N344" s="37">
        <f t="shared" si="92"/>
        <v>28</v>
      </c>
      <c r="O344" s="37">
        <v>329</v>
      </c>
      <c r="P344" s="46">
        <f t="shared" si="85"/>
        <v>0</v>
      </c>
      <c r="Q344" s="46">
        <f t="shared" si="86"/>
        <v>0</v>
      </c>
      <c r="R344" s="46">
        <f t="shared" si="87"/>
        <v>186.44061813922031</v>
      </c>
      <c r="S344" s="115">
        <f t="shared" si="88"/>
        <v>5822.8006401692483</v>
      </c>
      <c r="T344" s="46">
        <f t="shared" si="89"/>
        <v>0.12</v>
      </c>
      <c r="U344" s="46">
        <f t="shared" si="94"/>
        <v>0</v>
      </c>
      <c r="V344" s="46"/>
      <c r="W344" s="116"/>
      <c r="Y344" s="5"/>
      <c r="Z344" s="5"/>
      <c r="AA344" s="5"/>
      <c r="AB344" s="5"/>
      <c r="AC344" s="5"/>
      <c r="AD344" s="5"/>
      <c r="AE344" s="5"/>
      <c r="AF344" s="5"/>
    </row>
    <row r="345" spans="2:32" x14ac:dyDescent="0.2">
      <c r="B345" s="37">
        <f t="shared" si="90"/>
        <v>28</v>
      </c>
      <c r="C345" s="37">
        <v>330</v>
      </c>
      <c r="D345" s="46"/>
      <c r="E345" s="46"/>
      <c r="F345" s="46">
        <f t="shared" si="82"/>
        <v>179.71593896198669</v>
      </c>
      <c r="G345" s="48">
        <f t="shared" si="95"/>
        <v>5822.8006401692483</v>
      </c>
      <c r="H345" s="46">
        <f t="shared" si="83"/>
        <v>0.12</v>
      </c>
      <c r="I345" s="46">
        <f t="shared" si="91"/>
        <v>2096.2082304609294</v>
      </c>
      <c r="J345" s="46"/>
      <c r="K345" s="46">
        <f t="shared" si="93"/>
        <v>205253.97916983132</v>
      </c>
      <c r="M345" s="125">
        <f t="shared" si="84"/>
        <v>1.031988372027514</v>
      </c>
      <c r="N345" s="37">
        <f t="shared" si="92"/>
        <v>28</v>
      </c>
      <c r="O345" s="37">
        <v>330</v>
      </c>
      <c r="P345" s="46">
        <f t="shared" si="85"/>
        <v>0</v>
      </c>
      <c r="Q345" s="46">
        <f t="shared" si="86"/>
        <v>0</v>
      </c>
      <c r="R345" s="46">
        <f t="shared" si="87"/>
        <v>185.46475927677673</v>
      </c>
      <c r="S345" s="115">
        <f t="shared" si="88"/>
        <v>5822.8006401692483</v>
      </c>
      <c r="T345" s="46">
        <f t="shared" si="89"/>
        <v>0.12</v>
      </c>
      <c r="U345" s="46">
        <f t="shared" si="94"/>
        <v>2163.2625191840502</v>
      </c>
      <c r="V345" s="46"/>
      <c r="W345" s="116"/>
      <c r="Y345" s="5"/>
      <c r="Z345" s="5"/>
      <c r="AA345" s="5"/>
      <c r="AB345" s="5"/>
      <c r="AC345" s="5"/>
      <c r="AD345" s="5"/>
      <c r="AE345" s="5"/>
      <c r="AF345" s="5"/>
    </row>
    <row r="346" spans="2:32" x14ac:dyDescent="0.2">
      <c r="B346" s="37">
        <f t="shared" si="90"/>
        <v>28</v>
      </c>
      <c r="C346" s="37">
        <v>331</v>
      </c>
      <c r="D346" s="46"/>
      <c r="E346" s="46"/>
      <c r="F346" s="46">
        <f t="shared" si="82"/>
        <v>179.71593896198669</v>
      </c>
      <c r="G346" s="48">
        <f t="shared" si="95"/>
        <v>5822.8006401692483</v>
      </c>
      <c r="H346" s="46">
        <f t="shared" si="83"/>
        <v>0.12</v>
      </c>
      <c r="I346" s="46">
        <f t="shared" si="91"/>
        <v>0</v>
      </c>
      <c r="J346" s="46"/>
      <c r="K346" s="46">
        <f t="shared" si="93"/>
        <v>206154.24691836748</v>
      </c>
      <c r="M346" s="125">
        <f t="shared" si="84"/>
        <v>1.0265867862098264</v>
      </c>
      <c r="N346" s="37">
        <f t="shared" si="92"/>
        <v>28</v>
      </c>
      <c r="O346" s="37">
        <v>331</v>
      </c>
      <c r="P346" s="46">
        <f t="shared" si="85"/>
        <v>0</v>
      </c>
      <c r="Q346" s="46">
        <f t="shared" si="86"/>
        <v>0</v>
      </c>
      <c r="R346" s="46">
        <f t="shared" si="87"/>
        <v>184.49400820966724</v>
      </c>
      <c r="S346" s="115">
        <f t="shared" si="88"/>
        <v>5822.8006401692483</v>
      </c>
      <c r="T346" s="46">
        <f t="shared" si="89"/>
        <v>0.12</v>
      </c>
      <c r="U346" s="46">
        <f t="shared" si="94"/>
        <v>0</v>
      </c>
      <c r="V346" s="46"/>
      <c r="W346" s="116"/>
      <c r="Y346" s="5"/>
      <c r="Z346" s="5"/>
      <c r="AA346" s="5"/>
      <c r="AB346" s="5"/>
      <c r="AC346" s="5"/>
      <c r="AD346" s="5"/>
      <c r="AE346" s="5"/>
      <c r="AF346" s="5"/>
    </row>
    <row r="347" spans="2:32" x14ac:dyDescent="0.2">
      <c r="B347" s="37">
        <f t="shared" si="90"/>
        <v>28</v>
      </c>
      <c r="C347" s="37">
        <v>332</v>
      </c>
      <c r="D347" s="46"/>
      <c r="E347" s="46"/>
      <c r="F347" s="46">
        <f t="shared" si="82"/>
        <v>179.71593896198669</v>
      </c>
      <c r="G347" s="48">
        <f t="shared" si="95"/>
        <v>5822.8006401692483</v>
      </c>
      <c r="H347" s="46">
        <f t="shared" si="83"/>
        <v>0.12</v>
      </c>
      <c r="I347" s="46">
        <f t="shared" si="91"/>
        <v>0</v>
      </c>
      <c r="J347" s="46"/>
      <c r="K347" s="46">
        <f t="shared" si="93"/>
        <v>207059.25160056373</v>
      </c>
      <c r="M347" s="125">
        <f t="shared" si="84"/>
        <v>1.0212134731228559</v>
      </c>
      <c r="N347" s="37">
        <f t="shared" si="92"/>
        <v>28</v>
      </c>
      <c r="O347" s="37">
        <v>332</v>
      </c>
      <c r="P347" s="46">
        <f t="shared" si="85"/>
        <v>0</v>
      </c>
      <c r="Q347" s="46">
        <f t="shared" si="86"/>
        <v>0</v>
      </c>
      <c r="R347" s="46">
        <f t="shared" si="87"/>
        <v>183.52833820290562</v>
      </c>
      <c r="S347" s="115">
        <f t="shared" si="88"/>
        <v>5822.8006401692483</v>
      </c>
      <c r="T347" s="46">
        <f t="shared" si="89"/>
        <v>0.12</v>
      </c>
      <c r="U347" s="46">
        <f t="shared" si="94"/>
        <v>0</v>
      </c>
      <c r="V347" s="46"/>
      <c r="W347" s="116"/>
      <c r="Y347" s="5"/>
      <c r="Z347" s="5"/>
      <c r="AA347" s="5"/>
      <c r="AB347" s="5"/>
      <c r="AC347" s="5"/>
      <c r="AD347" s="5"/>
      <c r="AE347" s="5"/>
      <c r="AF347" s="5"/>
    </row>
    <row r="348" spans="2:32" x14ac:dyDescent="0.2">
      <c r="B348" s="37">
        <f t="shared" si="90"/>
        <v>28</v>
      </c>
      <c r="C348" s="37">
        <v>333</v>
      </c>
      <c r="D348" s="46"/>
      <c r="E348" s="46"/>
      <c r="F348" s="46">
        <f t="shared" si="82"/>
        <v>179.71593896198669</v>
      </c>
      <c r="G348" s="48">
        <f t="shared" si="95"/>
        <v>5822.8006401692483</v>
      </c>
      <c r="H348" s="46">
        <f t="shared" si="83"/>
        <v>0.12</v>
      </c>
      <c r="I348" s="46">
        <f t="shared" si="91"/>
        <v>2096.2082304609294</v>
      </c>
      <c r="J348" s="46"/>
      <c r="K348" s="46">
        <f t="shared" si="93"/>
        <v>210065.22637117776</v>
      </c>
      <c r="M348" s="125">
        <f t="shared" si="84"/>
        <v>1.0158682847827833</v>
      </c>
      <c r="N348" s="37">
        <f t="shared" si="92"/>
        <v>28</v>
      </c>
      <c r="O348" s="37">
        <v>333</v>
      </c>
      <c r="P348" s="46">
        <f t="shared" si="85"/>
        <v>0</v>
      </c>
      <c r="Q348" s="46">
        <f t="shared" si="86"/>
        <v>0</v>
      </c>
      <c r="R348" s="46">
        <f t="shared" si="87"/>
        <v>182.5677226614408</v>
      </c>
      <c r="S348" s="115">
        <f t="shared" si="88"/>
        <v>5822.8006401692483</v>
      </c>
      <c r="T348" s="46">
        <f t="shared" si="89"/>
        <v>0.12</v>
      </c>
      <c r="U348" s="46">
        <f t="shared" si="94"/>
        <v>2129.4714596258978</v>
      </c>
      <c r="V348" s="46"/>
      <c r="W348" s="116"/>
      <c r="Y348" s="5"/>
      <c r="Z348" s="5"/>
      <c r="AA348" s="5"/>
      <c r="AB348" s="5"/>
      <c r="AC348" s="5"/>
      <c r="AD348" s="5"/>
      <c r="AE348" s="5"/>
      <c r="AF348" s="5"/>
    </row>
    <row r="349" spans="2:32" x14ac:dyDescent="0.2">
      <c r="B349" s="37">
        <f t="shared" si="90"/>
        <v>28</v>
      </c>
      <c r="C349" s="37">
        <v>334</v>
      </c>
      <c r="D349" s="46"/>
      <c r="E349" s="46"/>
      <c r="F349" s="46">
        <f t="shared" ref="F349:F375" si="96">$F$13/12*(1+$F$14)^(INT((C349-1)/12)-1)</f>
        <v>179.71593896198669</v>
      </c>
      <c r="G349" s="48">
        <f t="shared" si="95"/>
        <v>5822.8006401692483</v>
      </c>
      <c r="H349" s="46">
        <f t="shared" si="83"/>
        <v>0.12</v>
      </c>
      <c r="I349" s="46">
        <f t="shared" si="91"/>
        <v>0</v>
      </c>
      <c r="J349" s="46"/>
      <c r="K349" s="46">
        <f t="shared" si="93"/>
        <v>210990.80943157774</v>
      </c>
      <c r="M349" s="125">
        <f t="shared" si="84"/>
        <v>1.0105510739803585</v>
      </c>
      <c r="N349" s="37">
        <f t="shared" si="92"/>
        <v>28</v>
      </c>
      <c r="O349" s="37">
        <v>334</v>
      </c>
      <c r="P349" s="46">
        <f t="shared" si="85"/>
        <v>0</v>
      </c>
      <c r="Q349" s="46">
        <f t="shared" si="86"/>
        <v>0</v>
      </c>
      <c r="R349" s="46">
        <f t="shared" si="87"/>
        <v>181.61213512942422</v>
      </c>
      <c r="S349" s="115">
        <f t="shared" si="88"/>
        <v>5822.8006401692483</v>
      </c>
      <c r="T349" s="46">
        <f t="shared" si="89"/>
        <v>0.12</v>
      </c>
      <c r="U349" s="46">
        <f t="shared" si="94"/>
        <v>0</v>
      </c>
      <c r="V349" s="46"/>
      <c r="W349" s="116"/>
      <c r="Y349" s="5"/>
      <c r="Z349" s="5"/>
      <c r="AA349" s="5"/>
      <c r="AB349" s="5"/>
      <c r="AC349" s="5"/>
      <c r="AD349" s="5"/>
      <c r="AE349" s="5"/>
      <c r="AF349" s="5"/>
    </row>
    <row r="350" spans="2:32" x14ac:dyDescent="0.2">
      <c r="B350" s="37">
        <f t="shared" si="90"/>
        <v>28</v>
      </c>
      <c r="C350" s="37">
        <v>335</v>
      </c>
      <c r="D350" s="46"/>
      <c r="E350" s="46"/>
      <c r="F350" s="46">
        <f t="shared" si="96"/>
        <v>179.71593896198669</v>
      </c>
      <c r="G350" s="48">
        <f t="shared" si="95"/>
        <v>5822.8006401692483</v>
      </c>
      <c r="H350" s="46">
        <f t="shared" si="83"/>
        <v>0.12</v>
      </c>
      <c r="I350" s="46">
        <f t="shared" si="91"/>
        <v>0</v>
      </c>
      <c r="J350" s="46"/>
      <c r="K350" s="46">
        <f t="shared" si="93"/>
        <v>211921.26262706937</v>
      </c>
      <c r="M350" s="125">
        <f t="shared" si="84"/>
        <v>1.0052616942768478</v>
      </c>
      <c r="N350" s="37">
        <f t="shared" si="92"/>
        <v>28</v>
      </c>
      <c r="O350" s="37">
        <v>335</v>
      </c>
      <c r="P350" s="46">
        <f t="shared" si="85"/>
        <v>0</v>
      </c>
      <c r="Q350" s="46">
        <f t="shared" si="86"/>
        <v>0</v>
      </c>
      <c r="R350" s="46">
        <f t="shared" si="87"/>
        <v>180.66154928948129</v>
      </c>
      <c r="S350" s="115">
        <f t="shared" si="88"/>
        <v>5822.8006401692483</v>
      </c>
      <c r="T350" s="46">
        <f t="shared" si="89"/>
        <v>0.12</v>
      </c>
      <c r="U350" s="46">
        <f t="shared" si="94"/>
        <v>0</v>
      </c>
      <c r="V350" s="46"/>
      <c r="W350" s="116"/>
      <c r="Y350" s="5"/>
      <c r="Z350" s="5"/>
      <c r="AA350" s="5"/>
      <c r="AB350" s="5"/>
      <c r="AC350" s="5"/>
      <c r="AD350" s="5"/>
      <c r="AE350" s="5"/>
      <c r="AF350" s="5"/>
    </row>
    <row r="351" spans="2:32" x14ac:dyDescent="0.2">
      <c r="B351" s="37">
        <f t="shared" si="90"/>
        <v>28</v>
      </c>
      <c r="C351" s="37">
        <v>336</v>
      </c>
      <c r="D351" s="46"/>
      <c r="E351" s="46"/>
      <c r="F351" s="46">
        <f t="shared" si="96"/>
        <v>179.71593896198669</v>
      </c>
      <c r="G351" s="48">
        <f t="shared" si="95"/>
        <v>5822.8006401692483</v>
      </c>
      <c r="H351" s="46">
        <f t="shared" si="83"/>
        <v>0.12</v>
      </c>
      <c r="I351" s="46">
        <f t="shared" si="91"/>
        <v>2096.2082304609294</v>
      </c>
      <c r="J351" s="46"/>
      <c r="K351" s="46">
        <f t="shared" si="93"/>
        <v>214952.81981327554</v>
      </c>
      <c r="M351" s="125">
        <f t="shared" si="84"/>
        <v>1</v>
      </c>
      <c r="N351" s="37">
        <f t="shared" si="92"/>
        <v>28</v>
      </c>
      <c r="O351" s="37">
        <v>336</v>
      </c>
      <c r="P351" s="46">
        <f t="shared" si="85"/>
        <v>0</v>
      </c>
      <c r="Q351" s="46">
        <f t="shared" si="86"/>
        <v>0</v>
      </c>
      <c r="R351" s="46">
        <f t="shared" si="87"/>
        <v>179.71593896198669</v>
      </c>
      <c r="S351" s="115">
        <f t="shared" si="88"/>
        <v>5822.8006401692483</v>
      </c>
      <c r="T351" s="46">
        <f t="shared" si="89"/>
        <v>0.12</v>
      </c>
      <c r="U351" s="46">
        <f t="shared" si="94"/>
        <v>2096.2082304609294</v>
      </c>
      <c r="V351" s="46"/>
      <c r="W351" s="116"/>
      <c r="Y351" s="5"/>
      <c r="Z351" s="5"/>
      <c r="AA351" s="5"/>
      <c r="AB351" s="5"/>
      <c r="AC351" s="5"/>
      <c r="AD351" s="5"/>
      <c r="AE351" s="5"/>
      <c r="AF351" s="5"/>
    </row>
    <row r="352" spans="2:32" x14ac:dyDescent="0.2">
      <c r="B352" s="37">
        <f t="shared" si="90"/>
        <v>29</v>
      </c>
      <c r="C352" s="37">
        <v>337</v>
      </c>
      <c r="D352" s="46"/>
      <c r="E352" s="46"/>
      <c r="F352" s="46">
        <f t="shared" si="96"/>
        <v>185.10741713084627</v>
      </c>
      <c r="G352" s="48">
        <f t="shared" si="95"/>
        <v>5793.686636968403</v>
      </c>
      <c r="H352" s="46">
        <f t="shared" si="83"/>
        <v>0.12</v>
      </c>
      <c r="I352" s="46">
        <f t="shared" si="91"/>
        <v>0</v>
      </c>
      <c r="J352" s="46"/>
      <c r="K352" s="46">
        <f t="shared" si="93"/>
        <v>215898.7284179485</v>
      </c>
      <c r="M352" s="125">
        <f t="shared" si="84"/>
        <v>1.0594256262456365</v>
      </c>
      <c r="N352" s="37">
        <f t="shared" si="92"/>
        <v>29</v>
      </c>
      <c r="O352" s="37">
        <v>337</v>
      </c>
      <c r="P352" s="46">
        <f t="shared" si="85"/>
        <v>0</v>
      </c>
      <c r="Q352" s="46">
        <f t="shared" si="86"/>
        <v>0</v>
      </c>
      <c r="R352" s="46">
        <f t="shared" si="87"/>
        <v>196.10754131655906</v>
      </c>
      <c r="S352" s="115">
        <f t="shared" si="88"/>
        <v>5793.686636968403</v>
      </c>
      <c r="T352" s="46">
        <f t="shared" si="89"/>
        <v>0.12</v>
      </c>
      <c r="U352" s="46">
        <f t="shared" si="94"/>
        <v>0</v>
      </c>
      <c r="V352" s="46"/>
      <c r="W352" s="116"/>
      <c r="Y352" s="5"/>
      <c r="Z352" s="5"/>
      <c r="AA352" s="5"/>
      <c r="AB352" s="5"/>
      <c r="AC352" s="5"/>
      <c r="AD352" s="5"/>
      <c r="AE352" s="5"/>
      <c r="AF352" s="5"/>
    </row>
    <row r="353" spans="2:32" x14ac:dyDescent="0.2">
      <c r="B353" s="37">
        <f t="shared" si="90"/>
        <v>29</v>
      </c>
      <c r="C353" s="37">
        <v>338</v>
      </c>
      <c r="D353" s="46"/>
      <c r="E353" s="46"/>
      <c r="F353" s="46">
        <f t="shared" si="96"/>
        <v>185.10741713084627</v>
      </c>
      <c r="G353" s="48">
        <f t="shared" si="95"/>
        <v>5793.686636968403</v>
      </c>
      <c r="H353" s="46">
        <f t="shared" si="83"/>
        <v>0.12</v>
      </c>
      <c r="I353" s="46">
        <f t="shared" si="91"/>
        <v>0</v>
      </c>
      <c r="J353" s="46"/>
      <c r="K353" s="46">
        <f t="shared" si="93"/>
        <v>216849.61410451308</v>
      </c>
      <c r="M353" s="125">
        <f t="shared" si="84"/>
        <v>1.0538804296206197</v>
      </c>
      <c r="N353" s="37">
        <f t="shared" si="92"/>
        <v>29</v>
      </c>
      <c r="O353" s="37">
        <v>338</v>
      </c>
      <c r="P353" s="46">
        <f t="shared" si="85"/>
        <v>0</v>
      </c>
      <c r="Q353" s="46">
        <f t="shared" si="86"/>
        <v>0</v>
      </c>
      <c r="R353" s="46">
        <f t="shared" si="87"/>
        <v>195.08108429181954</v>
      </c>
      <c r="S353" s="115">
        <f t="shared" si="88"/>
        <v>5793.686636968403</v>
      </c>
      <c r="T353" s="46">
        <f t="shared" si="89"/>
        <v>0.12</v>
      </c>
      <c r="U353" s="46">
        <f t="shared" si="94"/>
        <v>0</v>
      </c>
      <c r="V353" s="46"/>
      <c r="W353" s="116"/>
      <c r="Y353" s="5"/>
      <c r="Z353" s="5"/>
      <c r="AA353" s="5"/>
      <c r="AB353" s="5"/>
      <c r="AC353" s="5"/>
      <c r="AD353" s="5"/>
      <c r="AE353" s="5"/>
      <c r="AF353" s="5"/>
    </row>
    <row r="354" spans="2:32" x14ac:dyDescent="0.2">
      <c r="B354" s="37">
        <f t="shared" si="90"/>
        <v>29</v>
      </c>
      <c r="C354" s="37">
        <v>339</v>
      </c>
      <c r="D354" s="46"/>
      <c r="E354" s="46"/>
      <c r="F354" s="46">
        <f t="shared" si="96"/>
        <v>185.10741713084627</v>
      </c>
      <c r="G354" s="48">
        <f t="shared" si="95"/>
        <v>5793.686636968403</v>
      </c>
      <c r="H354" s="46">
        <f t="shared" si="83"/>
        <v>0.12</v>
      </c>
      <c r="I354" s="46">
        <f t="shared" si="91"/>
        <v>2085.7271893086249</v>
      </c>
      <c r="J354" s="46"/>
      <c r="K354" s="46">
        <f t="shared" si="93"/>
        <v>219891.2302501612</v>
      </c>
      <c r="M354" s="125">
        <f t="shared" si="84"/>
        <v>1.0483642574073675</v>
      </c>
      <c r="N354" s="37">
        <f t="shared" si="92"/>
        <v>29</v>
      </c>
      <c r="O354" s="37">
        <v>339</v>
      </c>
      <c r="P354" s="46">
        <f t="shared" si="85"/>
        <v>0</v>
      </c>
      <c r="Q354" s="46">
        <f t="shared" si="86"/>
        <v>0</v>
      </c>
      <c r="R354" s="46">
        <f t="shared" si="87"/>
        <v>194.05999990097547</v>
      </c>
      <c r="S354" s="115">
        <f t="shared" si="88"/>
        <v>5793.686636968403</v>
      </c>
      <c r="T354" s="46">
        <f t="shared" si="89"/>
        <v>0.12</v>
      </c>
      <c r="U354" s="46">
        <f t="shared" si="94"/>
        <v>2186.6018359738923</v>
      </c>
      <c r="V354" s="46"/>
      <c r="W354" s="116"/>
      <c r="Y354" s="5"/>
      <c r="Z354" s="5"/>
      <c r="AA354" s="5"/>
      <c r="AB354" s="5"/>
      <c r="AC354" s="5"/>
      <c r="AD354" s="5"/>
      <c r="AE354" s="5"/>
      <c r="AF354" s="5"/>
    </row>
    <row r="355" spans="2:32" x14ac:dyDescent="0.2">
      <c r="B355" s="37">
        <f t="shared" si="90"/>
        <v>29</v>
      </c>
      <c r="C355" s="37">
        <v>340</v>
      </c>
      <c r="D355" s="46"/>
      <c r="E355" s="46"/>
      <c r="F355" s="46">
        <f t="shared" si="96"/>
        <v>185.10741713084627</v>
      </c>
      <c r="G355" s="48">
        <f t="shared" si="95"/>
        <v>5793.686636968403</v>
      </c>
      <c r="H355" s="46">
        <f t="shared" si="83"/>
        <v>0.12</v>
      </c>
      <c r="I355" s="46">
        <f t="shared" si="91"/>
        <v>0</v>
      </c>
      <c r="J355" s="46"/>
      <c r="K355" s="46">
        <f t="shared" si="93"/>
        <v>220863.12326076665</v>
      </c>
      <c r="M355" s="125">
        <f t="shared" si="84"/>
        <v>1.0428769576876462</v>
      </c>
      <c r="N355" s="37">
        <f t="shared" si="92"/>
        <v>29</v>
      </c>
      <c r="O355" s="37">
        <v>340</v>
      </c>
      <c r="P355" s="46">
        <f t="shared" si="85"/>
        <v>0</v>
      </c>
      <c r="Q355" s="46">
        <f t="shared" si="86"/>
        <v>0</v>
      </c>
      <c r="R355" s="46">
        <f t="shared" si="87"/>
        <v>193.04426002283503</v>
      </c>
      <c r="S355" s="115">
        <f t="shared" si="88"/>
        <v>5793.686636968403</v>
      </c>
      <c r="T355" s="46">
        <f t="shared" si="89"/>
        <v>0.12</v>
      </c>
      <c r="U355" s="46">
        <f t="shared" si="94"/>
        <v>0</v>
      </c>
      <c r="V355" s="46"/>
      <c r="W355" s="116"/>
      <c r="Y355" s="5"/>
      <c r="Z355" s="5"/>
      <c r="AA355" s="5"/>
      <c r="AB355" s="5"/>
      <c r="AC355" s="5"/>
      <c r="AD355" s="5"/>
      <c r="AE355" s="5"/>
      <c r="AF355" s="5"/>
    </row>
    <row r="356" spans="2:32" x14ac:dyDescent="0.2">
      <c r="B356" s="37">
        <f t="shared" si="90"/>
        <v>29</v>
      </c>
      <c r="C356" s="37">
        <v>341</v>
      </c>
      <c r="D356" s="46"/>
      <c r="E356" s="46"/>
      <c r="F356" s="46">
        <f t="shared" si="96"/>
        <v>185.10741713084627</v>
      </c>
      <c r="G356" s="48">
        <f t="shared" si="95"/>
        <v>5793.686636968403</v>
      </c>
      <c r="H356" s="46">
        <f t="shared" si="83"/>
        <v>0.12</v>
      </c>
      <c r="I356" s="46">
        <f t="shared" si="91"/>
        <v>0</v>
      </c>
      <c r="J356" s="46"/>
      <c r="K356" s="46">
        <f t="shared" si="93"/>
        <v>221840.1300752637</v>
      </c>
      <c r="M356" s="125">
        <f t="shared" si="84"/>
        <v>1.0374183793383847</v>
      </c>
      <c r="N356" s="37">
        <f t="shared" si="92"/>
        <v>29</v>
      </c>
      <c r="O356" s="37">
        <v>341</v>
      </c>
      <c r="P356" s="46">
        <f t="shared" si="85"/>
        <v>0</v>
      </c>
      <c r="Q356" s="46">
        <f t="shared" si="86"/>
        <v>0</v>
      </c>
      <c r="R356" s="46">
        <f t="shared" si="87"/>
        <v>192.03383668339688</v>
      </c>
      <c r="S356" s="115">
        <f t="shared" si="88"/>
        <v>5793.686636968403</v>
      </c>
      <c r="T356" s="46">
        <f t="shared" si="89"/>
        <v>0.12</v>
      </c>
      <c r="U356" s="46">
        <f t="shared" si="94"/>
        <v>0</v>
      </c>
      <c r="V356" s="46"/>
      <c r="W356" s="116"/>
      <c r="Y356" s="5"/>
      <c r="Z356" s="5"/>
      <c r="AA356" s="5"/>
      <c r="AB356" s="5"/>
      <c r="AC356" s="5"/>
      <c r="AD356" s="5"/>
      <c r="AE356" s="5"/>
      <c r="AF356" s="5"/>
    </row>
    <row r="357" spans="2:32" x14ac:dyDescent="0.2">
      <c r="B357" s="37">
        <f t="shared" si="90"/>
        <v>29</v>
      </c>
      <c r="C357" s="37">
        <v>342</v>
      </c>
      <c r="D357" s="46"/>
      <c r="E357" s="46"/>
      <c r="F357" s="46">
        <f t="shared" si="96"/>
        <v>185.10741713084627</v>
      </c>
      <c r="G357" s="48">
        <f t="shared" si="95"/>
        <v>5793.686636968403</v>
      </c>
      <c r="H357" s="46">
        <f t="shared" si="83"/>
        <v>0.12</v>
      </c>
      <c r="I357" s="46">
        <f t="shared" si="91"/>
        <v>2085.7271893086249</v>
      </c>
      <c r="J357" s="46"/>
      <c r="K357" s="46">
        <f t="shared" si="93"/>
        <v>224908.00479023365</v>
      </c>
      <c r="M357" s="125">
        <f t="shared" si="84"/>
        <v>1.031988372027514</v>
      </c>
      <c r="N357" s="37">
        <f t="shared" si="92"/>
        <v>29</v>
      </c>
      <c r="O357" s="37">
        <v>342</v>
      </c>
      <c r="P357" s="46">
        <f t="shared" si="85"/>
        <v>0</v>
      </c>
      <c r="Q357" s="46">
        <f t="shared" si="86"/>
        <v>0</v>
      </c>
      <c r="R357" s="46">
        <f t="shared" si="87"/>
        <v>191.02870205508</v>
      </c>
      <c r="S357" s="115">
        <f t="shared" si="88"/>
        <v>5793.686636968403</v>
      </c>
      <c r="T357" s="46">
        <f t="shared" si="89"/>
        <v>0.12</v>
      </c>
      <c r="U357" s="46">
        <f t="shared" si="94"/>
        <v>2152.4462065881303</v>
      </c>
      <c r="V357" s="46"/>
      <c r="W357" s="116"/>
      <c r="Y357" s="5"/>
      <c r="Z357" s="5"/>
      <c r="AA357" s="5"/>
      <c r="AB357" s="5"/>
      <c r="AC357" s="5"/>
      <c r="AD357" s="5"/>
      <c r="AE357" s="5"/>
      <c r="AF357" s="5"/>
    </row>
    <row r="358" spans="2:32" x14ac:dyDescent="0.2">
      <c r="B358" s="37">
        <f t="shared" si="90"/>
        <v>29</v>
      </c>
      <c r="C358" s="37">
        <v>343</v>
      </c>
      <c r="D358" s="46"/>
      <c r="E358" s="46"/>
      <c r="F358" s="46">
        <f t="shared" si="96"/>
        <v>185.10741713084627</v>
      </c>
      <c r="G358" s="48">
        <f t="shared" si="95"/>
        <v>5793.686636968403</v>
      </c>
      <c r="H358" s="46">
        <f t="shared" si="83"/>
        <v>0.12</v>
      </c>
      <c r="I358" s="46">
        <f t="shared" si="91"/>
        <v>0</v>
      </c>
      <c r="J358" s="46"/>
      <c r="K358" s="46">
        <f t="shared" si="93"/>
        <v>225906.29453472482</v>
      </c>
      <c r="M358" s="125">
        <f t="shared" si="84"/>
        <v>1.0265867862098264</v>
      </c>
      <c r="N358" s="37">
        <f t="shared" si="92"/>
        <v>29</v>
      </c>
      <c r="O358" s="37">
        <v>343</v>
      </c>
      <c r="P358" s="46">
        <f t="shared" si="85"/>
        <v>0</v>
      </c>
      <c r="Q358" s="46">
        <f t="shared" si="86"/>
        <v>0</v>
      </c>
      <c r="R358" s="46">
        <f t="shared" si="87"/>
        <v>190.02882845595724</v>
      </c>
      <c r="S358" s="115">
        <f t="shared" si="88"/>
        <v>5793.686636968403</v>
      </c>
      <c r="T358" s="46">
        <f t="shared" si="89"/>
        <v>0.12</v>
      </c>
      <c r="U358" s="46">
        <f t="shared" si="94"/>
        <v>0</v>
      </c>
      <c r="V358" s="46"/>
      <c r="W358" s="116"/>
      <c r="Y358" s="5"/>
      <c r="Z358" s="5"/>
      <c r="AA358" s="5"/>
      <c r="AB358" s="5"/>
      <c r="AC358" s="5"/>
      <c r="AD358" s="5"/>
      <c r="AE358" s="5"/>
      <c r="AF358" s="5"/>
    </row>
    <row r="359" spans="2:32" x14ac:dyDescent="0.2">
      <c r="B359" s="37">
        <f t="shared" si="90"/>
        <v>29</v>
      </c>
      <c r="C359" s="37">
        <v>344</v>
      </c>
      <c r="D359" s="46"/>
      <c r="E359" s="46"/>
      <c r="F359" s="46">
        <f t="shared" si="96"/>
        <v>185.10741713084627</v>
      </c>
      <c r="G359" s="48">
        <f t="shared" si="95"/>
        <v>5793.686636968403</v>
      </c>
      <c r="H359" s="46">
        <f t="shared" si="83"/>
        <v>0.12</v>
      </c>
      <c r="I359" s="46">
        <f t="shared" si="91"/>
        <v>0</v>
      </c>
      <c r="J359" s="46"/>
      <c r="K359" s="46">
        <f t="shared" si="93"/>
        <v>226909.8369746512</v>
      </c>
      <c r="M359" s="125">
        <f t="shared" si="84"/>
        <v>1.0212134731228559</v>
      </c>
      <c r="N359" s="37">
        <f t="shared" si="92"/>
        <v>29</v>
      </c>
      <c r="O359" s="37">
        <v>344</v>
      </c>
      <c r="P359" s="46">
        <f t="shared" si="85"/>
        <v>0</v>
      </c>
      <c r="Q359" s="46">
        <f t="shared" si="86"/>
        <v>0</v>
      </c>
      <c r="R359" s="46">
        <f t="shared" si="87"/>
        <v>189.03418834899276</v>
      </c>
      <c r="S359" s="115">
        <f t="shared" si="88"/>
        <v>5793.686636968403</v>
      </c>
      <c r="T359" s="46">
        <f t="shared" si="89"/>
        <v>0.12</v>
      </c>
      <c r="U359" s="46">
        <f t="shared" si="94"/>
        <v>0</v>
      </c>
      <c r="V359" s="46"/>
      <c r="W359" s="116"/>
      <c r="Y359" s="5"/>
      <c r="Z359" s="5"/>
      <c r="AA359" s="5"/>
      <c r="AB359" s="5"/>
      <c r="AC359" s="5"/>
      <c r="AD359" s="5"/>
      <c r="AE359" s="5"/>
      <c r="AF359" s="5"/>
    </row>
    <row r="360" spans="2:32" x14ac:dyDescent="0.2">
      <c r="B360" s="37">
        <f t="shared" si="90"/>
        <v>29</v>
      </c>
      <c r="C360" s="37">
        <v>345</v>
      </c>
      <c r="D360" s="46"/>
      <c r="E360" s="46"/>
      <c r="F360" s="46">
        <f t="shared" si="96"/>
        <v>185.10741713084627</v>
      </c>
      <c r="G360" s="48">
        <f t="shared" si="95"/>
        <v>5793.686636968403</v>
      </c>
      <c r="H360" s="46">
        <f t="shared" si="83"/>
        <v>0.12</v>
      </c>
      <c r="I360" s="46">
        <f t="shared" si="91"/>
        <v>2085.7271893086249</v>
      </c>
      <c r="J360" s="46"/>
      <c r="K360" s="46">
        <f t="shared" si="93"/>
        <v>230004.38693739896</v>
      </c>
      <c r="M360" s="125">
        <f t="shared" si="84"/>
        <v>1.0158682847827833</v>
      </c>
      <c r="N360" s="37">
        <f t="shared" si="92"/>
        <v>29</v>
      </c>
      <c r="O360" s="37">
        <v>345</v>
      </c>
      <c r="P360" s="46">
        <f t="shared" si="85"/>
        <v>0</v>
      </c>
      <c r="Q360" s="46">
        <f t="shared" si="86"/>
        <v>0</v>
      </c>
      <c r="R360" s="46">
        <f t="shared" si="87"/>
        <v>188.044754341284</v>
      </c>
      <c r="S360" s="115">
        <f t="shared" si="88"/>
        <v>5793.686636968403</v>
      </c>
      <c r="T360" s="46">
        <f t="shared" si="89"/>
        <v>0.12</v>
      </c>
      <c r="U360" s="46">
        <f t="shared" si="94"/>
        <v>2118.8241023277683</v>
      </c>
      <c r="V360" s="46"/>
      <c r="W360" s="116"/>
      <c r="Y360" s="5"/>
      <c r="Z360" s="5"/>
      <c r="AA360" s="5"/>
      <c r="AB360" s="5"/>
      <c r="AC360" s="5"/>
      <c r="AD360" s="5"/>
      <c r="AE360" s="5"/>
      <c r="AF360" s="5"/>
    </row>
    <row r="361" spans="2:32" x14ac:dyDescent="0.2">
      <c r="B361" s="37">
        <f t="shared" si="90"/>
        <v>29</v>
      </c>
      <c r="C361" s="37">
        <v>346</v>
      </c>
      <c r="D361" s="46"/>
      <c r="E361" s="46"/>
      <c r="F361" s="46">
        <f t="shared" si="96"/>
        <v>185.10741713084627</v>
      </c>
      <c r="G361" s="48">
        <f t="shared" si="95"/>
        <v>5793.686636968403</v>
      </c>
      <c r="H361" s="46">
        <f t="shared" si="83"/>
        <v>0.12</v>
      </c>
      <c r="I361" s="46">
        <f t="shared" si="91"/>
        <v>0</v>
      </c>
      <c r="J361" s="46"/>
      <c r="K361" s="46">
        <f t="shared" si="93"/>
        <v>231029.4922866665</v>
      </c>
      <c r="M361" s="125">
        <f t="shared" si="84"/>
        <v>1.0105510739803585</v>
      </c>
      <c r="N361" s="37">
        <f t="shared" si="92"/>
        <v>29</v>
      </c>
      <c r="O361" s="37">
        <v>346</v>
      </c>
      <c r="P361" s="46">
        <f t="shared" si="85"/>
        <v>0</v>
      </c>
      <c r="Q361" s="46">
        <f t="shared" si="86"/>
        <v>0</v>
      </c>
      <c r="R361" s="46">
        <f t="shared" si="87"/>
        <v>187.06049918330692</v>
      </c>
      <c r="S361" s="115">
        <f t="shared" si="88"/>
        <v>5793.686636968403</v>
      </c>
      <c r="T361" s="46">
        <f t="shared" si="89"/>
        <v>0.12</v>
      </c>
      <c r="U361" s="46">
        <f t="shared" si="94"/>
        <v>0</v>
      </c>
      <c r="V361" s="46"/>
      <c r="W361" s="116"/>
      <c r="Y361" s="5"/>
      <c r="Z361" s="5"/>
      <c r="AA361" s="5"/>
      <c r="AB361" s="5"/>
      <c r="AC361" s="5"/>
      <c r="AD361" s="5"/>
      <c r="AE361" s="5"/>
      <c r="AF361" s="5"/>
    </row>
    <row r="362" spans="2:32" x14ac:dyDescent="0.2">
      <c r="B362" s="37">
        <f t="shared" si="90"/>
        <v>29</v>
      </c>
      <c r="C362" s="37">
        <v>347</v>
      </c>
      <c r="D362" s="46"/>
      <c r="E362" s="46"/>
      <c r="F362" s="46">
        <f t="shared" si="96"/>
        <v>185.10741713084627</v>
      </c>
      <c r="G362" s="48">
        <f t="shared" si="95"/>
        <v>5793.686636968403</v>
      </c>
      <c r="H362" s="46">
        <f t="shared" si="83"/>
        <v>0.12</v>
      </c>
      <c r="I362" s="46">
        <f t="shared" si="91"/>
        <v>0</v>
      </c>
      <c r="J362" s="46"/>
      <c r="K362" s="46">
        <f t="shared" si="93"/>
        <v>232059.99142688344</v>
      </c>
      <c r="M362" s="125">
        <f t="shared" si="84"/>
        <v>1.0052616942768478</v>
      </c>
      <c r="N362" s="37">
        <f t="shared" si="92"/>
        <v>29</v>
      </c>
      <c r="O362" s="37">
        <v>347</v>
      </c>
      <c r="P362" s="46">
        <f t="shared" si="85"/>
        <v>0</v>
      </c>
      <c r="Q362" s="46">
        <f t="shared" si="86"/>
        <v>0</v>
      </c>
      <c r="R362" s="46">
        <f t="shared" si="87"/>
        <v>186.08139576816572</v>
      </c>
      <c r="S362" s="115">
        <f t="shared" si="88"/>
        <v>5793.686636968403</v>
      </c>
      <c r="T362" s="46">
        <f t="shared" si="89"/>
        <v>0.12</v>
      </c>
      <c r="U362" s="46">
        <f t="shared" si="94"/>
        <v>0</v>
      </c>
      <c r="V362" s="46"/>
      <c r="W362" s="116"/>
      <c r="Y362" s="5"/>
      <c r="Z362" s="5"/>
      <c r="AA362" s="5"/>
      <c r="AB362" s="5"/>
      <c r="AC362" s="5"/>
      <c r="AD362" s="5"/>
      <c r="AE362" s="5"/>
      <c r="AF362" s="5"/>
    </row>
    <row r="363" spans="2:32" x14ac:dyDescent="0.2">
      <c r="B363" s="37">
        <f t="shared" si="90"/>
        <v>29</v>
      </c>
      <c r="C363" s="37">
        <v>348</v>
      </c>
      <c r="D363" s="46"/>
      <c r="E363" s="46"/>
      <c r="F363" s="46">
        <f t="shared" si="96"/>
        <v>185.10741713084627</v>
      </c>
      <c r="G363" s="48">
        <f t="shared" si="95"/>
        <v>5793.686636968403</v>
      </c>
      <c r="H363" s="46">
        <f t="shared" si="83"/>
        <v>0.12</v>
      </c>
      <c r="I363" s="46">
        <f t="shared" si="91"/>
        <v>2085.7271893086249</v>
      </c>
      <c r="J363" s="46"/>
      <c r="K363" s="46">
        <f t="shared" si="93"/>
        <v>235181.63992783739</v>
      </c>
      <c r="M363" s="125">
        <f t="shared" si="84"/>
        <v>1</v>
      </c>
      <c r="N363" s="37">
        <f t="shared" si="92"/>
        <v>29</v>
      </c>
      <c r="O363" s="37">
        <v>348</v>
      </c>
      <c r="P363" s="46">
        <f t="shared" si="85"/>
        <v>0</v>
      </c>
      <c r="Q363" s="46">
        <f t="shared" si="86"/>
        <v>0</v>
      </c>
      <c r="R363" s="46">
        <f t="shared" si="87"/>
        <v>185.10741713084627</v>
      </c>
      <c r="S363" s="115">
        <f t="shared" si="88"/>
        <v>5793.686636968403</v>
      </c>
      <c r="T363" s="46">
        <f t="shared" si="89"/>
        <v>0.12</v>
      </c>
      <c r="U363" s="46">
        <f t="shared" si="94"/>
        <v>2085.7271893086249</v>
      </c>
      <c r="V363" s="46"/>
      <c r="W363" s="116"/>
      <c r="Y363" s="5"/>
      <c r="Z363" s="5"/>
      <c r="AA363" s="5"/>
      <c r="AB363" s="5"/>
      <c r="AC363" s="5"/>
      <c r="AD363" s="5"/>
      <c r="AE363" s="5"/>
      <c r="AF363" s="5"/>
    </row>
    <row r="364" spans="2:32" x14ac:dyDescent="0.2">
      <c r="B364" s="37">
        <f t="shared" si="90"/>
        <v>30</v>
      </c>
      <c r="C364" s="37">
        <v>349</v>
      </c>
      <c r="D364" s="46"/>
      <c r="E364" s="46"/>
      <c r="F364" s="46">
        <f t="shared" si="96"/>
        <v>190.66063964477166</v>
      </c>
      <c r="G364" s="48">
        <f t="shared" si="95"/>
        <v>5764.718203783561</v>
      </c>
      <c r="H364" s="46">
        <f t="shared" si="83"/>
        <v>0.12</v>
      </c>
      <c r="I364" s="46">
        <f t="shared" si="91"/>
        <v>0</v>
      </c>
      <c r="J364" s="46"/>
      <c r="K364" s="46">
        <f t="shared" si="93"/>
        <v>236228.43317702058</v>
      </c>
      <c r="M364" s="125">
        <f t="shared" si="84"/>
        <v>1.0594256262456365</v>
      </c>
      <c r="N364" s="37">
        <f t="shared" si="92"/>
        <v>30</v>
      </c>
      <c r="O364" s="37">
        <v>349</v>
      </c>
      <c r="P364" s="46">
        <f t="shared" si="85"/>
        <v>0</v>
      </c>
      <c r="Q364" s="46">
        <f t="shared" si="86"/>
        <v>0</v>
      </c>
      <c r="R364" s="46">
        <f t="shared" si="87"/>
        <v>201.99076755605586</v>
      </c>
      <c r="S364" s="115">
        <f t="shared" si="88"/>
        <v>5764.718203783561</v>
      </c>
      <c r="T364" s="46">
        <f t="shared" si="89"/>
        <v>0.12</v>
      </c>
      <c r="U364" s="46">
        <f t="shared" si="94"/>
        <v>0</v>
      </c>
      <c r="V364" s="46"/>
      <c r="W364" s="116"/>
      <c r="Y364" s="5"/>
      <c r="Z364" s="5"/>
      <c r="AA364" s="5"/>
      <c r="AB364" s="5"/>
      <c r="AC364" s="5"/>
      <c r="AD364" s="5"/>
      <c r="AE364" s="5"/>
      <c r="AF364" s="5"/>
    </row>
    <row r="365" spans="2:32" x14ac:dyDescent="0.2">
      <c r="B365" s="37">
        <f t="shared" si="90"/>
        <v>30</v>
      </c>
      <c r="C365" s="37">
        <v>350</v>
      </c>
      <c r="D365" s="46"/>
      <c r="E365" s="46"/>
      <c r="F365" s="46">
        <f t="shared" si="96"/>
        <v>190.66063964477166</v>
      </c>
      <c r="G365" s="48">
        <f t="shared" si="95"/>
        <v>5764.718203783561</v>
      </c>
      <c r="H365" s="46">
        <f t="shared" si="83"/>
        <v>0.12</v>
      </c>
      <c r="I365" s="46">
        <f t="shared" si="91"/>
        <v>0</v>
      </c>
      <c r="J365" s="46"/>
      <c r="K365" s="46">
        <f t="shared" si="93"/>
        <v>237280.73433225203</v>
      </c>
      <c r="M365" s="125">
        <f t="shared" si="84"/>
        <v>1.0538804296206197</v>
      </c>
      <c r="N365" s="37">
        <f t="shared" si="92"/>
        <v>30</v>
      </c>
      <c r="O365" s="37">
        <v>350</v>
      </c>
      <c r="P365" s="46">
        <f t="shared" si="85"/>
        <v>0</v>
      </c>
      <c r="Q365" s="46">
        <f t="shared" si="86"/>
        <v>0</v>
      </c>
      <c r="R365" s="46">
        <f t="shared" si="87"/>
        <v>200.93351682057411</v>
      </c>
      <c r="S365" s="115">
        <f t="shared" si="88"/>
        <v>5764.718203783561</v>
      </c>
      <c r="T365" s="46">
        <f t="shared" si="89"/>
        <v>0.12</v>
      </c>
      <c r="U365" s="46">
        <f t="shared" si="94"/>
        <v>0</v>
      </c>
      <c r="V365" s="46"/>
      <c r="W365" s="116"/>
      <c r="Y365" s="5"/>
      <c r="Z365" s="5"/>
      <c r="AA365" s="5"/>
      <c r="AB365" s="5"/>
      <c r="AC365" s="5"/>
      <c r="AD365" s="5"/>
      <c r="AE365" s="5"/>
      <c r="AF365" s="5"/>
    </row>
    <row r="366" spans="2:32" x14ac:dyDescent="0.2">
      <c r="B366" s="37">
        <f t="shared" si="90"/>
        <v>30</v>
      </c>
      <c r="C366" s="37">
        <v>351</v>
      </c>
      <c r="D366" s="46"/>
      <c r="E366" s="46"/>
      <c r="F366" s="46">
        <f t="shared" si="96"/>
        <v>190.66063964477166</v>
      </c>
      <c r="G366" s="48">
        <f t="shared" si="95"/>
        <v>5764.718203783561</v>
      </c>
      <c r="H366" s="46">
        <f t="shared" si="83"/>
        <v>0.12</v>
      </c>
      <c r="I366" s="46">
        <f t="shared" si="91"/>
        <v>2075.2985533620822</v>
      </c>
      <c r="J366" s="46"/>
      <c r="K366" s="46">
        <f t="shared" si="93"/>
        <v>240413.87092781157</v>
      </c>
      <c r="M366" s="125">
        <f t="shared" si="84"/>
        <v>1.0483642574073675</v>
      </c>
      <c r="N366" s="37">
        <f t="shared" si="92"/>
        <v>30</v>
      </c>
      <c r="O366" s="37">
        <v>351</v>
      </c>
      <c r="P366" s="46">
        <f t="shared" si="85"/>
        <v>0</v>
      </c>
      <c r="Q366" s="46">
        <f t="shared" si="86"/>
        <v>0</v>
      </c>
      <c r="R366" s="46">
        <f t="shared" si="87"/>
        <v>199.88179989800474</v>
      </c>
      <c r="S366" s="115">
        <f t="shared" si="88"/>
        <v>5764.718203783561</v>
      </c>
      <c r="T366" s="46">
        <f t="shared" si="89"/>
        <v>0.12</v>
      </c>
      <c r="U366" s="46">
        <f t="shared" si="94"/>
        <v>2175.6688267940235</v>
      </c>
      <c r="V366" s="46"/>
      <c r="W366" s="116"/>
      <c r="Y366" s="5"/>
      <c r="Z366" s="5"/>
      <c r="AA366" s="5"/>
      <c r="AB366" s="5"/>
      <c r="AC366" s="5"/>
      <c r="AD366" s="5"/>
      <c r="AE366" s="5"/>
      <c r="AF366" s="5"/>
    </row>
    <row r="367" spans="2:32" x14ac:dyDescent="0.2">
      <c r="B367" s="37">
        <f t="shared" si="90"/>
        <v>30</v>
      </c>
      <c r="C367" s="37">
        <v>352</v>
      </c>
      <c r="D367" s="46"/>
      <c r="E367" s="46"/>
      <c r="F367" s="46">
        <f t="shared" si="96"/>
        <v>190.66063964477166</v>
      </c>
      <c r="G367" s="48">
        <f t="shared" si="95"/>
        <v>5764.718203783561</v>
      </c>
      <c r="H367" s="46">
        <f t="shared" si="83"/>
        <v>0.12</v>
      </c>
      <c r="I367" s="46">
        <f t="shared" si="91"/>
        <v>0</v>
      </c>
      <c r="J367" s="46"/>
      <c r="K367" s="46">
        <f t="shared" si="93"/>
        <v>241488.19457690249</v>
      </c>
      <c r="M367" s="125">
        <f t="shared" si="84"/>
        <v>1.0428769576876462</v>
      </c>
      <c r="N367" s="37">
        <f t="shared" si="92"/>
        <v>30</v>
      </c>
      <c r="O367" s="37">
        <v>352</v>
      </c>
      <c r="P367" s="46">
        <f t="shared" si="85"/>
        <v>0</v>
      </c>
      <c r="Q367" s="46">
        <f t="shared" si="86"/>
        <v>0</v>
      </c>
      <c r="R367" s="46">
        <f t="shared" si="87"/>
        <v>198.83558782352009</v>
      </c>
      <c r="S367" s="115">
        <f t="shared" si="88"/>
        <v>5764.718203783561</v>
      </c>
      <c r="T367" s="46">
        <f t="shared" si="89"/>
        <v>0.12</v>
      </c>
      <c r="U367" s="46">
        <f t="shared" si="94"/>
        <v>0</v>
      </c>
      <c r="V367" s="46"/>
      <c r="W367" s="116"/>
      <c r="Y367" s="5"/>
      <c r="Z367" s="5"/>
      <c r="AA367" s="5"/>
      <c r="AB367" s="5"/>
      <c r="AC367" s="5"/>
      <c r="AD367" s="5"/>
      <c r="AE367" s="5"/>
      <c r="AF367" s="5"/>
    </row>
    <row r="368" spans="2:32" x14ac:dyDescent="0.2">
      <c r="B368" s="37">
        <f t="shared" si="90"/>
        <v>30</v>
      </c>
      <c r="C368" s="37">
        <v>353</v>
      </c>
      <c r="D368" s="46"/>
      <c r="E368" s="46"/>
      <c r="F368" s="46">
        <f t="shared" si="96"/>
        <v>190.66063964477166</v>
      </c>
      <c r="G368" s="48">
        <f t="shared" si="95"/>
        <v>5764.718203783561</v>
      </c>
      <c r="H368" s="46">
        <f t="shared" si="83"/>
        <v>0.12</v>
      </c>
      <c r="I368" s="46">
        <f t="shared" si="91"/>
        <v>0</v>
      </c>
      <c r="J368" s="46"/>
      <c r="K368" s="46">
        <f t="shared" si="93"/>
        <v>242568.17098858929</v>
      </c>
      <c r="M368" s="125">
        <f t="shared" si="84"/>
        <v>1.0374183793383847</v>
      </c>
      <c r="N368" s="37">
        <f t="shared" si="92"/>
        <v>30</v>
      </c>
      <c r="O368" s="37">
        <v>353</v>
      </c>
      <c r="P368" s="46">
        <f t="shared" si="85"/>
        <v>0</v>
      </c>
      <c r="Q368" s="46">
        <f t="shared" si="86"/>
        <v>0</v>
      </c>
      <c r="R368" s="46">
        <f t="shared" si="87"/>
        <v>197.79485178389879</v>
      </c>
      <c r="S368" s="115">
        <f t="shared" si="88"/>
        <v>5764.718203783561</v>
      </c>
      <c r="T368" s="46">
        <f t="shared" si="89"/>
        <v>0.12</v>
      </c>
      <c r="U368" s="46">
        <f t="shared" si="94"/>
        <v>0</v>
      </c>
      <c r="V368" s="46"/>
      <c r="W368" s="116"/>
      <c r="Y368" s="5"/>
      <c r="Z368" s="5"/>
      <c r="AA368" s="5"/>
      <c r="AB368" s="5"/>
      <c r="AC368" s="5"/>
      <c r="AD368" s="5"/>
      <c r="AE368" s="5"/>
      <c r="AF368" s="5"/>
    </row>
    <row r="369" spans="2:32" x14ac:dyDescent="0.2">
      <c r="B369" s="37">
        <f t="shared" si="90"/>
        <v>30</v>
      </c>
      <c r="C369" s="37">
        <v>354</v>
      </c>
      <c r="D369" s="46"/>
      <c r="E369" s="46"/>
      <c r="F369" s="46">
        <f t="shared" si="96"/>
        <v>190.66063964477166</v>
      </c>
      <c r="G369" s="48">
        <f t="shared" si="95"/>
        <v>5764.718203783561</v>
      </c>
      <c r="H369" s="46">
        <f t="shared" si="83"/>
        <v>0.12</v>
      </c>
      <c r="I369" s="46">
        <f t="shared" si="91"/>
        <v>2075.2985533620822</v>
      </c>
      <c r="J369" s="46"/>
      <c r="K369" s="46">
        <f t="shared" si="93"/>
        <v>245729.1284593427</v>
      </c>
      <c r="M369" s="125">
        <f t="shared" si="84"/>
        <v>1.031988372027514</v>
      </c>
      <c r="N369" s="37">
        <f t="shared" si="92"/>
        <v>30</v>
      </c>
      <c r="O369" s="37">
        <v>354</v>
      </c>
      <c r="P369" s="46">
        <f t="shared" si="85"/>
        <v>0</v>
      </c>
      <c r="Q369" s="46">
        <f t="shared" si="86"/>
        <v>0</v>
      </c>
      <c r="R369" s="46">
        <f t="shared" si="87"/>
        <v>196.75956311673241</v>
      </c>
      <c r="S369" s="115">
        <f t="shared" si="88"/>
        <v>5764.718203783561</v>
      </c>
      <c r="T369" s="46">
        <f t="shared" si="89"/>
        <v>0.12</v>
      </c>
      <c r="U369" s="46">
        <f t="shared" si="94"/>
        <v>2141.68397555519</v>
      </c>
      <c r="V369" s="46"/>
      <c r="W369" s="116"/>
      <c r="Y369" s="5"/>
      <c r="Z369" s="5"/>
      <c r="AA369" s="5"/>
      <c r="AB369" s="5"/>
      <c r="AC369" s="5"/>
      <c r="AD369" s="5"/>
      <c r="AE369" s="5"/>
      <c r="AF369" s="5"/>
    </row>
    <row r="370" spans="2:32" x14ac:dyDescent="0.2">
      <c r="B370" s="37">
        <f t="shared" si="90"/>
        <v>30</v>
      </c>
      <c r="C370" s="37">
        <v>355</v>
      </c>
      <c r="D370" s="46"/>
      <c r="E370" s="46"/>
      <c r="F370" s="46">
        <f t="shared" si="96"/>
        <v>190.66063964477166</v>
      </c>
      <c r="G370" s="48">
        <f t="shared" si="95"/>
        <v>5764.718203783561</v>
      </c>
      <c r="H370" s="46">
        <f t="shared" si="83"/>
        <v>0.12</v>
      </c>
      <c r="I370" s="46">
        <f t="shared" si="91"/>
        <v>0</v>
      </c>
      <c r="J370" s="46"/>
      <c r="K370" s="46">
        <f t="shared" si="93"/>
        <v>246831.41936856724</v>
      </c>
      <c r="M370" s="125">
        <f t="shared" si="84"/>
        <v>1.0265867862098264</v>
      </c>
      <c r="N370" s="37">
        <f t="shared" si="92"/>
        <v>30</v>
      </c>
      <c r="O370" s="37">
        <v>355</v>
      </c>
      <c r="P370" s="46">
        <f t="shared" si="85"/>
        <v>0</v>
      </c>
      <c r="Q370" s="46">
        <f t="shared" si="86"/>
        <v>0</v>
      </c>
      <c r="R370" s="46">
        <f t="shared" si="87"/>
        <v>195.72969330963596</v>
      </c>
      <c r="S370" s="115">
        <f t="shared" si="88"/>
        <v>5764.718203783561</v>
      </c>
      <c r="T370" s="46">
        <f t="shared" si="89"/>
        <v>0.12</v>
      </c>
      <c r="U370" s="46">
        <f t="shared" si="94"/>
        <v>0</v>
      </c>
      <c r="V370" s="46"/>
      <c r="W370" s="116"/>
      <c r="Y370" s="5"/>
      <c r="Z370" s="5"/>
      <c r="AA370" s="5"/>
      <c r="AB370" s="5"/>
      <c r="AC370" s="5"/>
      <c r="AD370" s="5"/>
      <c r="AE370" s="5"/>
      <c r="AF370" s="5"/>
    </row>
    <row r="371" spans="2:32" x14ac:dyDescent="0.2">
      <c r="B371" s="37">
        <f t="shared" si="90"/>
        <v>30</v>
      </c>
      <c r="C371" s="37">
        <v>356</v>
      </c>
      <c r="D371" s="46"/>
      <c r="E371" s="46"/>
      <c r="F371" s="46">
        <f t="shared" si="96"/>
        <v>190.66063964477166</v>
      </c>
      <c r="G371" s="48">
        <f t="shared" si="95"/>
        <v>5764.718203783561</v>
      </c>
      <c r="H371" s="46">
        <f t="shared" si="83"/>
        <v>0.12</v>
      </c>
      <c r="I371" s="46">
        <f t="shared" si="91"/>
        <v>0</v>
      </c>
      <c r="J371" s="46"/>
      <c r="K371" s="46">
        <f t="shared" si="93"/>
        <v>247939.51019556026</v>
      </c>
      <c r="M371" s="125">
        <f t="shared" si="84"/>
        <v>1.0212134731228559</v>
      </c>
      <c r="N371" s="37">
        <f t="shared" si="92"/>
        <v>30</v>
      </c>
      <c r="O371" s="37">
        <v>356</v>
      </c>
      <c r="P371" s="46">
        <f t="shared" si="85"/>
        <v>0</v>
      </c>
      <c r="Q371" s="46">
        <f t="shared" si="86"/>
        <v>0</v>
      </c>
      <c r="R371" s="46">
        <f t="shared" si="87"/>
        <v>194.70521399946256</v>
      </c>
      <c r="S371" s="115">
        <f t="shared" si="88"/>
        <v>5764.718203783561</v>
      </c>
      <c r="T371" s="46">
        <f t="shared" si="89"/>
        <v>0.12</v>
      </c>
      <c r="U371" s="46">
        <f t="shared" si="94"/>
        <v>0</v>
      </c>
      <c r="V371" s="46"/>
      <c r="W371" s="116"/>
      <c r="Y371" s="5"/>
      <c r="Z371" s="5"/>
      <c r="AA371" s="5"/>
      <c r="AB371" s="5"/>
      <c r="AC371" s="5"/>
      <c r="AD371" s="5"/>
      <c r="AE371" s="5"/>
      <c r="AF371" s="5"/>
    </row>
    <row r="372" spans="2:32" x14ac:dyDescent="0.2">
      <c r="B372" s="37">
        <f t="shared" si="90"/>
        <v>30</v>
      </c>
      <c r="C372" s="37">
        <v>357</v>
      </c>
      <c r="D372" s="46"/>
      <c r="E372" s="46"/>
      <c r="F372" s="46">
        <f t="shared" si="96"/>
        <v>190.66063964477166</v>
      </c>
      <c r="G372" s="48">
        <f t="shared" si="95"/>
        <v>5764.718203783561</v>
      </c>
      <c r="H372" s="46">
        <f t="shared" si="83"/>
        <v>0.12</v>
      </c>
      <c r="I372" s="46">
        <f t="shared" si="91"/>
        <v>2075.2985533620822</v>
      </c>
      <c r="J372" s="46"/>
      <c r="K372" s="46">
        <f t="shared" si="93"/>
        <v>251128.73001107798</v>
      </c>
      <c r="M372" s="125">
        <f t="shared" si="84"/>
        <v>1.0158682847827833</v>
      </c>
      <c r="N372" s="37">
        <f t="shared" si="92"/>
        <v>30</v>
      </c>
      <c r="O372" s="37">
        <v>357</v>
      </c>
      <c r="P372" s="46">
        <f t="shared" si="85"/>
        <v>0</v>
      </c>
      <c r="Q372" s="46">
        <f t="shared" si="86"/>
        <v>0</v>
      </c>
      <c r="R372" s="46">
        <f t="shared" si="87"/>
        <v>193.68609697152255</v>
      </c>
      <c r="S372" s="115">
        <f t="shared" si="88"/>
        <v>5764.718203783561</v>
      </c>
      <c r="T372" s="46">
        <f t="shared" si="89"/>
        <v>0.12</v>
      </c>
      <c r="U372" s="46">
        <f t="shared" si="94"/>
        <v>2108.22998181613</v>
      </c>
      <c r="V372" s="46"/>
      <c r="W372" s="116"/>
      <c r="Y372" s="5"/>
      <c r="Z372" s="5"/>
      <c r="AA372" s="5"/>
      <c r="AB372" s="5"/>
      <c r="AC372" s="5"/>
      <c r="AD372" s="5"/>
      <c r="AE372" s="5"/>
      <c r="AF372" s="5"/>
    </row>
    <row r="373" spans="2:32" x14ac:dyDescent="0.2">
      <c r="B373" s="37">
        <f t="shared" si="90"/>
        <v>30</v>
      </c>
      <c r="C373" s="37">
        <v>358</v>
      </c>
      <c r="D373" s="46"/>
      <c r="E373" s="46"/>
      <c r="F373" s="46">
        <f t="shared" si="96"/>
        <v>190.66063964477166</v>
      </c>
      <c r="G373" s="48">
        <f t="shared" si="95"/>
        <v>5764.718203783561</v>
      </c>
      <c r="H373" s="46">
        <f t="shared" si="83"/>
        <v>0.12</v>
      </c>
      <c r="I373" s="46">
        <f t="shared" si="91"/>
        <v>0</v>
      </c>
      <c r="J373" s="46"/>
      <c r="K373" s="46">
        <f t="shared" si="93"/>
        <v>252259.43197288454</v>
      </c>
      <c r="M373" s="125">
        <f t="shared" si="84"/>
        <v>1.0105510739803585</v>
      </c>
      <c r="N373" s="37">
        <f t="shared" si="92"/>
        <v>30</v>
      </c>
      <c r="O373" s="37">
        <v>358</v>
      </c>
      <c r="P373" s="46">
        <f t="shared" si="85"/>
        <v>0</v>
      </c>
      <c r="Q373" s="46">
        <f t="shared" si="86"/>
        <v>0</v>
      </c>
      <c r="R373" s="46">
        <f t="shared" si="87"/>
        <v>192.67231415880613</v>
      </c>
      <c r="S373" s="115">
        <f t="shared" si="88"/>
        <v>5764.718203783561</v>
      </c>
      <c r="T373" s="46">
        <f t="shared" si="89"/>
        <v>0.12</v>
      </c>
      <c r="U373" s="46">
        <f t="shared" si="94"/>
        <v>0</v>
      </c>
      <c r="V373" s="46"/>
      <c r="W373" s="116"/>
      <c r="Y373" s="5"/>
      <c r="Z373" s="5"/>
      <c r="AA373" s="5"/>
      <c r="AB373" s="5"/>
      <c r="AC373" s="5"/>
      <c r="AD373" s="5"/>
      <c r="AE373" s="5"/>
      <c r="AF373" s="5"/>
    </row>
    <row r="374" spans="2:32" x14ac:dyDescent="0.2">
      <c r="B374" s="37">
        <f t="shared" si="90"/>
        <v>30</v>
      </c>
      <c r="C374" s="37">
        <v>359</v>
      </c>
      <c r="D374" s="46"/>
      <c r="E374" s="46"/>
      <c r="F374" s="46">
        <f t="shared" si="96"/>
        <v>190.66063964477166</v>
      </c>
      <c r="G374" s="48">
        <f t="shared" si="95"/>
        <v>5764.718203783561</v>
      </c>
      <c r="H374" s="46">
        <f t="shared" si="83"/>
        <v>0.12</v>
      </c>
      <c r="I374" s="46">
        <f t="shared" si="91"/>
        <v>0</v>
      </c>
      <c r="J374" s="46"/>
      <c r="K374" s="46">
        <f t="shared" si="93"/>
        <v>253396.08334273237</v>
      </c>
      <c r="M374" s="125">
        <f t="shared" si="84"/>
        <v>1.0052616942768478</v>
      </c>
      <c r="N374" s="37">
        <f t="shared" si="92"/>
        <v>30</v>
      </c>
      <c r="O374" s="37">
        <v>359</v>
      </c>
      <c r="P374" s="46">
        <f t="shared" si="85"/>
        <v>0</v>
      </c>
      <c r="Q374" s="46">
        <f t="shared" si="86"/>
        <v>0</v>
      </c>
      <c r="R374" s="46">
        <f t="shared" si="87"/>
        <v>191.66383764121068</v>
      </c>
      <c r="S374" s="115">
        <f t="shared" si="88"/>
        <v>5764.718203783561</v>
      </c>
      <c r="T374" s="46">
        <f t="shared" si="89"/>
        <v>0.12</v>
      </c>
      <c r="U374" s="46">
        <f t="shared" si="94"/>
        <v>0</v>
      </c>
      <c r="V374" s="46"/>
      <c r="W374" s="116"/>
      <c r="Y374" s="5"/>
      <c r="Z374" s="5"/>
      <c r="AA374" s="5"/>
      <c r="AB374" s="5"/>
      <c r="AC374" s="5"/>
      <c r="AD374" s="5"/>
      <c r="AE374" s="5"/>
      <c r="AF374" s="5"/>
    </row>
    <row r="375" spans="2:32" x14ac:dyDescent="0.2">
      <c r="B375" s="37">
        <f t="shared" si="90"/>
        <v>30</v>
      </c>
      <c r="C375" s="37">
        <v>360</v>
      </c>
      <c r="D375" s="46"/>
      <c r="E375" s="46"/>
      <c r="F375" s="46">
        <f t="shared" si="96"/>
        <v>190.66063964477166</v>
      </c>
      <c r="G375" s="48">
        <f t="shared" si="95"/>
        <v>5764.718203783561</v>
      </c>
      <c r="H375" s="46">
        <f t="shared" si="83"/>
        <v>0.12</v>
      </c>
      <c r="I375" s="46">
        <f t="shared" si="91"/>
        <v>2075.2985533620822</v>
      </c>
      <c r="J375" s="46"/>
      <c r="K375" s="46">
        <f t="shared" si="93"/>
        <v>256614.01397794977</v>
      </c>
      <c r="M375" s="125">
        <f t="shared" si="84"/>
        <v>1</v>
      </c>
      <c r="N375" s="37">
        <f t="shared" si="92"/>
        <v>30</v>
      </c>
      <c r="O375" s="37">
        <v>360</v>
      </c>
      <c r="P375" s="46">
        <f t="shared" si="85"/>
        <v>0</v>
      </c>
      <c r="Q375" s="46">
        <f t="shared" si="86"/>
        <v>0</v>
      </c>
      <c r="R375" s="46">
        <f t="shared" si="87"/>
        <v>190.66063964477166</v>
      </c>
      <c r="S375" s="115">
        <f t="shared" si="88"/>
        <v>5764.718203783561</v>
      </c>
      <c r="T375" s="46">
        <f t="shared" si="89"/>
        <v>0.12</v>
      </c>
      <c r="U375" s="46">
        <f t="shared" si="94"/>
        <v>2075.2985533620822</v>
      </c>
      <c r="V375" s="46"/>
      <c r="W375" s="116"/>
      <c r="Y375" s="5"/>
      <c r="Z375" s="5"/>
      <c r="AA375" s="5"/>
      <c r="AB375" s="5"/>
      <c r="AC375" s="5"/>
      <c r="AD375" s="5"/>
      <c r="AE375" s="5"/>
      <c r="AF375" s="5"/>
    </row>
    <row r="377" spans="2:32" x14ac:dyDescent="0.2">
      <c r="I377" s="13" t="s">
        <v>78</v>
      </c>
      <c r="K377" s="5">
        <f>K375</f>
        <v>256614.01397794977</v>
      </c>
    </row>
    <row r="378" spans="2:32" x14ac:dyDescent="0.2">
      <c r="K378" s="14"/>
    </row>
  </sheetData>
  <printOptions gridLines="1" gridLinesSet="0"/>
  <pageMargins left="0.7" right="0.7" top="0.75" bottom="0.75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AK378"/>
  <sheetViews>
    <sheetView workbookViewId="0"/>
  </sheetViews>
  <sheetFormatPr defaultRowHeight="12.75" x14ac:dyDescent="0.2"/>
  <cols>
    <col min="1" max="1" width="4.140625" style="1" customWidth="1"/>
    <col min="2" max="2" width="9.140625" style="1"/>
    <col min="3" max="27" width="13.42578125" style="1" bestFit="1" customWidth="1"/>
    <col min="28" max="28" width="18.5703125" style="1" customWidth="1"/>
    <col min="29" max="31" width="22" style="1" customWidth="1"/>
    <col min="32" max="32" width="41.140625" style="1" bestFit="1" customWidth="1"/>
    <col min="33" max="16384" width="9.140625" style="1"/>
  </cols>
  <sheetData>
    <row r="1" spans="1:37" ht="13.5" thickBot="1" x14ac:dyDescent="0.25"/>
    <row r="2" spans="1:37" s="82" customFormat="1" ht="26.25" thickBot="1" x14ac:dyDescent="0.4">
      <c r="A2" s="81" t="s">
        <v>123</v>
      </c>
    </row>
    <row r="4" spans="1:37" x14ac:dyDescent="0.2">
      <c r="B4" s="6"/>
      <c r="D4" s="6"/>
      <c r="E4" s="6"/>
    </row>
    <row r="5" spans="1:37" x14ac:dyDescent="0.2">
      <c r="C5" s="1" t="s">
        <v>66</v>
      </c>
      <c r="K5" s="128" t="s">
        <v>267</v>
      </c>
    </row>
    <row r="6" spans="1:37" x14ac:dyDescent="0.2">
      <c r="C6" s="8">
        <v>6.5000000000000002E-2</v>
      </c>
      <c r="K6" s="128" t="s">
        <v>264</v>
      </c>
    </row>
    <row r="7" spans="1:37" x14ac:dyDescent="0.2">
      <c r="C7" s="2"/>
      <c r="K7" s="128" t="s">
        <v>268</v>
      </c>
    </row>
    <row r="8" spans="1:37" x14ac:dyDescent="0.2">
      <c r="D8" s="6"/>
    </row>
    <row r="9" spans="1:37" ht="14.25" x14ac:dyDescent="0.2">
      <c r="C9" s="2" t="s">
        <v>108</v>
      </c>
      <c r="D9" s="1">
        <f>12*(1-((1-(C6/(1+C6)))^(1/12)))</f>
        <v>6.2809845119577989E-2</v>
      </c>
    </row>
    <row r="10" spans="1:37" ht="14.25" x14ac:dyDescent="0.2">
      <c r="C10" s="1" t="s">
        <v>109</v>
      </c>
      <c r="D10" s="1">
        <f>12*((1+C6)^(1/12)-1)</f>
        <v>6.3140331322173004E-2</v>
      </c>
    </row>
    <row r="12" spans="1:37" s="6" customFormat="1" x14ac:dyDescent="0.2">
      <c r="A12" s="118"/>
      <c r="J12" s="6" t="s">
        <v>105</v>
      </c>
      <c r="K12" s="127" t="s">
        <v>101</v>
      </c>
      <c r="L12" s="127" t="s">
        <v>101</v>
      </c>
      <c r="P12" s="119"/>
      <c r="Q12" s="119"/>
      <c r="R12" s="119"/>
      <c r="S12" s="119"/>
      <c r="V12" s="126" t="s">
        <v>101</v>
      </c>
      <c r="Y12" s="119"/>
      <c r="Z12" s="119"/>
      <c r="AE12" s="6" t="s">
        <v>101</v>
      </c>
      <c r="AF12" s="127" t="s">
        <v>101</v>
      </c>
      <c r="AG12" s="127" t="s">
        <v>101</v>
      </c>
    </row>
    <row r="13" spans="1:37" x14ac:dyDescent="0.2">
      <c r="F13" s="7">
        <v>1000</v>
      </c>
      <c r="G13" s="7">
        <v>80000</v>
      </c>
      <c r="H13" s="7"/>
    </row>
    <row r="14" spans="1:37" x14ac:dyDescent="0.2">
      <c r="F14" s="9">
        <v>0.03</v>
      </c>
      <c r="G14" s="10">
        <v>5.0000000000000001E-3</v>
      </c>
      <c r="H14" s="11">
        <v>0.12</v>
      </c>
      <c r="I14" s="7"/>
      <c r="J14" s="11">
        <v>0.1</v>
      </c>
      <c r="K14" s="11"/>
    </row>
    <row r="15" spans="1:37" s="2" customFormat="1" ht="63.75" x14ac:dyDescent="0.2">
      <c r="B15" s="110" t="s">
        <v>69</v>
      </c>
      <c r="C15" s="110" t="s">
        <v>227</v>
      </c>
      <c r="D15" s="110" t="s">
        <v>232</v>
      </c>
      <c r="E15" s="110" t="s">
        <v>233</v>
      </c>
      <c r="F15" s="110" t="s">
        <v>234</v>
      </c>
      <c r="G15" s="54" t="s">
        <v>73</v>
      </c>
      <c r="H15" s="54" t="s">
        <v>74</v>
      </c>
      <c r="I15" s="110" t="s">
        <v>235</v>
      </c>
      <c r="J15" s="76" t="s">
        <v>236</v>
      </c>
      <c r="K15" s="114" t="s">
        <v>231</v>
      </c>
      <c r="M15" s="110" t="s">
        <v>40</v>
      </c>
      <c r="N15" s="110" t="s">
        <v>69</v>
      </c>
      <c r="O15" s="110" t="s">
        <v>227</v>
      </c>
      <c r="P15" s="110" t="s">
        <v>217</v>
      </c>
      <c r="Q15" s="110" t="s">
        <v>246</v>
      </c>
      <c r="R15" s="110" t="s">
        <v>247</v>
      </c>
      <c r="S15" s="54" t="s">
        <v>73</v>
      </c>
      <c r="T15" s="54" t="s">
        <v>74</v>
      </c>
      <c r="U15" s="110" t="s">
        <v>248</v>
      </c>
      <c r="V15" s="76" t="s">
        <v>225</v>
      </c>
      <c r="W15" s="1"/>
      <c r="X15" s="110" t="s">
        <v>69</v>
      </c>
      <c r="Y15" s="110" t="s">
        <v>217</v>
      </c>
      <c r="Z15" s="110" t="s">
        <v>249</v>
      </c>
      <c r="AA15" s="110" t="s">
        <v>250</v>
      </c>
      <c r="AB15" s="110" t="s">
        <v>244</v>
      </c>
      <c r="AC15" s="54" t="s">
        <v>74</v>
      </c>
      <c r="AD15" s="110" t="s">
        <v>251</v>
      </c>
      <c r="AE15" s="76" t="s">
        <v>253</v>
      </c>
      <c r="AF15" s="114" t="s">
        <v>224</v>
      </c>
      <c r="AG15" s="1"/>
      <c r="AI15" s="74"/>
      <c r="AJ15" s="75" t="s">
        <v>127</v>
      </c>
      <c r="AK15" s="74"/>
    </row>
    <row r="16" spans="1:37" x14ac:dyDescent="0.2">
      <c r="B16" s="37">
        <f>INT((C16-1)/12)+1</f>
        <v>1</v>
      </c>
      <c r="C16" s="37">
        <v>1</v>
      </c>
      <c r="D16" s="46">
        <f>10000</f>
        <v>10000</v>
      </c>
      <c r="E16" s="46">
        <f>85000/6</f>
        <v>14166.666666666666</v>
      </c>
      <c r="F16" s="46"/>
      <c r="G16" s="48"/>
      <c r="H16" s="46">
        <f t="shared" ref="H16:H79" si="0">$H$14</f>
        <v>0.12</v>
      </c>
      <c r="I16" s="46">
        <f>IF(INT(C16/3)=C16/3,SUMPRODUCT(G14:G16,H14:H16),0)*(1-$D$9/12)</f>
        <v>0</v>
      </c>
      <c r="K16" s="46">
        <f>(-D16-E16-F16+I16+J16)*(1+$D$10/12)</f>
        <v>-24293.824278357151</v>
      </c>
      <c r="M16" s="123">
        <f>(1-$D$9/12)^(12*(($C16-1)/12-$B16+1))</f>
        <v>1</v>
      </c>
      <c r="N16" s="37">
        <f>INT((O16-1)/12)+1</f>
        <v>1</v>
      </c>
      <c r="O16" s="37">
        <v>1</v>
      </c>
      <c r="P16" s="46">
        <f t="shared" ref="P16:P79" si="1">D16*$M16</f>
        <v>10000</v>
      </c>
      <c r="Q16" s="46">
        <f t="shared" ref="Q16:Q79" si="2">E16*$M16</f>
        <v>14166.666666666666</v>
      </c>
      <c r="R16" s="46">
        <f t="shared" ref="R16:R79" si="3">F16*$M16</f>
        <v>0</v>
      </c>
      <c r="S16" s="115">
        <f t="shared" ref="S16:S79" si="4">G16</f>
        <v>0</v>
      </c>
      <c r="T16" s="46">
        <f t="shared" ref="T16:T79" si="5">H16</f>
        <v>0.12</v>
      </c>
      <c r="U16" s="46">
        <f t="shared" ref="U16:U79" si="6">I16*$M16</f>
        <v>0</v>
      </c>
      <c r="V16" s="46">
        <f t="shared" ref="V16:V79" si="7">J16*$M16</f>
        <v>0</v>
      </c>
      <c r="W16" s="116"/>
      <c r="X16" s="37">
        <v>1</v>
      </c>
      <c r="Y16" s="46">
        <f t="shared" ref="Y16:Y45" si="8">SUMIF($N$16:$N$375,$X16,P$16:P$375)</f>
        <v>10000</v>
      </c>
      <c r="Z16" s="46">
        <f t="shared" ref="Z16:Z45" si="9">SUMIF($N$16:$N$375,$X16,Q$16:Q$375)</f>
        <v>83895.474221513461</v>
      </c>
      <c r="AA16" s="46">
        <f t="shared" ref="AA16:AA45" si="10">SUMIF($N$16:$N$375,$X16,R$16:R$375)</f>
        <v>0</v>
      </c>
      <c r="AB16" s="46">
        <f t="shared" ref="AB16:AB45" si="11">SUMIF($N$16:$N$375,$X16,S$16:S$375)</f>
        <v>40000</v>
      </c>
      <c r="AC16" s="46">
        <f>H16</f>
        <v>0.12</v>
      </c>
      <c r="AD16" s="46">
        <f>SUMIF($N$16:$N$375,$X16,U$16:U$375)</f>
        <v>4542.8017685245841</v>
      </c>
      <c r="AE16" s="46">
        <f>SUMIF($N$16:$N$375,$X16,V$16:V$375)</f>
        <v>3755.8685446009404</v>
      </c>
      <c r="AF16" s="46">
        <f>(-Y16-Z16-AA16+AD16+AE16)*(1+$C$6)</f>
        <v>-91160.596162433139</v>
      </c>
      <c r="AG16" s="5"/>
      <c r="AJ16" s="59">
        <v>1</v>
      </c>
      <c r="AK16" s="52" t="s">
        <v>164</v>
      </c>
    </row>
    <row r="17" spans="2:37" x14ac:dyDescent="0.2">
      <c r="B17" s="37">
        <f t="shared" ref="B17:B80" si="12">INT((C17-1)/12)+1</f>
        <v>1</v>
      </c>
      <c r="C17" s="37">
        <v>2</v>
      </c>
      <c r="D17" s="46"/>
      <c r="E17" s="46">
        <f t="shared" ref="E17:E21" si="13">85000/6</f>
        <v>14166.666666666666</v>
      </c>
      <c r="F17" s="46"/>
      <c r="G17" s="48"/>
      <c r="H17" s="46">
        <f t="shared" si="0"/>
        <v>0.12</v>
      </c>
      <c r="I17" s="46">
        <f t="shared" ref="I17:I80" si="14">IF(INT(C17/3)=C17/3,SUMPRODUCT(G15:G17,H15:H17),0)*(1-$D$9/12)</f>
        <v>0</v>
      </c>
      <c r="J17" s="46"/>
      <c r="K17" s="46">
        <f>(K16-D17-E17-F17+I17+J17)*(1+$D$10/12)</f>
        <v>-38662.858290114003</v>
      </c>
      <c r="L17" s="12"/>
      <c r="M17" s="123">
        <f t="shared" ref="M17:M80" si="15">(1-$D$9/12)^(12*(($C17-1)/12-$B17+1))</f>
        <v>0.99476584624003517</v>
      </c>
      <c r="N17" s="37">
        <f t="shared" ref="N17:N80" si="16">INT((O17-1)/12)+1</f>
        <v>1</v>
      </c>
      <c r="O17" s="37">
        <v>2</v>
      </c>
      <c r="P17" s="46">
        <f t="shared" si="1"/>
        <v>0</v>
      </c>
      <c r="Q17" s="46">
        <f t="shared" si="2"/>
        <v>14092.516155067164</v>
      </c>
      <c r="R17" s="46">
        <f t="shared" si="3"/>
        <v>0</v>
      </c>
      <c r="S17" s="115">
        <f t="shared" si="4"/>
        <v>0</v>
      </c>
      <c r="T17" s="46">
        <f t="shared" si="5"/>
        <v>0.12</v>
      </c>
      <c r="U17" s="46">
        <f t="shared" si="6"/>
        <v>0</v>
      </c>
      <c r="V17" s="46">
        <f t="shared" si="7"/>
        <v>0</v>
      </c>
      <c r="W17" s="116"/>
      <c r="X17" s="117">
        <v>2</v>
      </c>
      <c r="Y17" s="46">
        <f t="shared" si="8"/>
        <v>0</v>
      </c>
      <c r="Z17" s="46">
        <f t="shared" si="9"/>
        <v>0</v>
      </c>
      <c r="AA17" s="46">
        <f t="shared" si="10"/>
        <v>966.62248315335296</v>
      </c>
      <c r="AB17" s="46">
        <f t="shared" si="11"/>
        <v>79600</v>
      </c>
      <c r="AC17" s="46">
        <f t="shared" ref="AC17:AC45" si="17">H17</f>
        <v>0.12</v>
      </c>
      <c r="AD17" s="46">
        <f t="shared" ref="AD17:AE45" si="18">SUMIF($N$16:$N$375,$X17,U$16:U$375)</f>
        <v>9184.7657682176432</v>
      </c>
      <c r="AE17" s="46">
        <f t="shared" si="18"/>
        <v>7593.7218034455527</v>
      </c>
      <c r="AF17" s="46">
        <f>(AF16-Y17-Z17-AA17+AD17+AE17)*(1+$C$6)</f>
        <v>-80246.398593728285</v>
      </c>
      <c r="AG17" s="12"/>
      <c r="AJ17" s="59">
        <v>1</v>
      </c>
      <c r="AK17" s="52" t="s">
        <v>263</v>
      </c>
    </row>
    <row r="18" spans="2:37" x14ac:dyDescent="0.2">
      <c r="B18" s="37">
        <f t="shared" si="12"/>
        <v>1</v>
      </c>
      <c r="C18" s="37">
        <v>3</v>
      </c>
      <c r="D18" s="46"/>
      <c r="E18" s="46">
        <f t="shared" si="13"/>
        <v>14166.666666666666</v>
      </c>
      <c r="F18" s="46"/>
      <c r="G18" s="48"/>
      <c r="H18" s="46">
        <f t="shared" si="0"/>
        <v>0.12</v>
      </c>
      <c r="I18" s="46">
        <f t="shared" si="14"/>
        <v>0</v>
      </c>
      <c r="J18" s="46"/>
      <c r="K18" s="46">
        <f t="shared" ref="K18:K81" si="19">(K17-D18-E18-F18+I18+J18)*(1+$D$10/12)</f>
        <v>-53107.497765894346</v>
      </c>
      <c r="L18" s="12"/>
      <c r="M18" s="123">
        <f t="shared" si="15"/>
        <v>0.98955908884565325</v>
      </c>
      <c r="N18" s="37">
        <f t="shared" si="16"/>
        <v>1</v>
      </c>
      <c r="O18" s="37">
        <v>3</v>
      </c>
      <c r="P18" s="46">
        <f t="shared" si="1"/>
        <v>0</v>
      </c>
      <c r="Q18" s="46">
        <f t="shared" si="2"/>
        <v>14018.753758646753</v>
      </c>
      <c r="R18" s="46">
        <f t="shared" si="3"/>
        <v>0</v>
      </c>
      <c r="S18" s="115">
        <f t="shared" si="4"/>
        <v>0</v>
      </c>
      <c r="T18" s="46">
        <f t="shared" si="5"/>
        <v>0.12</v>
      </c>
      <c r="U18" s="46">
        <f t="shared" si="6"/>
        <v>0</v>
      </c>
      <c r="V18" s="46">
        <f t="shared" si="7"/>
        <v>0</v>
      </c>
      <c r="W18" s="116"/>
      <c r="X18" s="37">
        <v>3</v>
      </c>
      <c r="Y18" s="46">
        <f t="shared" si="8"/>
        <v>0</v>
      </c>
      <c r="Z18" s="46">
        <f t="shared" si="9"/>
        <v>0</v>
      </c>
      <c r="AA18" s="46">
        <f t="shared" si="10"/>
        <v>995.62115764795351</v>
      </c>
      <c r="AB18" s="46">
        <f t="shared" si="11"/>
        <v>79202</v>
      </c>
      <c r="AC18" s="46">
        <f t="shared" si="17"/>
        <v>0.12</v>
      </c>
      <c r="AD18" s="46">
        <f t="shared" si="18"/>
        <v>9138.8419393765562</v>
      </c>
      <c r="AE18" s="46">
        <f t="shared" si="18"/>
        <v>7555.7531944283237</v>
      </c>
      <c r="AF18" s="46">
        <f t="shared" ref="AF18:AF45" si="20">(AF17-Y18-Z18-AA18+AD18+AE18)*(1+$C$6)</f>
        <v>-68743.007217713501</v>
      </c>
      <c r="AG18" s="12"/>
      <c r="AJ18" s="59">
        <v>1</v>
      </c>
      <c r="AK18" s="52" t="s">
        <v>216</v>
      </c>
    </row>
    <row r="19" spans="2:37" x14ac:dyDescent="0.2">
      <c r="B19" s="37">
        <f t="shared" si="12"/>
        <v>1</v>
      </c>
      <c r="C19" s="37">
        <v>4</v>
      </c>
      <c r="D19" s="46"/>
      <c r="E19" s="46">
        <f t="shared" si="13"/>
        <v>14166.666666666666</v>
      </c>
      <c r="F19" s="46"/>
      <c r="G19" s="48"/>
      <c r="H19" s="46">
        <f t="shared" si="0"/>
        <v>0.12</v>
      </c>
      <c r="I19" s="46">
        <f t="shared" si="14"/>
        <v>0</v>
      </c>
      <c r="J19" s="46"/>
      <c r="K19" s="46">
        <f t="shared" si="19"/>
        <v>-67628.140518535525</v>
      </c>
      <c r="L19" s="12"/>
      <c r="M19" s="123">
        <f t="shared" si="15"/>
        <v>0.98437958442006435</v>
      </c>
      <c r="N19" s="37">
        <f t="shared" si="16"/>
        <v>1</v>
      </c>
      <c r="O19" s="37">
        <v>4</v>
      </c>
      <c r="P19" s="46">
        <f t="shared" si="1"/>
        <v>0</v>
      </c>
      <c r="Q19" s="46">
        <f t="shared" si="2"/>
        <v>13945.377445950911</v>
      </c>
      <c r="R19" s="46">
        <f t="shared" si="3"/>
        <v>0</v>
      </c>
      <c r="S19" s="115">
        <f t="shared" si="4"/>
        <v>0</v>
      </c>
      <c r="T19" s="46">
        <f t="shared" si="5"/>
        <v>0.12</v>
      </c>
      <c r="U19" s="46">
        <f t="shared" si="6"/>
        <v>0</v>
      </c>
      <c r="V19" s="46">
        <f t="shared" si="7"/>
        <v>0</v>
      </c>
      <c r="W19" s="116"/>
      <c r="X19" s="117">
        <v>4</v>
      </c>
      <c r="Y19" s="46">
        <f t="shared" si="8"/>
        <v>0</v>
      </c>
      <c r="Z19" s="46">
        <f t="shared" si="9"/>
        <v>0</v>
      </c>
      <c r="AA19" s="46">
        <f t="shared" si="10"/>
        <v>1025.4897923773922</v>
      </c>
      <c r="AB19" s="46">
        <f t="shared" si="11"/>
        <v>78805.990000000005</v>
      </c>
      <c r="AC19" s="46">
        <f t="shared" si="17"/>
        <v>0.12</v>
      </c>
      <c r="AD19" s="46">
        <f t="shared" si="18"/>
        <v>9093.1477296796729</v>
      </c>
      <c r="AE19" s="46">
        <f t="shared" si="18"/>
        <v>7517.974428456183</v>
      </c>
      <c r="AF19" s="46">
        <f t="shared" si="20"/>
        <v>-56612.604217332118</v>
      </c>
      <c r="AG19" s="12"/>
      <c r="AJ19" s="59">
        <v>1</v>
      </c>
      <c r="AK19" s="52" t="s">
        <v>305</v>
      </c>
    </row>
    <row r="20" spans="2:37" x14ac:dyDescent="0.2">
      <c r="B20" s="37">
        <f t="shared" si="12"/>
        <v>1</v>
      </c>
      <c r="C20" s="37">
        <v>5</v>
      </c>
      <c r="D20" s="46"/>
      <c r="E20" s="46">
        <f t="shared" si="13"/>
        <v>14166.666666666666</v>
      </c>
      <c r="F20" s="46"/>
      <c r="G20" s="48"/>
      <c r="H20" s="46">
        <f t="shared" si="0"/>
        <v>0.12</v>
      </c>
      <c r="I20" s="46">
        <f t="shared" si="14"/>
        <v>0</v>
      </c>
      <c r="J20" s="46"/>
      <c r="K20" s="46">
        <f t="shared" si="19"/>
        <v>-82225.186454044437</v>
      </c>
      <c r="L20" s="12"/>
      <c r="M20" s="123">
        <f t="shared" si="15"/>
        <v>0.97922719031703953</v>
      </c>
      <c r="N20" s="37">
        <f t="shared" si="16"/>
        <v>1</v>
      </c>
      <c r="O20" s="37">
        <v>5</v>
      </c>
      <c r="P20" s="46">
        <f t="shared" si="1"/>
        <v>0</v>
      </c>
      <c r="Q20" s="46">
        <f t="shared" si="2"/>
        <v>13872.385196158059</v>
      </c>
      <c r="R20" s="46">
        <f t="shared" si="3"/>
        <v>0</v>
      </c>
      <c r="S20" s="115">
        <f t="shared" si="4"/>
        <v>0</v>
      </c>
      <c r="T20" s="46">
        <f t="shared" si="5"/>
        <v>0.12</v>
      </c>
      <c r="U20" s="46">
        <f t="shared" si="6"/>
        <v>0</v>
      </c>
      <c r="V20" s="46">
        <f t="shared" si="7"/>
        <v>0</v>
      </c>
      <c r="W20" s="116"/>
      <c r="X20" s="37">
        <v>5</v>
      </c>
      <c r="Y20" s="46">
        <f t="shared" si="8"/>
        <v>0</v>
      </c>
      <c r="Z20" s="46">
        <f t="shared" si="9"/>
        <v>0</v>
      </c>
      <c r="AA20" s="46">
        <f t="shared" si="10"/>
        <v>1056.2544861487136</v>
      </c>
      <c r="AB20" s="46">
        <f t="shared" si="11"/>
        <v>78411.960050000009</v>
      </c>
      <c r="AC20" s="46">
        <f t="shared" si="17"/>
        <v>0.12</v>
      </c>
      <c r="AD20" s="46">
        <f t="shared" si="18"/>
        <v>9047.681991031277</v>
      </c>
      <c r="AE20" s="46">
        <f t="shared" si="18"/>
        <v>7480.3845563139021</v>
      </c>
      <c r="AF20" s="46">
        <f t="shared" si="20"/>
        <v>-43814.943646284461</v>
      </c>
      <c r="AG20" s="12"/>
      <c r="AJ20" s="59">
        <v>1</v>
      </c>
      <c r="AK20" s="52" t="s">
        <v>306</v>
      </c>
    </row>
    <row r="21" spans="2:37" x14ac:dyDescent="0.2">
      <c r="B21" s="37">
        <f t="shared" si="12"/>
        <v>1</v>
      </c>
      <c r="C21" s="37">
        <v>6</v>
      </c>
      <c r="D21" s="46"/>
      <c r="E21" s="46">
        <f t="shared" si="13"/>
        <v>14166.666666666666</v>
      </c>
      <c r="F21" s="46"/>
      <c r="G21" s="48"/>
      <c r="H21" s="46">
        <f t="shared" si="0"/>
        <v>0.12</v>
      </c>
      <c r="I21" s="46">
        <f t="shared" si="14"/>
        <v>0</v>
      </c>
      <c r="J21" s="46"/>
      <c r="K21" s="46">
        <f t="shared" si="19"/>
        <v>-96899.037582611098</v>
      </c>
      <c r="L21" s="12"/>
      <c r="M21" s="123">
        <f t="shared" si="15"/>
        <v>0.97410176463698184</v>
      </c>
      <c r="N21" s="37">
        <f t="shared" si="16"/>
        <v>1</v>
      </c>
      <c r="O21" s="37">
        <v>6</v>
      </c>
      <c r="P21" s="46">
        <f t="shared" si="1"/>
        <v>0</v>
      </c>
      <c r="Q21" s="46">
        <f t="shared" si="2"/>
        <v>13799.774999023908</v>
      </c>
      <c r="R21" s="46">
        <f t="shared" si="3"/>
        <v>0</v>
      </c>
      <c r="S21" s="115">
        <f t="shared" si="4"/>
        <v>0</v>
      </c>
      <c r="T21" s="46">
        <f t="shared" si="5"/>
        <v>0.12</v>
      </c>
      <c r="U21" s="46">
        <f t="shared" si="6"/>
        <v>0</v>
      </c>
      <c r="V21" s="46">
        <f t="shared" si="7"/>
        <v>0</v>
      </c>
      <c r="W21" s="116"/>
      <c r="X21" s="117">
        <v>6</v>
      </c>
      <c r="Y21" s="46">
        <f t="shared" si="8"/>
        <v>0</v>
      </c>
      <c r="Z21" s="46">
        <f t="shared" si="9"/>
        <v>0</v>
      </c>
      <c r="AA21" s="46">
        <f t="shared" si="10"/>
        <v>1087.9421207331752</v>
      </c>
      <c r="AB21" s="46">
        <f t="shared" si="11"/>
        <v>78019.900249750004</v>
      </c>
      <c r="AC21" s="46">
        <f t="shared" si="17"/>
        <v>0.12</v>
      </c>
      <c r="AD21" s="46">
        <f t="shared" si="18"/>
        <v>9002.443581076117</v>
      </c>
      <c r="AE21" s="46">
        <f t="shared" si="18"/>
        <v>3780.0765185205928</v>
      </c>
      <c r="AF21" s="46">
        <f t="shared" si="20"/>
        <v>-34208.189435803281</v>
      </c>
      <c r="AG21" s="12"/>
      <c r="AJ21" s="68">
        <v>1</v>
      </c>
      <c r="AK21" s="52" t="s">
        <v>166</v>
      </c>
    </row>
    <row r="22" spans="2:37" x14ac:dyDescent="0.2">
      <c r="B22" s="37">
        <f t="shared" si="12"/>
        <v>1</v>
      </c>
      <c r="C22" s="37">
        <v>7</v>
      </c>
      <c r="D22" s="46"/>
      <c r="E22" s="46"/>
      <c r="F22" s="46"/>
      <c r="G22" s="48">
        <f>$G$13/12*(1-$G$14)^(INT((C22-1)/12))</f>
        <v>6666.666666666667</v>
      </c>
      <c r="H22" s="46">
        <f t="shared" si="0"/>
        <v>0.12</v>
      </c>
      <c r="I22" s="46">
        <f t="shared" si="14"/>
        <v>0</v>
      </c>
      <c r="J22" s="46">
        <f>IF(INT(C22/6)=C22/6,SUM(G17:G22)*$J$14,0)*(1-$D$9/12)</f>
        <v>0</v>
      </c>
      <c r="K22" s="46">
        <f t="shared" si="19"/>
        <v>-97408.890694091577</v>
      </c>
      <c r="L22" s="12"/>
      <c r="M22" s="123">
        <f t="shared" si="15"/>
        <v>0.96900316622301863</v>
      </c>
      <c r="N22" s="37">
        <f t="shared" si="16"/>
        <v>1</v>
      </c>
      <c r="O22" s="37">
        <v>7</v>
      </c>
      <c r="P22" s="46">
        <f t="shared" si="1"/>
        <v>0</v>
      </c>
      <c r="Q22" s="46">
        <f t="shared" si="2"/>
        <v>0</v>
      </c>
      <c r="R22" s="46">
        <f t="shared" si="3"/>
        <v>0</v>
      </c>
      <c r="S22" s="115">
        <f t="shared" si="4"/>
        <v>6666.666666666667</v>
      </c>
      <c r="T22" s="46">
        <f t="shared" si="5"/>
        <v>0.12</v>
      </c>
      <c r="U22" s="46">
        <f t="shared" si="6"/>
        <v>0</v>
      </c>
      <c r="V22" s="46">
        <f t="shared" si="7"/>
        <v>0</v>
      </c>
      <c r="W22" s="116"/>
      <c r="X22" s="37">
        <v>7</v>
      </c>
      <c r="Y22" s="46">
        <f t="shared" si="8"/>
        <v>0</v>
      </c>
      <c r="Z22" s="46">
        <f t="shared" si="9"/>
        <v>0</v>
      </c>
      <c r="AA22" s="46">
        <f t="shared" si="10"/>
        <v>1120.5803843551703</v>
      </c>
      <c r="AB22" s="46">
        <f t="shared" si="11"/>
        <v>77629.800748501264</v>
      </c>
      <c r="AC22" s="46">
        <f t="shared" si="17"/>
        <v>0.12</v>
      </c>
      <c r="AD22" s="46">
        <f t="shared" si="18"/>
        <v>8957.431363170741</v>
      </c>
      <c r="AE22" s="46">
        <f t="shared" si="18"/>
        <v>0</v>
      </c>
      <c r="AF22" s="46">
        <f t="shared" si="20"/>
        <v>-28085.475456691907</v>
      </c>
      <c r="AG22" s="12"/>
      <c r="AJ22" s="70">
        <v>1</v>
      </c>
      <c r="AK22" s="52" t="s">
        <v>167</v>
      </c>
    </row>
    <row r="23" spans="2:37" x14ac:dyDescent="0.2">
      <c r="B23" s="37">
        <f t="shared" si="12"/>
        <v>1</v>
      </c>
      <c r="C23" s="37">
        <v>8</v>
      </c>
      <c r="D23" s="46"/>
      <c r="E23" s="46"/>
      <c r="F23" s="46"/>
      <c r="G23" s="48">
        <f t="shared" ref="G23:G86" si="21">$G$13/12*(1-$G$14)^(INT((C23-1)/12))</f>
        <v>6666.666666666667</v>
      </c>
      <c r="H23" s="46">
        <f t="shared" si="0"/>
        <v>0.12</v>
      </c>
      <c r="I23" s="46">
        <f t="shared" si="14"/>
        <v>0</v>
      </c>
      <c r="J23" s="46">
        <f t="shared" ref="J23:J81" si="22">IF(INT(C23/6)=C23/6,SUM(G18:G23)*$J$14,0)*(1-$D$9/12)</f>
        <v>0</v>
      </c>
      <c r="K23" s="46">
        <f t="shared" si="19"/>
        <v>-97921.426496770771</v>
      </c>
      <c r="L23" s="12"/>
      <c r="M23" s="123">
        <f t="shared" si="15"/>
        <v>0.96393125465711449</v>
      </c>
      <c r="N23" s="37">
        <f t="shared" si="16"/>
        <v>1</v>
      </c>
      <c r="O23" s="37">
        <v>8</v>
      </c>
      <c r="P23" s="46">
        <f t="shared" si="1"/>
        <v>0</v>
      </c>
      <c r="Q23" s="46">
        <f t="shared" si="2"/>
        <v>0</v>
      </c>
      <c r="R23" s="46">
        <f t="shared" si="3"/>
        <v>0</v>
      </c>
      <c r="S23" s="115">
        <f t="shared" si="4"/>
        <v>6666.666666666667</v>
      </c>
      <c r="T23" s="46">
        <f t="shared" si="5"/>
        <v>0.12</v>
      </c>
      <c r="U23" s="46">
        <f t="shared" si="6"/>
        <v>0</v>
      </c>
      <c r="V23" s="46">
        <f t="shared" si="7"/>
        <v>0</v>
      </c>
      <c r="W23" s="116"/>
      <c r="X23" s="117">
        <v>8</v>
      </c>
      <c r="Y23" s="46">
        <f t="shared" si="8"/>
        <v>0</v>
      </c>
      <c r="Z23" s="46">
        <f t="shared" si="9"/>
        <v>0</v>
      </c>
      <c r="AA23" s="46">
        <f t="shared" si="10"/>
        <v>1154.1977958858256</v>
      </c>
      <c r="AB23" s="46">
        <f t="shared" si="11"/>
        <v>77241.651744758754</v>
      </c>
      <c r="AC23" s="46">
        <f t="shared" si="17"/>
        <v>0.12</v>
      </c>
      <c r="AD23" s="46">
        <f t="shared" si="18"/>
        <v>8912.6442063548857</v>
      </c>
      <c r="AE23" s="46">
        <f t="shared" si="18"/>
        <v>0</v>
      </c>
      <c r="AF23" s="46">
        <f t="shared" si="20"/>
        <v>-21648.285934227333</v>
      </c>
      <c r="AG23" s="12"/>
      <c r="AI23" s="51" t="s">
        <v>135</v>
      </c>
      <c r="AJ23" s="138">
        <f>SUM(AJ16:AJ22)</f>
        <v>7</v>
      </c>
    </row>
    <row r="24" spans="2:37" x14ac:dyDescent="0.2">
      <c r="B24" s="37">
        <f t="shared" si="12"/>
        <v>1</v>
      </c>
      <c r="C24" s="37">
        <v>9</v>
      </c>
      <c r="D24" s="46"/>
      <c r="E24" s="46"/>
      <c r="F24" s="46"/>
      <c r="G24" s="48">
        <f t="shared" si="21"/>
        <v>6666.666666666667</v>
      </c>
      <c r="H24" s="46">
        <f t="shared" si="0"/>
        <v>0.12</v>
      </c>
      <c r="I24" s="46">
        <f t="shared" si="14"/>
        <v>2387.4380309760845</v>
      </c>
      <c r="J24" s="46">
        <f t="shared" si="22"/>
        <v>0</v>
      </c>
      <c r="K24" s="46">
        <f t="shared" si="19"/>
        <v>-96036.6591061496</v>
      </c>
      <c r="L24" s="12"/>
      <c r="M24" s="123">
        <f t="shared" si="15"/>
        <v>0.9588858902562033</v>
      </c>
      <c r="N24" s="37">
        <f t="shared" si="16"/>
        <v>1</v>
      </c>
      <c r="O24" s="37">
        <v>9</v>
      </c>
      <c r="P24" s="46">
        <f t="shared" si="1"/>
        <v>0</v>
      </c>
      <c r="Q24" s="46">
        <f t="shared" si="2"/>
        <v>0</v>
      </c>
      <c r="R24" s="46">
        <f t="shared" si="3"/>
        <v>0</v>
      </c>
      <c r="S24" s="115">
        <f t="shared" si="4"/>
        <v>6666.666666666667</v>
      </c>
      <c r="T24" s="46">
        <f t="shared" si="5"/>
        <v>0.12</v>
      </c>
      <c r="U24" s="46">
        <f t="shared" si="6"/>
        <v>2289.2806417640199</v>
      </c>
      <c r="V24" s="46">
        <f t="shared" si="7"/>
        <v>0</v>
      </c>
      <c r="W24" s="116"/>
      <c r="X24" s="37">
        <v>9</v>
      </c>
      <c r="Y24" s="46">
        <f t="shared" si="8"/>
        <v>0</v>
      </c>
      <c r="Z24" s="46">
        <f t="shared" si="9"/>
        <v>0</v>
      </c>
      <c r="AA24" s="46">
        <f t="shared" si="10"/>
        <v>1188.8237297624</v>
      </c>
      <c r="AB24" s="46">
        <f t="shared" si="11"/>
        <v>76855.443486034957</v>
      </c>
      <c r="AC24" s="46">
        <f t="shared" si="17"/>
        <v>0.12</v>
      </c>
      <c r="AD24" s="46">
        <f t="shared" si="18"/>
        <v>8868.0809853231112</v>
      </c>
      <c r="AE24" s="46">
        <f t="shared" si="18"/>
        <v>0</v>
      </c>
      <c r="AF24" s="46">
        <f t="shared" si="20"/>
        <v>-14877.015542779951</v>
      </c>
      <c r="AG24" s="12"/>
    </row>
    <row r="25" spans="2:37" x14ac:dyDescent="0.2">
      <c r="B25" s="37">
        <f t="shared" si="12"/>
        <v>1</v>
      </c>
      <c r="C25" s="37">
        <v>10</v>
      </c>
      <c r="D25" s="46"/>
      <c r="E25" s="46"/>
      <c r="F25" s="46"/>
      <c r="G25" s="48">
        <f t="shared" si="21"/>
        <v>6666.666666666667</v>
      </c>
      <c r="H25" s="46">
        <f t="shared" si="0"/>
        <v>0.12</v>
      </c>
      <c r="I25" s="46">
        <f t="shared" si="14"/>
        <v>0</v>
      </c>
      <c r="J25" s="46">
        <f t="shared" si="22"/>
        <v>0</v>
      </c>
      <c r="K25" s="46">
        <f t="shared" si="19"/>
        <v>-96541.974645736002</v>
      </c>
      <c r="L25" s="5"/>
      <c r="M25" s="123">
        <f t="shared" si="15"/>
        <v>0.95386693406834155</v>
      </c>
      <c r="N25" s="37">
        <f t="shared" si="16"/>
        <v>1</v>
      </c>
      <c r="O25" s="37">
        <v>10</v>
      </c>
      <c r="P25" s="46">
        <f t="shared" si="1"/>
        <v>0</v>
      </c>
      <c r="Q25" s="46">
        <f t="shared" si="2"/>
        <v>0</v>
      </c>
      <c r="R25" s="46">
        <f t="shared" si="3"/>
        <v>0</v>
      </c>
      <c r="S25" s="115">
        <f t="shared" si="4"/>
        <v>6666.666666666667</v>
      </c>
      <c r="T25" s="46">
        <f t="shared" si="5"/>
        <v>0.12</v>
      </c>
      <c r="U25" s="46">
        <f t="shared" si="6"/>
        <v>0</v>
      </c>
      <c r="V25" s="46">
        <f t="shared" si="7"/>
        <v>0</v>
      </c>
      <c r="W25" s="116"/>
      <c r="X25" s="117">
        <v>10</v>
      </c>
      <c r="Y25" s="46">
        <f t="shared" si="8"/>
        <v>0</v>
      </c>
      <c r="Z25" s="46">
        <f t="shared" si="9"/>
        <v>0</v>
      </c>
      <c r="AA25" s="46">
        <f t="shared" si="10"/>
        <v>1224.4884416552723</v>
      </c>
      <c r="AB25" s="46">
        <f t="shared" si="11"/>
        <v>76471.166268604793</v>
      </c>
      <c r="AC25" s="46">
        <f t="shared" si="17"/>
        <v>0.12</v>
      </c>
      <c r="AD25" s="46">
        <f t="shared" si="18"/>
        <v>8823.7405803964975</v>
      </c>
      <c r="AE25" s="46">
        <f t="shared" si="18"/>
        <v>0</v>
      </c>
      <c r="AF25" s="46">
        <f t="shared" si="20"/>
        <v>-7750.8180253012424</v>
      </c>
      <c r="AG25" s="5"/>
    </row>
    <row r="26" spans="2:37" x14ac:dyDescent="0.2">
      <c r="B26" s="37">
        <f t="shared" si="12"/>
        <v>1</v>
      </c>
      <c r="C26" s="37">
        <v>11</v>
      </c>
      <c r="D26" s="46"/>
      <c r="E26" s="46"/>
      <c r="F26" s="46"/>
      <c r="G26" s="48">
        <f t="shared" si="21"/>
        <v>6666.666666666667</v>
      </c>
      <c r="H26" s="46">
        <f t="shared" si="0"/>
        <v>0.12</v>
      </c>
      <c r="I26" s="46">
        <f t="shared" si="14"/>
        <v>0</v>
      </c>
      <c r="J26" s="46">
        <f t="shared" si="22"/>
        <v>0</v>
      </c>
      <c r="K26" s="46">
        <f t="shared" si="19"/>
        <v>-97049.949001205052</v>
      </c>
      <c r="L26" s="5"/>
      <c r="M26" s="123">
        <f t="shared" si="15"/>
        <v>0.94887424786888164</v>
      </c>
      <c r="N26" s="37">
        <f t="shared" si="16"/>
        <v>1</v>
      </c>
      <c r="O26" s="37">
        <v>11</v>
      </c>
      <c r="P26" s="46">
        <f t="shared" si="1"/>
        <v>0</v>
      </c>
      <c r="Q26" s="46">
        <f t="shared" si="2"/>
        <v>0</v>
      </c>
      <c r="R26" s="46">
        <f t="shared" si="3"/>
        <v>0</v>
      </c>
      <c r="S26" s="115">
        <f t="shared" si="4"/>
        <v>6666.666666666667</v>
      </c>
      <c r="T26" s="46">
        <f t="shared" si="5"/>
        <v>0.12</v>
      </c>
      <c r="U26" s="46">
        <f t="shared" si="6"/>
        <v>0</v>
      </c>
      <c r="V26" s="46">
        <f t="shared" si="7"/>
        <v>0</v>
      </c>
      <c r="W26" s="116"/>
      <c r="X26" s="37">
        <v>11</v>
      </c>
      <c r="Y26" s="46">
        <f t="shared" si="8"/>
        <v>0</v>
      </c>
      <c r="Z26" s="46">
        <f t="shared" si="9"/>
        <v>0</v>
      </c>
      <c r="AA26" s="46">
        <f t="shared" si="10"/>
        <v>1261.2230949049303</v>
      </c>
      <c r="AB26" s="46">
        <f t="shared" si="11"/>
        <v>76088.810437261753</v>
      </c>
      <c r="AC26" s="46">
        <f t="shared" si="17"/>
        <v>0.12</v>
      </c>
      <c r="AD26" s="46">
        <f t="shared" si="18"/>
        <v>8779.6218774945137</v>
      </c>
      <c r="AE26" s="46">
        <f t="shared" si="18"/>
        <v>0</v>
      </c>
      <c r="AF26" s="46">
        <f t="shared" si="20"/>
        <v>-247.52649348791741</v>
      </c>
      <c r="AG26" s="5"/>
    </row>
    <row r="27" spans="2:37" x14ac:dyDescent="0.2">
      <c r="B27" s="37">
        <f t="shared" si="12"/>
        <v>1</v>
      </c>
      <c r="C27" s="37">
        <v>12</v>
      </c>
      <c r="D27" s="46"/>
      <c r="E27" s="46"/>
      <c r="F27" s="46"/>
      <c r="G27" s="48">
        <f t="shared" si="21"/>
        <v>6666.666666666667</v>
      </c>
      <c r="H27" s="46">
        <f t="shared" si="0"/>
        <v>0.12</v>
      </c>
      <c r="I27" s="46">
        <f t="shared" si="14"/>
        <v>2387.4380309760845</v>
      </c>
      <c r="J27" s="46">
        <f t="shared" si="22"/>
        <v>3979.0633849601409</v>
      </c>
      <c r="K27" s="46">
        <f t="shared" si="19"/>
        <v>-91160.596162433052</v>
      </c>
      <c r="L27" s="5"/>
      <c r="M27" s="123">
        <f t="shared" si="15"/>
        <v>0.94390769415666487</v>
      </c>
      <c r="N27" s="37">
        <f t="shared" si="16"/>
        <v>1</v>
      </c>
      <c r="O27" s="37">
        <v>12</v>
      </c>
      <c r="P27" s="46">
        <f t="shared" si="1"/>
        <v>0</v>
      </c>
      <c r="Q27" s="46">
        <f t="shared" si="2"/>
        <v>0</v>
      </c>
      <c r="R27" s="46">
        <f t="shared" si="3"/>
        <v>0</v>
      </c>
      <c r="S27" s="115">
        <f t="shared" si="4"/>
        <v>6666.666666666667</v>
      </c>
      <c r="T27" s="46">
        <f t="shared" si="5"/>
        <v>0.12</v>
      </c>
      <c r="U27" s="46">
        <f t="shared" si="6"/>
        <v>2253.5211267605641</v>
      </c>
      <c r="V27" s="46">
        <f t="shared" si="7"/>
        <v>3755.8685446009404</v>
      </c>
      <c r="W27" s="116"/>
      <c r="X27" s="117">
        <v>12</v>
      </c>
      <c r="Y27" s="46">
        <f t="shared" si="8"/>
        <v>0</v>
      </c>
      <c r="Z27" s="46">
        <f t="shared" si="9"/>
        <v>0</v>
      </c>
      <c r="AA27" s="46">
        <f t="shared" si="10"/>
        <v>1299.0597877520781</v>
      </c>
      <c r="AB27" s="46">
        <f t="shared" si="11"/>
        <v>75708.366385075453</v>
      </c>
      <c r="AC27" s="46">
        <f t="shared" si="17"/>
        <v>0.12</v>
      </c>
      <c r="AD27" s="46">
        <f t="shared" si="18"/>
        <v>8735.7237681070401</v>
      </c>
      <c r="AE27" s="46">
        <f t="shared" si="18"/>
        <v>0</v>
      </c>
      <c r="AF27" s="46">
        <f t="shared" si="20"/>
        <v>7656.4314235134025</v>
      </c>
      <c r="AG27" s="69" t="s">
        <v>77</v>
      </c>
    </row>
    <row r="28" spans="2:37" x14ac:dyDescent="0.2">
      <c r="B28" s="37">
        <f t="shared" si="12"/>
        <v>2</v>
      </c>
      <c r="C28" s="37">
        <v>13</v>
      </c>
      <c r="D28" s="46"/>
      <c r="E28" s="46"/>
      <c r="F28" s="46">
        <f>$F$13/12*(1+$F$14)^(INT((C28-1)/12)-1)*(1-$D$9/12)</f>
        <v>82.897153853336263</v>
      </c>
      <c r="G28" s="48">
        <f t="shared" si="21"/>
        <v>6633.3333333333339</v>
      </c>
      <c r="H28" s="46">
        <f t="shared" si="0"/>
        <v>0.12</v>
      </c>
      <c r="I28" s="46">
        <f t="shared" si="14"/>
        <v>0</v>
      </c>
      <c r="J28" s="46">
        <f t="shared" si="22"/>
        <v>0</v>
      </c>
      <c r="K28" s="46">
        <f t="shared" si="19"/>
        <v>-91723.588682868285</v>
      </c>
      <c r="L28" s="5"/>
      <c r="M28" s="123">
        <f t="shared" si="15"/>
        <v>1</v>
      </c>
      <c r="N28" s="37">
        <f t="shared" si="16"/>
        <v>2</v>
      </c>
      <c r="O28" s="37">
        <v>13</v>
      </c>
      <c r="P28" s="46">
        <f t="shared" si="1"/>
        <v>0</v>
      </c>
      <c r="Q28" s="46">
        <f t="shared" si="2"/>
        <v>0</v>
      </c>
      <c r="R28" s="46">
        <f t="shared" si="3"/>
        <v>82.897153853336263</v>
      </c>
      <c r="S28" s="115">
        <f t="shared" si="4"/>
        <v>6633.3333333333339</v>
      </c>
      <c r="T28" s="46">
        <f t="shared" si="5"/>
        <v>0.12</v>
      </c>
      <c r="U28" s="46">
        <f t="shared" si="6"/>
        <v>0</v>
      </c>
      <c r="V28" s="46">
        <f t="shared" si="7"/>
        <v>0</v>
      </c>
      <c r="W28" s="116"/>
      <c r="X28" s="37">
        <v>13</v>
      </c>
      <c r="Y28" s="46">
        <f t="shared" si="8"/>
        <v>0</v>
      </c>
      <c r="Z28" s="46">
        <f t="shared" si="9"/>
        <v>0</v>
      </c>
      <c r="AA28" s="46">
        <f t="shared" si="10"/>
        <v>1338.0315813846407</v>
      </c>
      <c r="AB28" s="46">
        <f t="shared" si="11"/>
        <v>75329.824553150058</v>
      </c>
      <c r="AC28" s="46">
        <f t="shared" si="17"/>
        <v>0.12</v>
      </c>
      <c r="AD28" s="46">
        <f t="shared" si="18"/>
        <v>8692.045149266507</v>
      </c>
      <c r="AE28" s="46">
        <f t="shared" si="18"/>
        <v>0</v>
      </c>
      <c r="AF28" s="46">
        <f t="shared" si="20"/>
        <v>15986.12391583596</v>
      </c>
      <c r="AG28" s="5"/>
    </row>
    <row r="29" spans="2:37" x14ac:dyDescent="0.2">
      <c r="B29" s="37">
        <f t="shared" si="12"/>
        <v>2</v>
      </c>
      <c r="C29" s="37">
        <v>14</v>
      </c>
      <c r="D29" s="46"/>
      <c r="E29" s="46"/>
      <c r="F29" s="46">
        <f t="shared" ref="F29:F92" si="23">$F$13/12*(1+$F$14)^(INT((C29-1)/12)-1)*(1-$D$9/12)</f>
        <v>82.897153853336263</v>
      </c>
      <c r="G29" s="48">
        <f t="shared" si="21"/>
        <v>6633.3333333333339</v>
      </c>
      <c r="H29" s="46">
        <f t="shared" si="0"/>
        <v>0.12</v>
      </c>
      <c r="I29" s="46">
        <f t="shared" si="14"/>
        <v>0</v>
      </c>
      <c r="J29" s="46">
        <f t="shared" si="22"/>
        <v>0</v>
      </c>
      <c r="K29" s="46">
        <f t="shared" si="19"/>
        <v>-92289.543497826206</v>
      </c>
      <c r="L29" s="5"/>
      <c r="M29" s="123">
        <f t="shared" si="15"/>
        <v>0.99476584624003517</v>
      </c>
      <c r="N29" s="37">
        <f t="shared" si="16"/>
        <v>2</v>
      </c>
      <c r="O29" s="37">
        <v>14</v>
      </c>
      <c r="P29" s="46">
        <f t="shared" si="1"/>
        <v>0</v>
      </c>
      <c r="Q29" s="46">
        <f t="shared" si="2"/>
        <v>0</v>
      </c>
      <c r="R29" s="46">
        <f t="shared" si="3"/>
        <v>82.463257403804434</v>
      </c>
      <c r="S29" s="115">
        <f t="shared" si="4"/>
        <v>6633.3333333333339</v>
      </c>
      <c r="T29" s="46">
        <f t="shared" si="5"/>
        <v>0.12</v>
      </c>
      <c r="U29" s="46">
        <f t="shared" si="6"/>
        <v>0</v>
      </c>
      <c r="V29" s="46">
        <f t="shared" si="7"/>
        <v>0</v>
      </c>
      <c r="W29" s="116"/>
      <c r="X29" s="117">
        <v>14</v>
      </c>
      <c r="Y29" s="46">
        <f t="shared" si="8"/>
        <v>0</v>
      </c>
      <c r="Z29" s="46">
        <f t="shared" si="9"/>
        <v>0</v>
      </c>
      <c r="AA29" s="46">
        <f t="shared" si="10"/>
        <v>1378.1725288261798</v>
      </c>
      <c r="AB29" s="46">
        <f t="shared" si="11"/>
        <v>74953.175430384334</v>
      </c>
      <c r="AC29" s="46">
        <f t="shared" si="17"/>
        <v>0.12</v>
      </c>
      <c r="AD29" s="46">
        <f t="shared" si="18"/>
        <v>8648.5849235201749</v>
      </c>
      <c r="AE29" s="46">
        <f t="shared" si="18"/>
        <v>0</v>
      </c>
      <c r="AF29" s="46">
        <f t="shared" si="20"/>
        <v>24768.211170714399</v>
      </c>
      <c r="AG29" s="5"/>
    </row>
    <row r="30" spans="2:37" x14ac:dyDescent="0.2">
      <c r="B30" s="37">
        <f t="shared" si="12"/>
        <v>2</v>
      </c>
      <c r="C30" s="37">
        <v>15</v>
      </c>
      <c r="D30" s="46"/>
      <c r="E30" s="46"/>
      <c r="F30" s="46">
        <f t="shared" si="23"/>
        <v>82.897153853336263</v>
      </c>
      <c r="G30" s="48">
        <f t="shared" si="21"/>
        <v>6633.3333333333339</v>
      </c>
      <c r="H30" s="46">
        <f t="shared" si="0"/>
        <v>0.12</v>
      </c>
      <c r="I30" s="46">
        <f t="shared" si="14"/>
        <v>2375.5008408212038</v>
      </c>
      <c r="J30" s="46">
        <f t="shared" si="22"/>
        <v>0</v>
      </c>
      <c r="K30" s="46">
        <f t="shared" si="19"/>
        <v>-90470.476193994939</v>
      </c>
      <c r="L30" s="5"/>
      <c r="M30" s="123">
        <f t="shared" si="15"/>
        <v>0.98955908884565325</v>
      </c>
      <c r="N30" s="37">
        <f t="shared" si="16"/>
        <v>2</v>
      </c>
      <c r="O30" s="37">
        <v>15</v>
      </c>
      <c r="P30" s="46">
        <f t="shared" si="1"/>
        <v>0</v>
      </c>
      <c r="Q30" s="46">
        <f t="shared" si="2"/>
        <v>0</v>
      </c>
      <c r="R30" s="46">
        <f t="shared" si="3"/>
        <v>82.031632035005359</v>
      </c>
      <c r="S30" s="115">
        <f t="shared" si="4"/>
        <v>6633.3333333333339</v>
      </c>
      <c r="T30" s="46">
        <f t="shared" si="5"/>
        <v>0.12</v>
      </c>
      <c r="U30" s="46">
        <f t="shared" si="6"/>
        <v>2350.6984475951135</v>
      </c>
      <c r="V30" s="46">
        <f t="shared" si="7"/>
        <v>0</v>
      </c>
      <c r="W30" s="116"/>
      <c r="X30" s="37">
        <v>15</v>
      </c>
      <c r="Y30" s="46">
        <f t="shared" si="8"/>
        <v>0</v>
      </c>
      <c r="Z30" s="46">
        <f t="shared" si="9"/>
        <v>0</v>
      </c>
      <c r="AA30" s="46">
        <f t="shared" si="10"/>
        <v>1419.5177046909648</v>
      </c>
      <c r="AB30" s="46">
        <f t="shared" si="11"/>
        <v>74578.409553232414</v>
      </c>
      <c r="AC30" s="46">
        <f t="shared" si="17"/>
        <v>0.12</v>
      </c>
      <c r="AD30" s="46">
        <f t="shared" si="18"/>
        <v>8605.3419989025751</v>
      </c>
      <c r="AE30" s="46">
        <f t="shared" si="18"/>
        <v>0</v>
      </c>
      <c r="AF30" s="46">
        <f t="shared" si="20"/>
        <v>34031.047770146193</v>
      </c>
      <c r="AG30" s="5"/>
    </row>
    <row r="31" spans="2:37" x14ac:dyDescent="0.2">
      <c r="B31" s="37">
        <f t="shared" si="12"/>
        <v>2</v>
      </c>
      <c r="C31" s="37">
        <v>16</v>
      </c>
      <c r="D31" s="46"/>
      <c r="E31" s="46"/>
      <c r="F31" s="46">
        <f t="shared" si="23"/>
        <v>82.897153853336263</v>
      </c>
      <c r="G31" s="48">
        <f t="shared" si="21"/>
        <v>6633.3333333333339</v>
      </c>
      <c r="H31" s="46">
        <f t="shared" si="0"/>
        <v>0.12</v>
      </c>
      <c r="I31" s="46">
        <f t="shared" si="14"/>
        <v>0</v>
      </c>
      <c r="J31" s="46">
        <f t="shared" si="22"/>
        <v>0</v>
      </c>
      <c r="K31" s="46">
        <f t="shared" si="19"/>
        <v>-91029.837514141909</v>
      </c>
      <c r="L31" s="5"/>
      <c r="M31" s="123">
        <f t="shared" si="15"/>
        <v>0.98437958442006435</v>
      </c>
      <c r="N31" s="37">
        <f t="shared" si="16"/>
        <v>2</v>
      </c>
      <c r="O31" s="37">
        <v>16</v>
      </c>
      <c r="P31" s="46">
        <f t="shared" si="1"/>
        <v>0</v>
      </c>
      <c r="Q31" s="46">
        <f t="shared" si="2"/>
        <v>0</v>
      </c>
      <c r="R31" s="46">
        <f t="shared" si="3"/>
        <v>81.602265859753288</v>
      </c>
      <c r="S31" s="115">
        <f t="shared" si="4"/>
        <v>6633.3333333333339</v>
      </c>
      <c r="T31" s="46">
        <f t="shared" si="5"/>
        <v>0.12</v>
      </c>
      <c r="U31" s="46">
        <f t="shared" si="6"/>
        <v>0</v>
      </c>
      <c r="V31" s="46">
        <f t="shared" si="7"/>
        <v>0</v>
      </c>
      <c r="W31" s="116"/>
      <c r="X31" s="117">
        <v>16</v>
      </c>
      <c r="Y31" s="46">
        <f t="shared" si="8"/>
        <v>0</v>
      </c>
      <c r="Z31" s="46">
        <f t="shared" si="9"/>
        <v>0</v>
      </c>
      <c r="AA31" s="46">
        <f t="shared" si="10"/>
        <v>1462.1032358316943</v>
      </c>
      <c r="AB31" s="46">
        <f t="shared" si="11"/>
        <v>74205.517505466254</v>
      </c>
      <c r="AC31" s="46">
        <f t="shared" si="17"/>
        <v>0.12</v>
      </c>
      <c r="AD31" s="46">
        <f t="shared" si="18"/>
        <v>8562.3152889080593</v>
      </c>
      <c r="AE31" s="46">
        <f t="shared" si="18"/>
        <v>0</v>
      </c>
      <c r="AF31" s="46">
        <f t="shared" si="20"/>
        <v>43804.791711732025</v>
      </c>
      <c r="AG31" s="5"/>
    </row>
    <row r="32" spans="2:37" x14ac:dyDescent="0.2">
      <c r="B32" s="37">
        <f t="shared" si="12"/>
        <v>2</v>
      </c>
      <c r="C32" s="37">
        <v>17</v>
      </c>
      <c r="D32" s="46"/>
      <c r="E32" s="46"/>
      <c r="F32" s="46">
        <f t="shared" si="23"/>
        <v>82.897153853336263</v>
      </c>
      <c r="G32" s="48">
        <f t="shared" si="21"/>
        <v>6633.3333333333339</v>
      </c>
      <c r="H32" s="46">
        <f t="shared" si="0"/>
        <v>0.12</v>
      </c>
      <c r="I32" s="46">
        <f t="shared" si="14"/>
        <v>0</v>
      </c>
      <c r="J32" s="46">
        <f t="shared" si="22"/>
        <v>0</v>
      </c>
      <c r="K32" s="46">
        <f t="shared" si="19"/>
        <v>-91592.142022545784</v>
      </c>
      <c r="L32" s="5"/>
      <c r="M32" s="123">
        <f t="shared" si="15"/>
        <v>0.97922719031703953</v>
      </c>
      <c r="N32" s="37">
        <f t="shared" si="16"/>
        <v>2</v>
      </c>
      <c r="O32" s="37">
        <v>17</v>
      </c>
      <c r="P32" s="46">
        <f t="shared" si="1"/>
        <v>0</v>
      </c>
      <c r="Q32" s="46">
        <f t="shared" si="2"/>
        <v>0</v>
      </c>
      <c r="R32" s="46">
        <f t="shared" si="3"/>
        <v>81.175147053081815</v>
      </c>
      <c r="S32" s="115">
        <f t="shared" si="4"/>
        <v>6633.3333333333339</v>
      </c>
      <c r="T32" s="46">
        <f t="shared" si="5"/>
        <v>0.12</v>
      </c>
      <c r="U32" s="46">
        <f t="shared" si="6"/>
        <v>0</v>
      </c>
      <c r="V32" s="46">
        <f t="shared" si="7"/>
        <v>0</v>
      </c>
      <c r="W32" s="116"/>
      <c r="X32" s="37">
        <v>17</v>
      </c>
      <c r="Y32" s="46">
        <f t="shared" si="8"/>
        <v>0</v>
      </c>
      <c r="Z32" s="46">
        <f t="shared" si="9"/>
        <v>0</v>
      </c>
      <c r="AA32" s="46">
        <f t="shared" si="10"/>
        <v>1505.966332906645</v>
      </c>
      <c r="AB32" s="46">
        <f t="shared" si="11"/>
        <v>73834.489917938918</v>
      </c>
      <c r="AC32" s="46">
        <f t="shared" si="17"/>
        <v>0.12</v>
      </c>
      <c r="AD32" s="46">
        <f t="shared" si="18"/>
        <v>8519.5037124635182</v>
      </c>
      <c r="AE32" s="46">
        <f t="shared" si="18"/>
        <v>0</v>
      </c>
      <c r="AF32" s="46">
        <f t="shared" si="20"/>
        <v>54121.520482222673</v>
      </c>
      <c r="AG32" s="5"/>
    </row>
    <row r="33" spans="2:33" x14ac:dyDescent="0.2">
      <c r="B33" s="37">
        <f t="shared" si="12"/>
        <v>2</v>
      </c>
      <c r="C33" s="37">
        <v>18</v>
      </c>
      <c r="D33" s="46"/>
      <c r="E33" s="46"/>
      <c r="F33" s="46">
        <f t="shared" si="23"/>
        <v>82.897153853336263</v>
      </c>
      <c r="G33" s="48">
        <f t="shared" si="21"/>
        <v>6633.3333333333339</v>
      </c>
      <c r="H33" s="46">
        <f t="shared" si="0"/>
        <v>0.12</v>
      </c>
      <c r="I33" s="46">
        <f t="shared" si="14"/>
        <v>2375.5008408212038</v>
      </c>
      <c r="J33" s="46">
        <f t="shared" si="22"/>
        <v>3959.1680680353411</v>
      </c>
      <c r="K33" s="46">
        <f t="shared" si="19"/>
        <v>-85789.405205363364</v>
      </c>
      <c r="L33" s="5"/>
      <c r="M33" s="123">
        <f t="shared" si="15"/>
        <v>0.97410176463698184</v>
      </c>
      <c r="N33" s="37">
        <f t="shared" si="16"/>
        <v>2</v>
      </c>
      <c r="O33" s="37">
        <v>18</v>
      </c>
      <c r="P33" s="46">
        <f t="shared" si="1"/>
        <v>0</v>
      </c>
      <c r="Q33" s="46">
        <f t="shared" si="2"/>
        <v>0</v>
      </c>
      <c r="R33" s="46">
        <f t="shared" si="3"/>
        <v>80.750263851918234</v>
      </c>
      <c r="S33" s="115">
        <f t="shared" si="4"/>
        <v>6633.3333333333339</v>
      </c>
      <c r="T33" s="46">
        <f t="shared" si="5"/>
        <v>0.12</v>
      </c>
      <c r="U33" s="46">
        <f t="shared" si="6"/>
        <v>2313.9795609405687</v>
      </c>
      <c r="V33" s="46">
        <f t="shared" si="7"/>
        <v>3856.6326015676159</v>
      </c>
      <c r="W33" s="116"/>
      <c r="X33" s="117">
        <v>18</v>
      </c>
      <c r="Y33" s="46">
        <f t="shared" si="8"/>
        <v>0</v>
      </c>
      <c r="Z33" s="46">
        <f t="shared" si="9"/>
        <v>0</v>
      </c>
      <c r="AA33" s="46">
        <f t="shared" si="10"/>
        <v>1551.1453228938442</v>
      </c>
      <c r="AB33" s="46">
        <f t="shared" si="11"/>
        <v>73465.317468349196</v>
      </c>
      <c r="AC33" s="46">
        <f t="shared" si="17"/>
        <v>0.12</v>
      </c>
      <c r="AD33" s="46">
        <f t="shared" si="18"/>
        <v>8476.906193901199</v>
      </c>
      <c r="AE33" s="46">
        <f t="shared" si="18"/>
        <v>0</v>
      </c>
      <c r="AF33" s="46">
        <f t="shared" si="20"/>
        <v>65015.354641189981</v>
      </c>
      <c r="AG33" s="5"/>
    </row>
    <row r="34" spans="2:33" x14ac:dyDescent="0.2">
      <c r="B34" s="37">
        <f t="shared" si="12"/>
        <v>2</v>
      </c>
      <c r="C34" s="37">
        <v>19</v>
      </c>
      <c r="D34" s="46"/>
      <c r="E34" s="46"/>
      <c r="F34" s="46">
        <f t="shared" si="23"/>
        <v>82.897153853336263</v>
      </c>
      <c r="G34" s="48">
        <f t="shared" si="21"/>
        <v>6633.3333333333339</v>
      </c>
      <c r="H34" s="46">
        <f t="shared" si="0"/>
        <v>0.12</v>
      </c>
      <c r="I34" s="46">
        <f t="shared" si="14"/>
        <v>0</v>
      </c>
      <c r="J34" s="46">
        <f t="shared" si="22"/>
        <v>0</v>
      </c>
      <c r="K34" s="46">
        <f t="shared" si="19"/>
        <v>-86324.136161079936</v>
      </c>
      <c r="L34" s="5"/>
      <c r="M34" s="123">
        <f t="shared" si="15"/>
        <v>0.96900316622301863</v>
      </c>
      <c r="N34" s="37">
        <f t="shared" si="16"/>
        <v>2</v>
      </c>
      <c r="O34" s="37">
        <v>19</v>
      </c>
      <c r="P34" s="46">
        <f t="shared" si="1"/>
        <v>0</v>
      </c>
      <c r="Q34" s="46">
        <f t="shared" si="2"/>
        <v>0</v>
      </c>
      <c r="R34" s="46">
        <f t="shared" si="3"/>
        <v>80.327604554759546</v>
      </c>
      <c r="S34" s="115">
        <f t="shared" si="4"/>
        <v>6633.3333333333339</v>
      </c>
      <c r="T34" s="46">
        <f t="shared" si="5"/>
        <v>0.12</v>
      </c>
      <c r="U34" s="46">
        <f t="shared" si="6"/>
        <v>0</v>
      </c>
      <c r="V34" s="46">
        <f t="shared" si="7"/>
        <v>0</v>
      </c>
      <c r="W34" s="116"/>
      <c r="X34" s="37">
        <v>19</v>
      </c>
      <c r="Y34" s="46">
        <f t="shared" si="8"/>
        <v>0</v>
      </c>
      <c r="Z34" s="46">
        <f t="shared" si="9"/>
        <v>0</v>
      </c>
      <c r="AA34" s="46">
        <f t="shared" si="10"/>
        <v>1597.6796825806593</v>
      </c>
      <c r="AB34" s="46">
        <f t="shared" si="11"/>
        <v>73097.99088100747</v>
      </c>
      <c r="AC34" s="46">
        <f t="shared" si="17"/>
        <v>0.12</v>
      </c>
      <c r="AD34" s="46">
        <f t="shared" si="18"/>
        <v>8434.5216629316965</v>
      </c>
      <c r="AE34" s="46">
        <f t="shared" si="18"/>
        <v>0</v>
      </c>
      <c r="AF34" s="46">
        <f t="shared" si="20"/>
        <v>76522.589401941179</v>
      </c>
      <c r="AG34" s="5"/>
    </row>
    <row r="35" spans="2:33" x14ac:dyDescent="0.2">
      <c r="B35" s="37">
        <f t="shared" si="12"/>
        <v>2</v>
      </c>
      <c r="C35" s="37">
        <v>20</v>
      </c>
      <c r="D35" s="46"/>
      <c r="E35" s="46"/>
      <c r="F35" s="46">
        <f t="shared" si="23"/>
        <v>82.897153853336263</v>
      </c>
      <c r="G35" s="48">
        <f t="shared" si="21"/>
        <v>6633.3333333333339</v>
      </c>
      <c r="H35" s="46">
        <f t="shared" si="0"/>
        <v>0.12</v>
      </c>
      <c r="I35" s="46">
        <f t="shared" si="14"/>
        <v>0</v>
      </c>
      <c r="J35" s="46">
        <f t="shared" si="22"/>
        <v>0</v>
      </c>
      <c r="K35" s="46">
        <f t="shared" si="19"/>
        <v>-86861.680707605847</v>
      </c>
      <c r="L35" s="5"/>
      <c r="M35" s="123">
        <f t="shared" si="15"/>
        <v>0.96393125465711471</v>
      </c>
      <c r="N35" s="37">
        <f t="shared" si="16"/>
        <v>2</v>
      </c>
      <c r="O35" s="37">
        <v>20</v>
      </c>
      <c r="P35" s="46">
        <f t="shared" si="1"/>
        <v>0</v>
      </c>
      <c r="Q35" s="46">
        <f t="shared" si="2"/>
        <v>0</v>
      </c>
      <c r="R35" s="46">
        <f t="shared" si="3"/>
        <v>79.9071575213503</v>
      </c>
      <c r="S35" s="115">
        <f t="shared" si="4"/>
        <v>6633.3333333333339</v>
      </c>
      <c r="T35" s="46">
        <f t="shared" si="5"/>
        <v>0.12</v>
      </c>
      <c r="U35" s="46">
        <f t="shared" si="6"/>
        <v>0</v>
      </c>
      <c r="V35" s="46">
        <f t="shared" si="7"/>
        <v>0</v>
      </c>
      <c r="W35" s="116"/>
      <c r="X35" s="117">
        <v>20</v>
      </c>
      <c r="Y35" s="46">
        <f t="shared" si="8"/>
        <v>0</v>
      </c>
      <c r="Z35" s="46">
        <f t="shared" si="9"/>
        <v>0</v>
      </c>
      <c r="AA35" s="46">
        <f t="shared" si="10"/>
        <v>1645.6100730580795</v>
      </c>
      <c r="AB35" s="46">
        <f t="shared" si="11"/>
        <v>72732.500926602443</v>
      </c>
      <c r="AC35" s="46">
        <f t="shared" si="17"/>
        <v>0.12</v>
      </c>
      <c r="AD35" s="46">
        <f t="shared" si="18"/>
        <v>8392.349054617036</v>
      </c>
      <c r="AE35" s="46">
        <f t="shared" si="18"/>
        <v>0</v>
      </c>
      <c r="AF35" s="46">
        <f t="shared" si="20"/>
        <v>88681.834728427639</v>
      </c>
      <c r="AG35" s="5"/>
    </row>
    <row r="36" spans="2:33" x14ac:dyDescent="0.2">
      <c r="B36" s="37">
        <f t="shared" si="12"/>
        <v>2</v>
      </c>
      <c r="C36" s="37">
        <v>21</v>
      </c>
      <c r="D36" s="46"/>
      <c r="E36" s="46"/>
      <c r="F36" s="46">
        <f t="shared" si="23"/>
        <v>82.897153853336263</v>
      </c>
      <c r="G36" s="48">
        <f t="shared" si="21"/>
        <v>6633.3333333333339</v>
      </c>
      <c r="H36" s="46">
        <f t="shared" si="0"/>
        <v>0.12</v>
      </c>
      <c r="I36" s="46">
        <f t="shared" si="14"/>
        <v>2375.5008408212038</v>
      </c>
      <c r="J36" s="46">
        <f t="shared" si="22"/>
        <v>0</v>
      </c>
      <c r="K36" s="46">
        <f t="shared" si="19"/>
        <v>-85014.053649195776</v>
      </c>
      <c r="L36" s="5"/>
      <c r="M36" s="123">
        <f t="shared" si="15"/>
        <v>0.9588858902562033</v>
      </c>
      <c r="N36" s="37">
        <f t="shared" si="16"/>
        <v>2</v>
      </c>
      <c r="O36" s="37">
        <v>21</v>
      </c>
      <c r="P36" s="46">
        <f t="shared" si="1"/>
        <v>0</v>
      </c>
      <c r="Q36" s="46">
        <f t="shared" si="2"/>
        <v>0</v>
      </c>
      <c r="R36" s="46">
        <f t="shared" si="3"/>
        <v>79.488911172361796</v>
      </c>
      <c r="S36" s="115">
        <f t="shared" si="4"/>
        <v>6633.3333333333339</v>
      </c>
      <c r="T36" s="46">
        <f t="shared" si="5"/>
        <v>0.12</v>
      </c>
      <c r="U36" s="46">
        <f t="shared" si="6"/>
        <v>2277.8342385551996</v>
      </c>
      <c r="V36" s="46">
        <f t="shared" si="7"/>
        <v>0</v>
      </c>
      <c r="W36" s="116"/>
      <c r="X36" s="37">
        <v>21</v>
      </c>
      <c r="Y36" s="46">
        <f t="shared" si="8"/>
        <v>0</v>
      </c>
      <c r="Z36" s="46">
        <f t="shared" si="9"/>
        <v>0</v>
      </c>
      <c r="AA36" s="46">
        <f t="shared" si="10"/>
        <v>1694.9783752498217</v>
      </c>
      <c r="AB36" s="46">
        <f t="shared" si="11"/>
        <v>72368.838421969427</v>
      </c>
      <c r="AC36" s="46">
        <f t="shared" si="17"/>
        <v>0.12</v>
      </c>
      <c r="AD36" s="46">
        <f t="shared" si="18"/>
        <v>8350.3873093439524</v>
      </c>
      <c r="AE36" s="46">
        <f t="shared" si="18"/>
        <v>0</v>
      </c>
      <c r="AF36" s="46">
        <f t="shared" si="20"/>
        <v>101534.16450058567</v>
      </c>
      <c r="AG36" s="5"/>
    </row>
    <row r="37" spans="2:33" x14ac:dyDescent="0.2">
      <c r="B37" s="37">
        <f t="shared" si="12"/>
        <v>2</v>
      </c>
      <c r="C37" s="37">
        <v>22</v>
      </c>
      <c r="D37" s="46"/>
      <c r="E37" s="46"/>
      <c r="F37" s="46">
        <f t="shared" si="23"/>
        <v>82.897153853336263</v>
      </c>
      <c r="G37" s="48">
        <f t="shared" si="21"/>
        <v>6633.3333333333339</v>
      </c>
      <c r="H37" s="46">
        <f t="shared" si="0"/>
        <v>0.12</v>
      </c>
      <c r="I37" s="46">
        <f t="shared" si="14"/>
        <v>0</v>
      </c>
      <c r="J37" s="46">
        <f t="shared" si="22"/>
        <v>0</v>
      </c>
      <c r="K37" s="46">
        <f t="shared" si="19"/>
        <v>-85544.704942066717</v>
      </c>
      <c r="L37" s="5"/>
      <c r="M37" s="123">
        <f t="shared" si="15"/>
        <v>0.95386693406834155</v>
      </c>
      <c r="N37" s="37">
        <f t="shared" si="16"/>
        <v>2</v>
      </c>
      <c r="O37" s="37">
        <v>22</v>
      </c>
      <c r="P37" s="46">
        <f t="shared" si="1"/>
        <v>0</v>
      </c>
      <c r="Q37" s="46">
        <f t="shared" si="2"/>
        <v>0</v>
      </c>
      <c r="R37" s="46">
        <f t="shared" si="3"/>
        <v>79.072853989073465</v>
      </c>
      <c r="S37" s="115">
        <f t="shared" si="4"/>
        <v>6633.3333333333339</v>
      </c>
      <c r="T37" s="46">
        <f t="shared" si="5"/>
        <v>0.12</v>
      </c>
      <c r="U37" s="46">
        <f t="shared" si="6"/>
        <v>0</v>
      </c>
      <c r="V37" s="46">
        <f t="shared" si="7"/>
        <v>0</v>
      </c>
      <c r="W37" s="116"/>
      <c r="X37" s="117">
        <v>22</v>
      </c>
      <c r="Y37" s="46">
        <f t="shared" si="8"/>
        <v>0</v>
      </c>
      <c r="Z37" s="46">
        <f t="shared" si="9"/>
        <v>0</v>
      </c>
      <c r="AA37" s="46">
        <f t="shared" si="10"/>
        <v>1745.8277265073166</v>
      </c>
      <c r="AB37" s="46">
        <f t="shared" si="11"/>
        <v>72006.994229859571</v>
      </c>
      <c r="AC37" s="46">
        <f t="shared" si="17"/>
        <v>0.12</v>
      </c>
      <c r="AD37" s="46">
        <f t="shared" si="18"/>
        <v>8308.6353727972291</v>
      </c>
      <c r="AE37" s="46">
        <f t="shared" si="18"/>
        <v>0</v>
      </c>
      <c r="AF37" s="46">
        <f t="shared" si="20"/>
        <v>115123.27533642249</v>
      </c>
      <c r="AG37" s="5"/>
    </row>
    <row r="38" spans="2:33" x14ac:dyDescent="0.2">
      <c r="B38" s="37">
        <f t="shared" si="12"/>
        <v>2</v>
      </c>
      <c r="C38" s="37">
        <v>23</v>
      </c>
      <c r="D38" s="46"/>
      <c r="E38" s="46"/>
      <c r="F38" s="46">
        <f t="shared" si="23"/>
        <v>82.897153853336263</v>
      </c>
      <c r="G38" s="48">
        <f t="shared" si="21"/>
        <v>6633.3333333333339</v>
      </c>
      <c r="H38" s="46">
        <f t="shared" si="0"/>
        <v>0.12</v>
      </c>
      <c r="I38" s="46">
        <f t="shared" si="14"/>
        <v>0</v>
      </c>
      <c r="J38" s="46">
        <f t="shared" si="22"/>
        <v>0</v>
      </c>
      <c r="K38" s="46">
        <f t="shared" si="19"/>
        <v>-86078.148359808358</v>
      </c>
      <c r="L38" s="5"/>
      <c r="M38" s="123">
        <f t="shared" si="15"/>
        <v>0.94887424786888164</v>
      </c>
      <c r="N38" s="37">
        <f t="shared" si="16"/>
        <v>2</v>
      </c>
      <c r="O38" s="37">
        <v>23</v>
      </c>
      <c r="P38" s="46">
        <f t="shared" si="1"/>
        <v>0</v>
      </c>
      <c r="Q38" s="46">
        <f t="shared" si="2"/>
        <v>0</v>
      </c>
      <c r="R38" s="46">
        <f t="shared" si="3"/>
        <v>78.658974513055412</v>
      </c>
      <c r="S38" s="115">
        <f t="shared" si="4"/>
        <v>6633.3333333333339</v>
      </c>
      <c r="T38" s="46">
        <f t="shared" si="5"/>
        <v>0.12</v>
      </c>
      <c r="U38" s="46">
        <f t="shared" si="6"/>
        <v>0</v>
      </c>
      <c r="V38" s="46">
        <f t="shared" si="7"/>
        <v>0</v>
      </c>
      <c r="W38" s="116"/>
      <c r="X38" s="37">
        <v>23</v>
      </c>
      <c r="Y38" s="46">
        <f t="shared" si="8"/>
        <v>0</v>
      </c>
      <c r="Z38" s="46">
        <f t="shared" si="9"/>
        <v>0</v>
      </c>
      <c r="AA38" s="46">
        <f t="shared" si="10"/>
        <v>1798.2025583025356</v>
      </c>
      <c r="AB38" s="46">
        <f t="shared" si="11"/>
        <v>71646.959258710282</v>
      </c>
      <c r="AC38" s="46">
        <f t="shared" si="17"/>
        <v>0.12</v>
      </c>
      <c r="AD38" s="46">
        <f t="shared" si="18"/>
        <v>8267.0921959332445</v>
      </c>
      <c r="AE38" s="46">
        <f t="shared" si="18"/>
        <v>0</v>
      </c>
      <c r="AF38" s="46">
        <f t="shared" si="20"/>
        <v>129495.65569736666</v>
      </c>
      <c r="AG38" s="5"/>
    </row>
    <row r="39" spans="2:33" x14ac:dyDescent="0.2">
      <c r="B39" s="37">
        <f t="shared" si="12"/>
        <v>2</v>
      </c>
      <c r="C39" s="37">
        <v>24</v>
      </c>
      <c r="D39" s="46"/>
      <c r="E39" s="46"/>
      <c r="F39" s="46">
        <f t="shared" si="23"/>
        <v>82.897153853336263</v>
      </c>
      <c r="G39" s="48">
        <f t="shared" si="21"/>
        <v>6633.3333333333339</v>
      </c>
      <c r="H39" s="46">
        <f t="shared" si="0"/>
        <v>0.12</v>
      </c>
      <c r="I39" s="46">
        <f t="shared" si="14"/>
        <v>2375.5008408212038</v>
      </c>
      <c r="J39" s="46">
        <f t="shared" si="22"/>
        <v>3959.1680680353411</v>
      </c>
      <c r="K39" s="46">
        <f t="shared" si="19"/>
        <v>-80246.39859372814</v>
      </c>
      <c r="L39" s="5"/>
      <c r="M39" s="123">
        <f t="shared" si="15"/>
        <v>0.94390769415666487</v>
      </c>
      <c r="N39" s="37">
        <f t="shared" si="16"/>
        <v>2</v>
      </c>
      <c r="O39" s="37">
        <v>24</v>
      </c>
      <c r="P39" s="46">
        <f t="shared" si="1"/>
        <v>0</v>
      </c>
      <c r="Q39" s="46">
        <f t="shared" si="2"/>
        <v>0</v>
      </c>
      <c r="R39" s="46">
        <f t="shared" si="3"/>
        <v>78.24726134585292</v>
      </c>
      <c r="S39" s="115">
        <f t="shared" si="4"/>
        <v>6633.3333333333339</v>
      </c>
      <c r="T39" s="46">
        <f t="shared" si="5"/>
        <v>0.12</v>
      </c>
      <c r="U39" s="46">
        <f t="shared" si="6"/>
        <v>2242.2535211267609</v>
      </c>
      <c r="V39" s="46">
        <f t="shared" si="7"/>
        <v>3737.0892018779364</v>
      </c>
      <c r="W39" s="116"/>
      <c r="X39" s="117">
        <v>24</v>
      </c>
      <c r="Y39" s="46">
        <f t="shared" si="8"/>
        <v>0</v>
      </c>
      <c r="Z39" s="46">
        <f t="shared" si="9"/>
        <v>0</v>
      </c>
      <c r="AA39" s="46">
        <f t="shared" si="10"/>
        <v>1852.1486350516116</v>
      </c>
      <c r="AB39" s="46">
        <f t="shared" si="11"/>
        <v>71288.724462416736</v>
      </c>
      <c r="AC39" s="46">
        <f t="shared" si="17"/>
        <v>0.12</v>
      </c>
      <c r="AD39" s="46">
        <f t="shared" si="18"/>
        <v>8225.7567349535802</v>
      </c>
      <c r="AE39" s="46">
        <f t="shared" si="18"/>
        <v>0</v>
      </c>
      <c r="AF39" s="46">
        <f t="shared" si="20"/>
        <v>144700.76594409108</v>
      </c>
      <c r="AG39" s="5"/>
    </row>
    <row r="40" spans="2:33" x14ac:dyDescent="0.2">
      <c r="B40" s="37">
        <f t="shared" si="12"/>
        <v>3</v>
      </c>
      <c r="C40" s="37">
        <v>25</v>
      </c>
      <c r="D40" s="46"/>
      <c r="E40" s="46"/>
      <c r="F40" s="46">
        <f t="shared" si="23"/>
        <v>85.384068468936348</v>
      </c>
      <c r="G40" s="48">
        <f t="shared" si="21"/>
        <v>6600.166666666667</v>
      </c>
      <c r="H40" s="46">
        <f t="shared" si="0"/>
        <v>0.12</v>
      </c>
      <c r="I40" s="46">
        <f t="shared" si="14"/>
        <v>0</v>
      </c>
      <c r="J40" s="46">
        <f t="shared" si="22"/>
        <v>0</v>
      </c>
      <c r="K40" s="46">
        <f t="shared" si="19"/>
        <v>-80754.463943279741</v>
      </c>
      <c r="M40" s="123">
        <f t="shared" si="15"/>
        <v>1</v>
      </c>
      <c r="N40" s="37">
        <f t="shared" si="16"/>
        <v>3</v>
      </c>
      <c r="O40" s="37">
        <v>25</v>
      </c>
      <c r="P40" s="46">
        <f t="shared" si="1"/>
        <v>0</v>
      </c>
      <c r="Q40" s="46">
        <f t="shared" si="2"/>
        <v>0</v>
      </c>
      <c r="R40" s="46">
        <f t="shared" si="3"/>
        <v>85.384068468936348</v>
      </c>
      <c r="S40" s="115">
        <f t="shared" si="4"/>
        <v>6600.166666666667</v>
      </c>
      <c r="T40" s="46">
        <f t="shared" si="5"/>
        <v>0.12</v>
      </c>
      <c r="U40" s="46">
        <f t="shared" si="6"/>
        <v>0</v>
      </c>
      <c r="V40" s="46">
        <f t="shared" si="7"/>
        <v>0</v>
      </c>
      <c r="W40" s="116"/>
      <c r="X40" s="37">
        <v>25</v>
      </c>
      <c r="Y40" s="46">
        <f t="shared" si="8"/>
        <v>0</v>
      </c>
      <c r="Z40" s="46">
        <f t="shared" si="9"/>
        <v>0</v>
      </c>
      <c r="AA40" s="46">
        <f t="shared" si="10"/>
        <v>1907.7130941031603</v>
      </c>
      <c r="AB40" s="46">
        <f t="shared" si="11"/>
        <v>70932.280840104664</v>
      </c>
      <c r="AC40" s="46">
        <f t="shared" si="17"/>
        <v>0.12</v>
      </c>
      <c r="AD40" s="46">
        <f t="shared" si="18"/>
        <v>8184.6279512788115</v>
      </c>
      <c r="AE40" s="46">
        <f t="shared" si="18"/>
        <v>0</v>
      </c>
      <c r="AF40" s="46">
        <f t="shared" si="20"/>
        <v>160791.23005334908</v>
      </c>
      <c r="AG40" s="5"/>
    </row>
    <row r="41" spans="2:33" x14ac:dyDescent="0.2">
      <c r="B41" s="37">
        <f t="shared" si="12"/>
        <v>3</v>
      </c>
      <c r="C41" s="37">
        <v>26</v>
      </c>
      <c r="D41" s="46"/>
      <c r="E41" s="46"/>
      <c r="F41" s="46">
        <f t="shared" si="23"/>
        <v>85.384068468936348</v>
      </c>
      <c r="G41" s="48">
        <f t="shared" si="21"/>
        <v>6600.166666666667</v>
      </c>
      <c r="H41" s="46">
        <f t="shared" si="0"/>
        <v>0.12</v>
      </c>
      <c r="I41" s="46">
        <f t="shared" si="14"/>
        <v>0</v>
      </c>
      <c r="J41" s="46">
        <f t="shared" si="22"/>
        <v>0</v>
      </c>
      <c r="K41" s="46">
        <f t="shared" si="19"/>
        <v>-81265.202577373333</v>
      </c>
      <c r="L41" s="5"/>
      <c r="M41" s="123">
        <f t="shared" si="15"/>
        <v>0.99476584624003517</v>
      </c>
      <c r="N41" s="37">
        <f t="shared" si="16"/>
        <v>3</v>
      </c>
      <c r="O41" s="37">
        <v>26</v>
      </c>
      <c r="P41" s="46">
        <f t="shared" si="1"/>
        <v>0</v>
      </c>
      <c r="Q41" s="46">
        <f t="shared" si="2"/>
        <v>0</v>
      </c>
      <c r="R41" s="46">
        <f t="shared" si="3"/>
        <v>84.937155125918565</v>
      </c>
      <c r="S41" s="115">
        <f t="shared" si="4"/>
        <v>6600.166666666667</v>
      </c>
      <c r="T41" s="46">
        <f t="shared" si="5"/>
        <v>0.12</v>
      </c>
      <c r="U41" s="46">
        <f t="shared" si="6"/>
        <v>0</v>
      </c>
      <c r="V41" s="46">
        <f t="shared" si="7"/>
        <v>0</v>
      </c>
      <c r="W41" s="116"/>
      <c r="X41" s="117">
        <v>26</v>
      </c>
      <c r="Y41" s="46">
        <f t="shared" si="8"/>
        <v>0</v>
      </c>
      <c r="Z41" s="46">
        <f t="shared" si="9"/>
        <v>0</v>
      </c>
      <c r="AA41" s="46">
        <f t="shared" si="10"/>
        <v>1964.944486926255</v>
      </c>
      <c r="AB41" s="46">
        <f t="shared" si="11"/>
        <v>70577.619435904111</v>
      </c>
      <c r="AC41" s="46">
        <f t="shared" si="17"/>
        <v>0.12</v>
      </c>
      <c r="AD41" s="46">
        <f t="shared" si="18"/>
        <v>8143.7048115224179</v>
      </c>
      <c r="AE41" s="46">
        <f t="shared" si="18"/>
        <v>0</v>
      </c>
      <c r="AF41" s="46">
        <f t="shared" si="20"/>
        <v>177823.03975251169</v>
      </c>
      <c r="AG41" s="5"/>
    </row>
    <row r="42" spans="2:33" x14ac:dyDescent="0.2">
      <c r="B42" s="37">
        <f t="shared" si="12"/>
        <v>3</v>
      </c>
      <c r="C42" s="37">
        <v>27</v>
      </c>
      <c r="D42" s="46"/>
      <c r="E42" s="46"/>
      <c r="F42" s="46">
        <f t="shared" si="23"/>
        <v>85.384068468936348</v>
      </c>
      <c r="G42" s="48">
        <f t="shared" si="21"/>
        <v>6600.166666666667</v>
      </c>
      <c r="H42" s="46">
        <f t="shared" si="0"/>
        <v>0.12</v>
      </c>
      <c r="I42" s="46">
        <f t="shared" si="14"/>
        <v>2363.6233366170977</v>
      </c>
      <c r="J42" s="46">
        <f t="shared" si="22"/>
        <v>0</v>
      </c>
      <c r="K42" s="46">
        <f t="shared" si="19"/>
        <v>-79402.568562014902</v>
      </c>
      <c r="L42" s="5"/>
      <c r="M42" s="123">
        <f t="shared" si="15"/>
        <v>0.98955908884565325</v>
      </c>
      <c r="N42" s="37">
        <f t="shared" si="16"/>
        <v>3</v>
      </c>
      <c r="O42" s="37">
        <v>27</v>
      </c>
      <c r="P42" s="46">
        <f t="shared" si="1"/>
        <v>0</v>
      </c>
      <c r="Q42" s="46">
        <f t="shared" si="2"/>
        <v>0</v>
      </c>
      <c r="R42" s="46">
        <f t="shared" si="3"/>
        <v>84.492580996055523</v>
      </c>
      <c r="S42" s="115">
        <f t="shared" si="4"/>
        <v>6600.166666666667</v>
      </c>
      <c r="T42" s="46">
        <f t="shared" si="5"/>
        <v>0.12</v>
      </c>
      <c r="U42" s="46">
        <f t="shared" si="6"/>
        <v>2338.944955357138</v>
      </c>
      <c r="V42" s="46">
        <f t="shared" si="7"/>
        <v>0</v>
      </c>
      <c r="W42" s="116"/>
      <c r="X42" s="37">
        <v>27</v>
      </c>
      <c r="Y42" s="46">
        <f t="shared" si="8"/>
        <v>0</v>
      </c>
      <c r="Z42" s="46">
        <f t="shared" si="9"/>
        <v>0</v>
      </c>
      <c r="AA42" s="46">
        <f t="shared" si="10"/>
        <v>2023.8928215340422</v>
      </c>
      <c r="AB42" s="46">
        <f t="shared" si="11"/>
        <v>70224.73133872461</v>
      </c>
      <c r="AC42" s="46">
        <f t="shared" si="17"/>
        <v>0.12</v>
      </c>
      <c r="AD42" s="46">
        <f t="shared" si="18"/>
        <v>8102.9862874648061</v>
      </c>
      <c r="AE42" s="46">
        <f t="shared" si="18"/>
        <v>0</v>
      </c>
      <c r="AF42" s="46">
        <f t="shared" si="20"/>
        <v>195855.77187764118</v>
      </c>
      <c r="AG42" s="5"/>
    </row>
    <row r="43" spans="2:33" x14ac:dyDescent="0.2">
      <c r="B43" s="37">
        <f t="shared" si="12"/>
        <v>3</v>
      </c>
      <c r="C43" s="37">
        <v>28</v>
      </c>
      <c r="D43" s="46"/>
      <c r="E43" s="46"/>
      <c r="F43" s="46">
        <f t="shared" si="23"/>
        <v>85.384068468936348</v>
      </c>
      <c r="G43" s="48">
        <f t="shared" si="21"/>
        <v>6600.166666666667</v>
      </c>
      <c r="H43" s="46">
        <f t="shared" si="0"/>
        <v>0.12</v>
      </c>
      <c r="I43" s="46">
        <f t="shared" si="14"/>
        <v>0</v>
      </c>
      <c r="J43" s="46">
        <f t="shared" si="22"/>
        <v>0</v>
      </c>
      <c r="K43" s="46">
        <f t="shared" si="19"/>
        <v>-79906.193935917996</v>
      </c>
      <c r="L43" s="5"/>
      <c r="M43" s="123">
        <f t="shared" si="15"/>
        <v>0.98437958442006435</v>
      </c>
      <c r="N43" s="37">
        <f t="shared" si="16"/>
        <v>3</v>
      </c>
      <c r="O43" s="37">
        <v>28</v>
      </c>
      <c r="P43" s="46">
        <f t="shared" si="1"/>
        <v>0</v>
      </c>
      <c r="Q43" s="46">
        <f t="shared" si="2"/>
        <v>0</v>
      </c>
      <c r="R43" s="46">
        <f t="shared" si="3"/>
        <v>84.050333835545885</v>
      </c>
      <c r="S43" s="115">
        <f t="shared" si="4"/>
        <v>6600.166666666667</v>
      </c>
      <c r="T43" s="46">
        <f t="shared" si="5"/>
        <v>0.12</v>
      </c>
      <c r="U43" s="46">
        <f t="shared" si="6"/>
        <v>0</v>
      </c>
      <c r="V43" s="46">
        <f t="shared" si="7"/>
        <v>0</v>
      </c>
      <c r="W43" s="116"/>
      <c r="X43" s="117">
        <v>28</v>
      </c>
      <c r="Y43" s="46">
        <f t="shared" si="8"/>
        <v>0</v>
      </c>
      <c r="Z43" s="46">
        <f t="shared" si="9"/>
        <v>0</v>
      </c>
      <c r="AA43" s="46">
        <f t="shared" si="10"/>
        <v>2084.609606180064</v>
      </c>
      <c r="AB43" s="46">
        <f t="shared" si="11"/>
        <v>69873.607682030983</v>
      </c>
      <c r="AC43" s="46">
        <f t="shared" si="17"/>
        <v>0.12</v>
      </c>
      <c r="AD43" s="46">
        <f t="shared" si="18"/>
        <v>8062.4713560274822</v>
      </c>
      <c r="AE43" s="46">
        <f t="shared" si="18"/>
        <v>0</v>
      </c>
      <c r="AF43" s="46">
        <f t="shared" si="20"/>
        <v>214952.8198132753</v>
      </c>
      <c r="AG43" s="5"/>
    </row>
    <row r="44" spans="2:33" x14ac:dyDescent="0.2">
      <c r="B44" s="37">
        <f t="shared" si="12"/>
        <v>3</v>
      </c>
      <c r="C44" s="37">
        <v>29</v>
      </c>
      <c r="D44" s="46"/>
      <c r="E44" s="46"/>
      <c r="F44" s="46">
        <f t="shared" si="23"/>
        <v>85.384068468936348</v>
      </c>
      <c r="G44" s="48">
        <f t="shared" si="21"/>
        <v>6600.166666666667</v>
      </c>
      <c r="H44" s="46">
        <f t="shared" si="0"/>
        <v>0.12</v>
      </c>
      <c r="I44" s="46">
        <f t="shared" si="14"/>
        <v>0</v>
      </c>
      <c r="J44" s="46">
        <f t="shared" si="22"/>
        <v>0</v>
      </c>
      <c r="K44" s="46">
        <f t="shared" si="19"/>
        <v>-80412.469232568634</v>
      </c>
      <c r="L44" s="5"/>
      <c r="M44" s="123">
        <f t="shared" si="15"/>
        <v>0.97922719031703953</v>
      </c>
      <c r="N44" s="37">
        <f t="shared" si="16"/>
        <v>3</v>
      </c>
      <c r="O44" s="37">
        <v>29</v>
      </c>
      <c r="P44" s="46">
        <f t="shared" si="1"/>
        <v>0</v>
      </c>
      <c r="Q44" s="46">
        <f t="shared" si="2"/>
        <v>0</v>
      </c>
      <c r="R44" s="46">
        <f t="shared" si="3"/>
        <v>83.610401464674268</v>
      </c>
      <c r="S44" s="115">
        <f t="shared" si="4"/>
        <v>6600.166666666667</v>
      </c>
      <c r="T44" s="46">
        <f t="shared" si="5"/>
        <v>0.12</v>
      </c>
      <c r="U44" s="46">
        <f t="shared" si="6"/>
        <v>0</v>
      </c>
      <c r="V44" s="46">
        <f t="shared" si="7"/>
        <v>0</v>
      </c>
      <c r="W44" s="116"/>
      <c r="X44" s="37">
        <v>29</v>
      </c>
      <c r="Y44" s="46">
        <f t="shared" si="8"/>
        <v>0</v>
      </c>
      <c r="Z44" s="46">
        <f t="shared" si="9"/>
        <v>0</v>
      </c>
      <c r="AA44" s="46">
        <f t="shared" si="10"/>
        <v>2147.1478943654652</v>
      </c>
      <c r="AB44" s="46">
        <f t="shared" si="11"/>
        <v>69524.239643620822</v>
      </c>
      <c r="AC44" s="46">
        <f t="shared" si="17"/>
        <v>0.12</v>
      </c>
      <c r="AD44" s="46">
        <f t="shared" si="18"/>
        <v>8022.1589992473464</v>
      </c>
      <c r="AE44" s="46">
        <f t="shared" si="18"/>
        <v>0</v>
      </c>
      <c r="AF44" s="46">
        <f t="shared" si="20"/>
        <v>235181.63992783742</v>
      </c>
      <c r="AG44" s="5"/>
    </row>
    <row r="45" spans="2:33" x14ac:dyDescent="0.2">
      <c r="B45" s="37">
        <f t="shared" si="12"/>
        <v>3</v>
      </c>
      <c r="C45" s="37">
        <v>30</v>
      </c>
      <c r="D45" s="46"/>
      <c r="E45" s="46"/>
      <c r="F45" s="46">
        <f t="shared" si="23"/>
        <v>85.384068468936348</v>
      </c>
      <c r="G45" s="48">
        <f t="shared" si="21"/>
        <v>6600.166666666667</v>
      </c>
      <c r="H45" s="46">
        <f t="shared" si="0"/>
        <v>0.12</v>
      </c>
      <c r="I45" s="46">
        <f t="shared" si="14"/>
        <v>2363.6233366170977</v>
      </c>
      <c r="J45" s="46">
        <f t="shared" si="22"/>
        <v>3939.3722276951635</v>
      </c>
      <c r="K45" s="46">
        <f t="shared" si="19"/>
        <v>-74585.248395050177</v>
      </c>
      <c r="L45" s="5"/>
      <c r="M45" s="123">
        <f t="shared" si="15"/>
        <v>0.97410176463698184</v>
      </c>
      <c r="N45" s="37">
        <f t="shared" si="16"/>
        <v>3</v>
      </c>
      <c r="O45" s="37">
        <v>30</v>
      </c>
      <c r="P45" s="46">
        <f t="shared" si="1"/>
        <v>0</v>
      </c>
      <c r="Q45" s="46">
        <f t="shared" si="2"/>
        <v>0</v>
      </c>
      <c r="R45" s="46">
        <f t="shared" si="3"/>
        <v>83.17277176747578</v>
      </c>
      <c r="S45" s="115">
        <f t="shared" si="4"/>
        <v>6600.166666666667</v>
      </c>
      <c r="T45" s="46">
        <f t="shared" si="5"/>
        <v>0.12</v>
      </c>
      <c r="U45" s="46">
        <f t="shared" si="6"/>
        <v>2302.4096631358657</v>
      </c>
      <c r="V45" s="46">
        <f t="shared" si="7"/>
        <v>3837.3494385597769</v>
      </c>
      <c r="W45" s="116"/>
      <c r="X45" s="117">
        <v>30</v>
      </c>
      <c r="Y45" s="46">
        <f t="shared" si="8"/>
        <v>0</v>
      </c>
      <c r="Z45" s="46">
        <f t="shared" si="9"/>
        <v>0</v>
      </c>
      <c r="AA45" s="46">
        <f t="shared" si="10"/>
        <v>2211.5623311964296</v>
      </c>
      <c r="AB45" s="46">
        <f t="shared" si="11"/>
        <v>69176.618445402724</v>
      </c>
      <c r="AC45" s="46">
        <f t="shared" si="17"/>
        <v>0.12</v>
      </c>
      <c r="AD45" s="46">
        <f t="shared" si="18"/>
        <v>7982.0482042511103</v>
      </c>
      <c r="AE45" s="46">
        <f t="shared" si="18"/>
        <v>0</v>
      </c>
      <c r="AF45" s="46">
        <f t="shared" si="20"/>
        <v>256614.01397795006</v>
      </c>
      <c r="AG45" s="5"/>
    </row>
    <row r="46" spans="2:33" x14ac:dyDescent="0.2">
      <c r="B46" s="37">
        <f t="shared" si="12"/>
        <v>3</v>
      </c>
      <c r="C46" s="37">
        <v>31</v>
      </c>
      <c r="D46" s="46"/>
      <c r="E46" s="46"/>
      <c r="F46" s="46">
        <f t="shared" si="23"/>
        <v>85.384068468936348</v>
      </c>
      <c r="G46" s="48">
        <f t="shared" si="21"/>
        <v>6600.166666666667</v>
      </c>
      <c r="H46" s="46">
        <f t="shared" si="0"/>
        <v>0.12</v>
      </c>
      <c r="I46" s="46">
        <f t="shared" si="14"/>
        <v>0</v>
      </c>
      <c r="J46" s="46">
        <f t="shared" si="22"/>
        <v>0</v>
      </c>
      <c r="K46" s="46">
        <f t="shared" si="19"/>
        <v>-75063.52650300102</v>
      </c>
      <c r="L46" s="5"/>
      <c r="M46" s="123">
        <f t="shared" si="15"/>
        <v>0.96900316622301863</v>
      </c>
      <c r="N46" s="37">
        <f t="shared" si="16"/>
        <v>3</v>
      </c>
      <c r="O46" s="37">
        <v>31</v>
      </c>
      <c r="P46" s="46">
        <f t="shared" si="1"/>
        <v>0</v>
      </c>
      <c r="Q46" s="46">
        <f t="shared" si="2"/>
        <v>0</v>
      </c>
      <c r="R46" s="46">
        <f t="shared" si="3"/>
        <v>82.737432691402333</v>
      </c>
      <c r="S46" s="115">
        <f t="shared" si="4"/>
        <v>6600.166666666667</v>
      </c>
      <c r="T46" s="46">
        <f t="shared" si="5"/>
        <v>0.12</v>
      </c>
      <c r="U46" s="46">
        <f t="shared" si="6"/>
        <v>0</v>
      </c>
      <c r="V46" s="46">
        <f t="shared" si="7"/>
        <v>0</v>
      </c>
      <c r="W46" s="116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2:33" x14ac:dyDescent="0.2">
      <c r="B47" s="37">
        <f t="shared" si="12"/>
        <v>3</v>
      </c>
      <c r="C47" s="37">
        <v>32</v>
      </c>
      <c r="D47" s="46"/>
      <c r="E47" s="46"/>
      <c r="F47" s="46">
        <f t="shared" si="23"/>
        <v>85.384068468936348</v>
      </c>
      <c r="G47" s="48">
        <f t="shared" si="21"/>
        <v>6600.166666666667</v>
      </c>
      <c r="H47" s="46">
        <f t="shared" si="0"/>
        <v>0.12</v>
      </c>
      <c r="I47" s="46">
        <f t="shared" si="14"/>
        <v>0</v>
      </c>
      <c r="J47" s="46">
        <f t="shared" si="22"/>
        <v>0</v>
      </c>
      <c r="K47" s="46">
        <f t="shared" si="19"/>
        <v>-75544.321164135195</v>
      </c>
      <c r="L47" s="5"/>
      <c r="M47" s="123">
        <f t="shared" si="15"/>
        <v>0.96393125465711471</v>
      </c>
      <c r="N47" s="37">
        <f t="shared" si="16"/>
        <v>3</v>
      </c>
      <c r="O47" s="37">
        <v>32</v>
      </c>
      <c r="P47" s="46">
        <f t="shared" si="1"/>
        <v>0</v>
      </c>
      <c r="Q47" s="46">
        <f t="shared" si="2"/>
        <v>0</v>
      </c>
      <c r="R47" s="46">
        <f t="shared" si="3"/>
        <v>82.304372246990809</v>
      </c>
      <c r="S47" s="115">
        <f t="shared" si="4"/>
        <v>6600.166666666667</v>
      </c>
      <c r="T47" s="46">
        <f t="shared" si="5"/>
        <v>0.12</v>
      </c>
      <c r="U47" s="46">
        <f t="shared" si="6"/>
        <v>0</v>
      </c>
      <c r="V47" s="46">
        <f t="shared" si="7"/>
        <v>0</v>
      </c>
      <c r="W47" s="116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2:33" x14ac:dyDescent="0.2">
      <c r="B48" s="37">
        <f t="shared" si="12"/>
        <v>3</v>
      </c>
      <c r="C48" s="37">
        <v>33</v>
      </c>
      <c r="D48" s="46"/>
      <c r="E48" s="46"/>
      <c r="F48" s="46">
        <f t="shared" si="23"/>
        <v>85.384068468936348</v>
      </c>
      <c r="G48" s="48">
        <f t="shared" si="21"/>
        <v>6600.166666666667</v>
      </c>
      <c r="H48" s="46">
        <f t="shared" si="0"/>
        <v>0.12</v>
      </c>
      <c r="I48" s="46">
        <f t="shared" si="14"/>
        <v>2363.6233366170977</v>
      </c>
      <c r="J48" s="46">
        <f t="shared" si="22"/>
        <v>0</v>
      </c>
      <c r="K48" s="46">
        <f t="shared" si="19"/>
        <v>-73651.585619786216</v>
      </c>
      <c r="L48" s="5"/>
      <c r="M48" s="123">
        <f t="shared" si="15"/>
        <v>0.95888589025620363</v>
      </c>
      <c r="N48" s="37">
        <f t="shared" si="16"/>
        <v>3</v>
      </c>
      <c r="O48" s="37">
        <v>33</v>
      </c>
      <c r="P48" s="46">
        <f t="shared" si="1"/>
        <v>0</v>
      </c>
      <c r="Q48" s="46">
        <f t="shared" si="2"/>
        <v>0</v>
      </c>
      <c r="R48" s="46">
        <f t="shared" si="3"/>
        <v>81.87357850753267</v>
      </c>
      <c r="S48" s="115">
        <f t="shared" si="4"/>
        <v>6600.166666666667</v>
      </c>
      <c r="T48" s="46">
        <f t="shared" si="5"/>
        <v>0.12</v>
      </c>
      <c r="U48" s="46">
        <f t="shared" si="6"/>
        <v>2266.4450673624242</v>
      </c>
      <c r="V48" s="46">
        <f t="shared" si="7"/>
        <v>0</v>
      </c>
      <c r="W48" s="116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2:33" x14ac:dyDescent="0.2">
      <c r="B49" s="37">
        <f t="shared" si="12"/>
        <v>3</v>
      </c>
      <c r="C49" s="37">
        <v>34</v>
      </c>
      <c r="D49" s="46"/>
      <c r="E49" s="46"/>
      <c r="F49" s="46">
        <f t="shared" si="23"/>
        <v>85.384068468936348</v>
      </c>
      <c r="G49" s="48">
        <f t="shared" si="21"/>
        <v>6600.166666666667</v>
      </c>
      <c r="H49" s="46">
        <f t="shared" si="0"/>
        <v>0.12</v>
      </c>
      <c r="I49" s="46">
        <f t="shared" si="14"/>
        <v>0</v>
      </c>
      <c r="J49" s="46">
        <f t="shared" si="22"/>
        <v>0</v>
      </c>
      <c r="K49" s="46">
        <f t="shared" si="19"/>
        <v>-74124.951079655933</v>
      </c>
      <c r="L49" s="5"/>
      <c r="M49" s="123">
        <f t="shared" si="15"/>
        <v>0.95386693406834155</v>
      </c>
      <c r="N49" s="37">
        <f t="shared" si="16"/>
        <v>3</v>
      </c>
      <c r="O49" s="37">
        <v>34</v>
      </c>
      <c r="P49" s="46">
        <f t="shared" si="1"/>
        <v>0</v>
      </c>
      <c r="Q49" s="46">
        <f t="shared" si="2"/>
        <v>0</v>
      </c>
      <c r="R49" s="46">
        <f t="shared" si="3"/>
        <v>81.445039608745674</v>
      </c>
      <c r="S49" s="115">
        <f t="shared" si="4"/>
        <v>6600.166666666667</v>
      </c>
      <c r="T49" s="46">
        <f t="shared" si="5"/>
        <v>0.12</v>
      </c>
      <c r="U49" s="46">
        <f t="shared" si="6"/>
        <v>0</v>
      </c>
      <c r="V49" s="46">
        <f t="shared" si="7"/>
        <v>0</v>
      </c>
      <c r="W49" s="116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2:33" x14ac:dyDescent="0.2">
      <c r="B50" s="37">
        <f t="shared" si="12"/>
        <v>3</v>
      </c>
      <c r="C50" s="37">
        <v>35</v>
      </c>
      <c r="D50" s="46"/>
      <c r="E50" s="46"/>
      <c r="F50" s="46">
        <f t="shared" si="23"/>
        <v>85.384068468936348</v>
      </c>
      <c r="G50" s="48">
        <f t="shared" si="21"/>
        <v>6600.166666666667</v>
      </c>
      <c r="H50" s="46">
        <f t="shared" si="0"/>
        <v>0.12</v>
      </c>
      <c r="I50" s="46">
        <f t="shared" si="14"/>
        <v>0</v>
      </c>
      <c r="J50" s="46">
        <f t="shared" si="22"/>
        <v>0</v>
      </c>
      <c r="K50" s="46">
        <f t="shared" si="19"/>
        <v>-74600.807243856703</v>
      </c>
      <c r="L50" s="5"/>
      <c r="M50" s="123">
        <f t="shared" si="15"/>
        <v>0.94887424786888186</v>
      </c>
      <c r="N50" s="37">
        <f t="shared" si="16"/>
        <v>3</v>
      </c>
      <c r="O50" s="37">
        <v>35</v>
      </c>
      <c r="P50" s="46">
        <f t="shared" si="1"/>
        <v>0</v>
      </c>
      <c r="Q50" s="46">
        <f t="shared" si="2"/>
        <v>0</v>
      </c>
      <c r="R50" s="46">
        <f t="shared" si="3"/>
        <v>81.018743748447093</v>
      </c>
      <c r="S50" s="115">
        <f t="shared" si="4"/>
        <v>6600.166666666667</v>
      </c>
      <c r="T50" s="46">
        <f t="shared" si="5"/>
        <v>0.12</v>
      </c>
      <c r="U50" s="46">
        <f t="shared" si="6"/>
        <v>0</v>
      </c>
      <c r="V50" s="46">
        <f t="shared" si="7"/>
        <v>0</v>
      </c>
      <c r="W50" s="116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2:33" x14ac:dyDescent="0.2">
      <c r="B51" s="37">
        <f t="shared" si="12"/>
        <v>3</v>
      </c>
      <c r="C51" s="37">
        <v>36</v>
      </c>
      <c r="D51" s="46"/>
      <c r="E51" s="46"/>
      <c r="F51" s="46">
        <f t="shared" si="23"/>
        <v>85.384068468936348</v>
      </c>
      <c r="G51" s="48">
        <f t="shared" si="21"/>
        <v>6600.166666666667</v>
      </c>
      <c r="H51" s="46">
        <f t="shared" si="0"/>
        <v>0.12</v>
      </c>
      <c r="I51" s="46">
        <f t="shared" si="14"/>
        <v>2363.6233366170977</v>
      </c>
      <c r="J51" s="46">
        <f t="shared" si="22"/>
        <v>3939.3722276951635</v>
      </c>
      <c r="K51" s="46">
        <f t="shared" si="19"/>
        <v>-68743.007217713268</v>
      </c>
      <c r="L51" s="5"/>
      <c r="M51" s="123">
        <f t="shared" si="15"/>
        <v>0.9439076941566652</v>
      </c>
      <c r="N51" s="37">
        <f t="shared" si="16"/>
        <v>3</v>
      </c>
      <c r="O51" s="37">
        <v>36</v>
      </c>
      <c r="P51" s="46">
        <f t="shared" si="1"/>
        <v>0</v>
      </c>
      <c r="Q51" s="46">
        <f t="shared" si="2"/>
        <v>0</v>
      </c>
      <c r="R51" s="46">
        <f t="shared" si="3"/>
        <v>80.594679186228532</v>
      </c>
      <c r="S51" s="115">
        <f t="shared" si="4"/>
        <v>6600.166666666667</v>
      </c>
      <c r="T51" s="46">
        <f t="shared" si="5"/>
        <v>0.12</v>
      </c>
      <c r="U51" s="46">
        <f t="shared" si="6"/>
        <v>2231.0422535211278</v>
      </c>
      <c r="V51" s="46">
        <f t="shared" si="7"/>
        <v>3718.4037558685473</v>
      </c>
      <c r="W51" s="116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spans="2:33" x14ac:dyDescent="0.2">
      <c r="B52" s="37">
        <f t="shared" si="12"/>
        <v>4</v>
      </c>
      <c r="C52" s="37">
        <v>37</v>
      </c>
      <c r="D52" s="46"/>
      <c r="E52" s="46"/>
      <c r="F52" s="46">
        <f t="shared" si="23"/>
        <v>87.945590523004441</v>
      </c>
      <c r="G52" s="48">
        <f t="shared" si="21"/>
        <v>6567.1658333333335</v>
      </c>
      <c r="H52" s="46">
        <f t="shared" si="0"/>
        <v>0.12</v>
      </c>
      <c r="I52" s="46">
        <f t="shared" si="14"/>
        <v>0</v>
      </c>
      <c r="J52" s="46">
        <f t="shared" si="22"/>
        <v>0</v>
      </c>
      <c r="K52" s="46">
        <f t="shared" si="19"/>
        <v>-69193.120238697345</v>
      </c>
      <c r="L52" s="5"/>
      <c r="M52" s="123">
        <f t="shared" si="15"/>
        <v>1</v>
      </c>
      <c r="N52" s="37">
        <f t="shared" si="16"/>
        <v>4</v>
      </c>
      <c r="O52" s="37">
        <v>37</v>
      </c>
      <c r="P52" s="46">
        <f t="shared" si="1"/>
        <v>0</v>
      </c>
      <c r="Q52" s="46">
        <f t="shared" si="2"/>
        <v>0</v>
      </c>
      <c r="R52" s="46">
        <f t="shared" si="3"/>
        <v>87.945590523004441</v>
      </c>
      <c r="S52" s="115">
        <f t="shared" si="4"/>
        <v>6567.1658333333335</v>
      </c>
      <c r="T52" s="46">
        <f t="shared" si="5"/>
        <v>0.12</v>
      </c>
      <c r="U52" s="46">
        <f t="shared" si="6"/>
        <v>0</v>
      </c>
      <c r="V52" s="46">
        <f t="shared" si="7"/>
        <v>0</v>
      </c>
      <c r="W52" s="116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2:33" x14ac:dyDescent="0.2">
      <c r="B53" s="37">
        <f t="shared" si="12"/>
        <v>4</v>
      </c>
      <c r="C53" s="37">
        <v>38</v>
      </c>
      <c r="D53" s="46"/>
      <c r="E53" s="46"/>
      <c r="F53" s="46">
        <f t="shared" si="23"/>
        <v>87.945590523004441</v>
      </c>
      <c r="G53" s="48">
        <f t="shared" si="21"/>
        <v>6567.1658333333335</v>
      </c>
      <c r="H53" s="46">
        <f t="shared" si="0"/>
        <v>0.12</v>
      </c>
      <c r="I53" s="46">
        <f t="shared" si="14"/>
        <v>0</v>
      </c>
      <c r="J53" s="46">
        <f t="shared" si="22"/>
        <v>0</v>
      </c>
      <c r="K53" s="46">
        <f t="shared" si="19"/>
        <v>-69645.60161678787</v>
      </c>
      <c r="L53" s="5"/>
      <c r="M53" s="123">
        <f t="shared" si="15"/>
        <v>0.99476584624003517</v>
      </c>
      <c r="N53" s="37">
        <f t="shared" si="16"/>
        <v>4</v>
      </c>
      <c r="O53" s="37">
        <v>38</v>
      </c>
      <c r="P53" s="46">
        <f t="shared" si="1"/>
        <v>0</v>
      </c>
      <c r="Q53" s="46">
        <f t="shared" si="2"/>
        <v>0</v>
      </c>
      <c r="R53" s="46">
        <f t="shared" si="3"/>
        <v>87.485269779696125</v>
      </c>
      <c r="S53" s="115">
        <f t="shared" si="4"/>
        <v>6567.1658333333335</v>
      </c>
      <c r="T53" s="46">
        <f t="shared" si="5"/>
        <v>0.12</v>
      </c>
      <c r="U53" s="46">
        <f t="shared" si="6"/>
        <v>0</v>
      </c>
      <c r="V53" s="46">
        <f t="shared" si="7"/>
        <v>0</v>
      </c>
      <c r="W53" s="116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2:33" x14ac:dyDescent="0.2">
      <c r="B54" s="37">
        <f t="shared" si="12"/>
        <v>4</v>
      </c>
      <c r="C54" s="37">
        <v>39</v>
      </c>
      <c r="D54" s="46"/>
      <c r="E54" s="46"/>
      <c r="F54" s="46">
        <f t="shared" si="23"/>
        <v>87.945590523004441</v>
      </c>
      <c r="G54" s="48">
        <f t="shared" si="21"/>
        <v>6567.1658333333335</v>
      </c>
      <c r="H54" s="46">
        <f t="shared" si="0"/>
        <v>0.12</v>
      </c>
      <c r="I54" s="46">
        <f t="shared" si="14"/>
        <v>2351.8052199340123</v>
      </c>
      <c r="J54" s="46">
        <f t="shared" si="22"/>
        <v>0</v>
      </c>
      <c r="K54" s="46">
        <f t="shared" si="19"/>
        <v>-67736.28411355587</v>
      </c>
      <c r="L54" s="5"/>
      <c r="M54" s="123">
        <f t="shared" si="15"/>
        <v>0.98955908884565325</v>
      </c>
      <c r="N54" s="37">
        <f t="shared" si="16"/>
        <v>4</v>
      </c>
      <c r="O54" s="37">
        <v>39</v>
      </c>
      <c r="P54" s="46">
        <f t="shared" si="1"/>
        <v>0</v>
      </c>
      <c r="Q54" s="46">
        <f t="shared" si="2"/>
        <v>0</v>
      </c>
      <c r="R54" s="46">
        <f t="shared" si="3"/>
        <v>87.027358425937194</v>
      </c>
      <c r="S54" s="115">
        <f t="shared" si="4"/>
        <v>6567.1658333333335</v>
      </c>
      <c r="T54" s="46">
        <f t="shared" si="5"/>
        <v>0.12</v>
      </c>
      <c r="U54" s="46">
        <f t="shared" si="6"/>
        <v>2327.2502305803523</v>
      </c>
      <c r="V54" s="46">
        <f t="shared" si="7"/>
        <v>0</v>
      </c>
      <c r="W54" s="116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2:33" x14ac:dyDescent="0.2">
      <c r="B55" s="37">
        <f t="shared" si="12"/>
        <v>4</v>
      </c>
      <c r="C55" s="37">
        <v>40</v>
      </c>
      <c r="D55" s="46"/>
      <c r="E55" s="46"/>
      <c r="F55" s="46">
        <f t="shared" si="23"/>
        <v>87.945590523004441</v>
      </c>
      <c r="G55" s="48">
        <f t="shared" si="21"/>
        <v>6567.1658333333335</v>
      </c>
      <c r="H55" s="46">
        <f t="shared" si="0"/>
        <v>0.12</v>
      </c>
      <c r="I55" s="46">
        <f t="shared" si="14"/>
        <v>0</v>
      </c>
      <c r="J55" s="46">
        <f t="shared" si="22"/>
        <v>0</v>
      </c>
      <c r="K55" s="46">
        <f t="shared" si="19"/>
        <v>-68181.100065344421</v>
      </c>
      <c r="L55" s="5"/>
      <c r="M55" s="123">
        <f t="shared" si="15"/>
        <v>0.98437958442006435</v>
      </c>
      <c r="N55" s="37">
        <f t="shared" si="16"/>
        <v>4</v>
      </c>
      <c r="O55" s="37">
        <v>40</v>
      </c>
      <c r="P55" s="46">
        <f t="shared" si="1"/>
        <v>0</v>
      </c>
      <c r="Q55" s="46">
        <f t="shared" si="2"/>
        <v>0</v>
      </c>
      <c r="R55" s="46">
        <f t="shared" si="3"/>
        <v>86.571843850612254</v>
      </c>
      <c r="S55" s="115">
        <f t="shared" si="4"/>
        <v>6567.1658333333335</v>
      </c>
      <c r="T55" s="46">
        <f t="shared" si="5"/>
        <v>0.12</v>
      </c>
      <c r="U55" s="46">
        <f t="shared" si="6"/>
        <v>0</v>
      </c>
      <c r="V55" s="46">
        <f t="shared" si="7"/>
        <v>0</v>
      </c>
      <c r="W55" s="116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2:33" x14ac:dyDescent="0.2">
      <c r="B56" s="37">
        <f t="shared" si="12"/>
        <v>4</v>
      </c>
      <c r="C56" s="37">
        <v>41</v>
      </c>
      <c r="D56" s="46"/>
      <c r="E56" s="46"/>
      <c r="F56" s="46">
        <f t="shared" si="23"/>
        <v>87.945590523004441</v>
      </c>
      <c r="G56" s="48">
        <f t="shared" si="21"/>
        <v>6567.1658333333335</v>
      </c>
      <c r="H56" s="46">
        <f t="shared" si="0"/>
        <v>0.12</v>
      </c>
      <c r="I56" s="46">
        <f t="shared" si="14"/>
        <v>0</v>
      </c>
      <c r="J56" s="46">
        <f t="shared" si="22"/>
        <v>0</v>
      </c>
      <c r="K56" s="46">
        <f t="shared" si="19"/>
        <v>-68628.256502680757</v>
      </c>
      <c r="L56" s="5"/>
      <c r="M56" s="123">
        <f t="shared" si="15"/>
        <v>0.97922719031703953</v>
      </c>
      <c r="N56" s="37">
        <f t="shared" si="16"/>
        <v>4</v>
      </c>
      <c r="O56" s="37">
        <v>41</v>
      </c>
      <c r="P56" s="46">
        <f t="shared" si="1"/>
        <v>0</v>
      </c>
      <c r="Q56" s="46">
        <f t="shared" si="2"/>
        <v>0</v>
      </c>
      <c r="R56" s="46">
        <f t="shared" si="3"/>
        <v>86.118713508614491</v>
      </c>
      <c r="S56" s="115">
        <f t="shared" si="4"/>
        <v>6567.1658333333335</v>
      </c>
      <c r="T56" s="46">
        <f t="shared" si="5"/>
        <v>0.12</v>
      </c>
      <c r="U56" s="46">
        <f t="shared" si="6"/>
        <v>0</v>
      </c>
      <c r="V56" s="46">
        <f t="shared" si="7"/>
        <v>0</v>
      </c>
      <c r="W56" s="116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2:33" x14ac:dyDescent="0.2">
      <c r="B57" s="37">
        <f t="shared" si="12"/>
        <v>4</v>
      </c>
      <c r="C57" s="37">
        <v>42</v>
      </c>
      <c r="D57" s="46"/>
      <c r="E57" s="46"/>
      <c r="F57" s="46">
        <f t="shared" si="23"/>
        <v>87.945590523004441</v>
      </c>
      <c r="G57" s="48">
        <f t="shared" si="21"/>
        <v>6567.1658333333335</v>
      </c>
      <c r="H57" s="46">
        <f t="shared" si="0"/>
        <v>0.12</v>
      </c>
      <c r="I57" s="46">
        <f t="shared" si="14"/>
        <v>2351.8052199340123</v>
      </c>
      <c r="J57" s="46">
        <f t="shared" si="22"/>
        <v>3919.675366556688</v>
      </c>
      <c r="K57" s="46">
        <f t="shared" si="19"/>
        <v>-62773.286540484274</v>
      </c>
      <c r="L57" s="5"/>
      <c r="M57" s="123">
        <f t="shared" si="15"/>
        <v>0.97410176463698184</v>
      </c>
      <c r="N57" s="37">
        <f t="shared" si="16"/>
        <v>4</v>
      </c>
      <c r="O57" s="37">
        <v>42</v>
      </c>
      <c r="P57" s="46">
        <f t="shared" si="1"/>
        <v>0</v>
      </c>
      <c r="Q57" s="46">
        <f t="shared" si="2"/>
        <v>0</v>
      </c>
      <c r="R57" s="46">
        <f t="shared" si="3"/>
        <v>85.667954920500051</v>
      </c>
      <c r="S57" s="115">
        <f t="shared" si="4"/>
        <v>6567.1658333333335</v>
      </c>
      <c r="T57" s="46">
        <f t="shared" si="5"/>
        <v>0.12</v>
      </c>
      <c r="U57" s="46">
        <f t="shared" si="6"/>
        <v>2290.8976148201864</v>
      </c>
      <c r="V57" s="46">
        <f t="shared" si="7"/>
        <v>3818.1626913669784</v>
      </c>
      <c r="W57" s="116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2:33" x14ac:dyDescent="0.2">
      <c r="B58" s="37">
        <f t="shared" si="12"/>
        <v>4</v>
      </c>
      <c r="C58" s="37">
        <v>43</v>
      </c>
      <c r="D58" s="46"/>
      <c r="E58" s="46"/>
      <c r="F58" s="46">
        <f t="shared" si="23"/>
        <v>87.945590523004441</v>
      </c>
      <c r="G58" s="48">
        <f t="shared" si="21"/>
        <v>6567.1658333333335</v>
      </c>
      <c r="H58" s="46">
        <f t="shared" si="0"/>
        <v>0.12</v>
      </c>
      <c r="I58" s="46">
        <f t="shared" si="14"/>
        <v>0</v>
      </c>
      <c r="J58" s="46">
        <f t="shared" si="22"/>
        <v>0</v>
      </c>
      <c r="K58" s="46">
        <f t="shared" si="19"/>
        <v>-63191.988716346597</v>
      </c>
      <c r="L58" s="5"/>
      <c r="M58" s="123">
        <f t="shared" si="15"/>
        <v>0.96900316622301863</v>
      </c>
      <c r="N58" s="37">
        <f t="shared" si="16"/>
        <v>4</v>
      </c>
      <c r="O58" s="37">
        <v>43</v>
      </c>
      <c r="P58" s="46">
        <f t="shared" si="1"/>
        <v>0</v>
      </c>
      <c r="Q58" s="46">
        <f t="shared" si="2"/>
        <v>0</v>
      </c>
      <c r="R58" s="46">
        <f t="shared" si="3"/>
        <v>85.219555672144409</v>
      </c>
      <c r="S58" s="115">
        <f t="shared" si="4"/>
        <v>6567.1658333333335</v>
      </c>
      <c r="T58" s="46">
        <f t="shared" si="5"/>
        <v>0.12</v>
      </c>
      <c r="U58" s="46">
        <f t="shared" si="6"/>
        <v>0</v>
      </c>
      <c r="V58" s="46">
        <f t="shared" si="7"/>
        <v>0</v>
      </c>
      <c r="W58" s="116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2:33" x14ac:dyDescent="0.2">
      <c r="B59" s="37">
        <f t="shared" si="12"/>
        <v>4</v>
      </c>
      <c r="C59" s="37">
        <v>44</v>
      </c>
      <c r="D59" s="46"/>
      <c r="E59" s="46"/>
      <c r="F59" s="46">
        <f t="shared" si="23"/>
        <v>87.945590523004441</v>
      </c>
      <c r="G59" s="48">
        <f t="shared" si="21"/>
        <v>6567.1658333333335</v>
      </c>
      <c r="H59" s="46">
        <f t="shared" si="0"/>
        <v>0.12</v>
      </c>
      <c r="I59" s="46">
        <f t="shared" si="14"/>
        <v>0</v>
      </c>
      <c r="J59" s="46">
        <f t="shared" si="22"/>
        <v>0</v>
      </c>
      <c r="K59" s="46">
        <f t="shared" si="19"/>
        <v>-63612.89397505136</v>
      </c>
      <c r="L59" s="5"/>
      <c r="M59" s="123">
        <f t="shared" si="15"/>
        <v>0.96393125465711471</v>
      </c>
      <c r="N59" s="37">
        <f t="shared" si="16"/>
        <v>4</v>
      </c>
      <c r="O59" s="37">
        <v>44</v>
      </c>
      <c r="P59" s="46">
        <f t="shared" si="1"/>
        <v>0</v>
      </c>
      <c r="Q59" s="46">
        <f t="shared" si="2"/>
        <v>0</v>
      </c>
      <c r="R59" s="46">
        <f t="shared" si="3"/>
        <v>84.773503414400523</v>
      </c>
      <c r="S59" s="115">
        <f t="shared" si="4"/>
        <v>6567.1658333333335</v>
      </c>
      <c r="T59" s="46">
        <f t="shared" si="5"/>
        <v>0.12</v>
      </c>
      <c r="U59" s="46">
        <f t="shared" si="6"/>
        <v>0</v>
      </c>
      <c r="V59" s="46">
        <f t="shared" si="7"/>
        <v>0</v>
      </c>
      <c r="W59" s="116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2:33" x14ac:dyDescent="0.2">
      <c r="B60" s="37">
        <f t="shared" si="12"/>
        <v>4</v>
      </c>
      <c r="C60" s="37">
        <v>45</v>
      </c>
      <c r="D60" s="46"/>
      <c r="E60" s="46"/>
      <c r="F60" s="46">
        <f t="shared" si="23"/>
        <v>87.945590523004441</v>
      </c>
      <c r="G60" s="48">
        <f t="shared" si="21"/>
        <v>6567.1658333333335</v>
      </c>
      <c r="H60" s="46">
        <f t="shared" si="0"/>
        <v>0.12</v>
      </c>
      <c r="I60" s="46">
        <f t="shared" si="14"/>
        <v>2351.8052199340123</v>
      </c>
      <c r="J60" s="46">
        <f t="shared" si="22"/>
        <v>0</v>
      </c>
      <c r="K60" s="46">
        <f t="shared" si="19"/>
        <v>-61671.834208546949</v>
      </c>
      <c r="L60" s="5"/>
      <c r="M60" s="123">
        <f t="shared" si="15"/>
        <v>0.95888589025620363</v>
      </c>
      <c r="N60" s="37">
        <f t="shared" si="16"/>
        <v>4</v>
      </c>
      <c r="O60" s="37">
        <v>45</v>
      </c>
      <c r="P60" s="46">
        <f t="shared" si="1"/>
        <v>0</v>
      </c>
      <c r="Q60" s="46">
        <f t="shared" si="2"/>
        <v>0</v>
      </c>
      <c r="R60" s="46">
        <f t="shared" si="3"/>
        <v>84.329785862758655</v>
      </c>
      <c r="S60" s="115">
        <f t="shared" si="4"/>
        <v>6567.1658333333335</v>
      </c>
      <c r="T60" s="46">
        <f t="shared" si="5"/>
        <v>0.12</v>
      </c>
      <c r="U60" s="46">
        <f t="shared" si="6"/>
        <v>2255.1128420256123</v>
      </c>
      <c r="V60" s="46">
        <f t="shared" si="7"/>
        <v>0</v>
      </c>
      <c r="W60" s="116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2:33" x14ac:dyDescent="0.2">
      <c r="B61" s="37">
        <f t="shared" si="12"/>
        <v>4</v>
      </c>
      <c r="C61" s="37">
        <v>46</v>
      </c>
      <c r="D61" s="46"/>
      <c r="E61" s="46"/>
      <c r="F61" s="46">
        <f t="shared" si="23"/>
        <v>87.945590523004441</v>
      </c>
      <c r="G61" s="48">
        <f t="shared" si="21"/>
        <v>6567.1658333333335</v>
      </c>
      <c r="H61" s="46">
        <f t="shared" si="0"/>
        <v>0.12</v>
      </c>
      <c r="I61" s="46">
        <f t="shared" si="14"/>
        <v>0</v>
      </c>
      <c r="J61" s="46">
        <f t="shared" si="22"/>
        <v>0</v>
      </c>
      <c r="K61" s="46">
        <f t="shared" si="19"/>
        <v>-62084.740878978097</v>
      </c>
      <c r="M61" s="123">
        <f t="shared" si="15"/>
        <v>0.95386693406834155</v>
      </c>
      <c r="N61" s="37">
        <f t="shared" si="16"/>
        <v>4</v>
      </c>
      <c r="O61" s="37">
        <v>46</v>
      </c>
      <c r="P61" s="46">
        <f t="shared" si="1"/>
        <v>0</v>
      </c>
      <c r="Q61" s="46">
        <f t="shared" si="2"/>
        <v>0</v>
      </c>
      <c r="R61" s="46">
        <f t="shared" si="3"/>
        <v>83.888390797008043</v>
      </c>
      <c r="S61" s="115">
        <f t="shared" si="4"/>
        <v>6567.1658333333335</v>
      </c>
      <c r="T61" s="46">
        <f t="shared" si="5"/>
        <v>0.12</v>
      </c>
      <c r="U61" s="46">
        <f t="shared" si="6"/>
        <v>0</v>
      </c>
      <c r="V61" s="46">
        <f t="shared" si="7"/>
        <v>0</v>
      </c>
      <c r="W61" s="116"/>
      <c r="Y61" s="5"/>
      <c r="Z61" s="5"/>
      <c r="AA61" s="5"/>
      <c r="AB61" s="5"/>
      <c r="AC61" s="5"/>
      <c r="AD61" s="5"/>
      <c r="AE61" s="5"/>
      <c r="AF61" s="5"/>
    </row>
    <row r="62" spans="2:33" x14ac:dyDescent="0.2">
      <c r="B62" s="37">
        <f t="shared" si="12"/>
        <v>4</v>
      </c>
      <c r="C62" s="37">
        <v>47</v>
      </c>
      <c r="D62" s="46"/>
      <c r="E62" s="46"/>
      <c r="F62" s="46">
        <f t="shared" si="23"/>
        <v>87.945590523004441</v>
      </c>
      <c r="G62" s="48">
        <f t="shared" si="21"/>
        <v>6567.1658333333335</v>
      </c>
      <c r="H62" s="46">
        <f t="shared" si="0"/>
        <v>0.12</v>
      </c>
      <c r="I62" s="46">
        <f t="shared" si="14"/>
        <v>0</v>
      </c>
      <c r="J62" s="46">
        <f t="shared" si="22"/>
        <v>0</v>
      </c>
      <c r="K62" s="46">
        <f t="shared" si="19"/>
        <v>-62499.820138073927</v>
      </c>
      <c r="M62" s="123">
        <f t="shared" si="15"/>
        <v>0.94887424786888186</v>
      </c>
      <c r="N62" s="37">
        <f t="shared" si="16"/>
        <v>4</v>
      </c>
      <c r="O62" s="37">
        <v>47</v>
      </c>
      <c r="P62" s="46">
        <f t="shared" si="1"/>
        <v>0</v>
      </c>
      <c r="Q62" s="46">
        <f t="shared" si="2"/>
        <v>0</v>
      </c>
      <c r="R62" s="46">
        <f t="shared" si="3"/>
        <v>83.449306060900497</v>
      </c>
      <c r="S62" s="115">
        <f t="shared" si="4"/>
        <v>6567.1658333333335</v>
      </c>
      <c r="T62" s="46">
        <f t="shared" si="5"/>
        <v>0.12</v>
      </c>
      <c r="U62" s="46">
        <f t="shared" si="6"/>
        <v>0</v>
      </c>
      <c r="V62" s="46">
        <f t="shared" si="7"/>
        <v>0</v>
      </c>
      <c r="W62" s="116"/>
      <c r="Y62" s="5"/>
      <c r="Z62" s="5"/>
      <c r="AA62" s="5"/>
      <c r="AB62" s="5"/>
      <c r="AC62" s="5"/>
      <c r="AD62" s="5"/>
      <c r="AE62" s="5"/>
      <c r="AF62" s="5"/>
    </row>
    <row r="63" spans="2:33" x14ac:dyDescent="0.2">
      <c r="B63" s="37">
        <f t="shared" si="12"/>
        <v>4</v>
      </c>
      <c r="C63" s="37">
        <v>48</v>
      </c>
      <c r="D63" s="46"/>
      <c r="E63" s="46"/>
      <c r="F63" s="46">
        <f t="shared" si="23"/>
        <v>87.945590523004441</v>
      </c>
      <c r="G63" s="48">
        <f t="shared" si="21"/>
        <v>6567.1658333333335</v>
      </c>
      <c r="H63" s="46">
        <f t="shared" si="0"/>
        <v>0.12</v>
      </c>
      <c r="I63" s="46">
        <f t="shared" si="14"/>
        <v>2351.8052199340123</v>
      </c>
      <c r="J63" s="46">
        <f t="shared" si="22"/>
        <v>3919.675366556688</v>
      </c>
      <c r="K63" s="46">
        <f t="shared" si="19"/>
        <v>-56612.604217331784</v>
      </c>
      <c r="M63" s="123">
        <f t="shared" si="15"/>
        <v>0.9439076941566652</v>
      </c>
      <c r="N63" s="37">
        <f t="shared" si="16"/>
        <v>4</v>
      </c>
      <c r="O63" s="37">
        <v>48</v>
      </c>
      <c r="P63" s="46">
        <f t="shared" si="1"/>
        <v>0</v>
      </c>
      <c r="Q63" s="46">
        <f t="shared" si="2"/>
        <v>0</v>
      </c>
      <c r="R63" s="46">
        <f t="shared" si="3"/>
        <v>83.012519561815395</v>
      </c>
      <c r="S63" s="115">
        <f t="shared" si="4"/>
        <v>6567.1658333333335</v>
      </c>
      <c r="T63" s="46">
        <f t="shared" si="5"/>
        <v>0.12</v>
      </c>
      <c r="U63" s="46">
        <f t="shared" si="6"/>
        <v>2219.8870422535224</v>
      </c>
      <c r="V63" s="46">
        <f t="shared" si="7"/>
        <v>3699.8117370892046</v>
      </c>
      <c r="W63" s="116"/>
      <c r="Y63" s="5"/>
      <c r="Z63" s="5"/>
      <c r="AA63" s="5"/>
      <c r="AB63" s="5"/>
      <c r="AC63" s="5"/>
      <c r="AD63" s="5"/>
      <c r="AE63" s="5"/>
      <c r="AF63" s="5"/>
    </row>
    <row r="64" spans="2:33" x14ac:dyDescent="0.2">
      <c r="B64" s="37">
        <f t="shared" si="12"/>
        <v>5</v>
      </c>
      <c r="C64" s="37">
        <v>49</v>
      </c>
      <c r="D64" s="46"/>
      <c r="E64" s="46"/>
      <c r="F64" s="46">
        <f t="shared" si="23"/>
        <v>90.583958238694564</v>
      </c>
      <c r="G64" s="48">
        <f t="shared" si="21"/>
        <v>6534.3300041666671</v>
      </c>
      <c r="H64" s="46">
        <f t="shared" si="0"/>
        <v>0.12</v>
      </c>
      <c r="I64" s="46">
        <f t="shared" si="14"/>
        <v>0</v>
      </c>
      <c r="J64" s="46">
        <f t="shared" si="22"/>
        <v>0</v>
      </c>
      <c r="K64" s="46">
        <f t="shared" si="19"/>
        <v>-57001.543016272903</v>
      </c>
      <c r="M64" s="123">
        <f t="shared" si="15"/>
        <v>1</v>
      </c>
      <c r="N64" s="37">
        <f t="shared" si="16"/>
        <v>5</v>
      </c>
      <c r="O64" s="37">
        <v>49</v>
      </c>
      <c r="P64" s="46">
        <f t="shared" si="1"/>
        <v>0</v>
      </c>
      <c r="Q64" s="46">
        <f t="shared" si="2"/>
        <v>0</v>
      </c>
      <c r="R64" s="46">
        <f t="shared" si="3"/>
        <v>90.583958238694564</v>
      </c>
      <c r="S64" s="115">
        <f t="shared" si="4"/>
        <v>6534.3300041666671</v>
      </c>
      <c r="T64" s="46">
        <f t="shared" si="5"/>
        <v>0.12</v>
      </c>
      <c r="U64" s="46">
        <f t="shared" si="6"/>
        <v>0</v>
      </c>
      <c r="V64" s="46">
        <f t="shared" si="7"/>
        <v>0</v>
      </c>
      <c r="W64" s="116"/>
      <c r="Y64" s="5"/>
      <c r="Z64" s="5"/>
      <c r="AA64" s="5"/>
      <c r="AB64" s="5"/>
      <c r="AC64" s="5"/>
      <c r="AD64" s="5"/>
      <c r="AE64" s="5"/>
      <c r="AF64" s="5"/>
    </row>
    <row r="65" spans="2:32" x14ac:dyDescent="0.2">
      <c r="B65" s="37">
        <f t="shared" si="12"/>
        <v>5</v>
      </c>
      <c r="C65" s="37">
        <v>50</v>
      </c>
      <c r="D65" s="46"/>
      <c r="E65" s="46"/>
      <c r="F65" s="46">
        <f t="shared" si="23"/>
        <v>90.583958238694564</v>
      </c>
      <c r="G65" s="48">
        <f t="shared" si="21"/>
        <v>6534.3300041666671</v>
      </c>
      <c r="H65" s="46">
        <f t="shared" si="0"/>
        <v>0.12</v>
      </c>
      <c r="I65" s="46">
        <f t="shared" si="14"/>
        <v>0</v>
      </c>
      <c r="J65" s="46">
        <f t="shared" si="22"/>
        <v>0</v>
      </c>
      <c r="K65" s="46">
        <f t="shared" si="19"/>
        <v>-57392.528292266456</v>
      </c>
      <c r="M65" s="123">
        <f t="shared" si="15"/>
        <v>0.99476584624003517</v>
      </c>
      <c r="N65" s="37">
        <f t="shared" si="16"/>
        <v>5</v>
      </c>
      <c r="O65" s="37">
        <v>50</v>
      </c>
      <c r="P65" s="46">
        <f t="shared" si="1"/>
        <v>0</v>
      </c>
      <c r="Q65" s="46">
        <f t="shared" si="2"/>
        <v>0</v>
      </c>
      <c r="R65" s="46">
        <f t="shared" si="3"/>
        <v>90.109827873086999</v>
      </c>
      <c r="S65" s="115">
        <f t="shared" si="4"/>
        <v>6534.3300041666671</v>
      </c>
      <c r="T65" s="46">
        <f t="shared" si="5"/>
        <v>0.12</v>
      </c>
      <c r="U65" s="46">
        <f t="shared" si="6"/>
        <v>0</v>
      </c>
      <c r="V65" s="46">
        <f t="shared" si="7"/>
        <v>0</v>
      </c>
      <c r="W65" s="116"/>
      <c r="Y65" s="5"/>
      <c r="Z65" s="5"/>
      <c r="AA65" s="5"/>
      <c r="AB65" s="5"/>
      <c r="AC65" s="5"/>
      <c r="AD65" s="5"/>
      <c r="AE65" s="5"/>
      <c r="AF65" s="5"/>
    </row>
    <row r="66" spans="2:32" x14ac:dyDescent="0.2">
      <c r="B66" s="37">
        <f t="shared" si="12"/>
        <v>5</v>
      </c>
      <c r="C66" s="37">
        <v>51</v>
      </c>
      <c r="D66" s="46"/>
      <c r="E66" s="46"/>
      <c r="F66" s="46">
        <f t="shared" si="23"/>
        <v>90.583958238694564</v>
      </c>
      <c r="G66" s="48">
        <f t="shared" si="21"/>
        <v>6534.3300041666671</v>
      </c>
      <c r="H66" s="46">
        <f t="shared" si="0"/>
        <v>0.12</v>
      </c>
      <c r="I66" s="46">
        <f t="shared" si="14"/>
        <v>2340.0461938343424</v>
      </c>
      <c r="J66" s="46">
        <f t="shared" si="22"/>
        <v>0</v>
      </c>
      <c r="K66" s="46">
        <f t="shared" si="19"/>
        <v>-55433.212011749034</v>
      </c>
      <c r="M66" s="123">
        <f t="shared" si="15"/>
        <v>0.98955908884565325</v>
      </c>
      <c r="N66" s="37">
        <f t="shared" si="16"/>
        <v>5</v>
      </c>
      <c r="O66" s="37">
        <v>51</v>
      </c>
      <c r="P66" s="46">
        <f t="shared" si="1"/>
        <v>0</v>
      </c>
      <c r="Q66" s="46">
        <f t="shared" si="2"/>
        <v>0</v>
      </c>
      <c r="R66" s="46">
        <f t="shared" si="3"/>
        <v>89.638179178715291</v>
      </c>
      <c r="S66" s="115">
        <f t="shared" si="4"/>
        <v>6534.3300041666671</v>
      </c>
      <c r="T66" s="46">
        <f t="shared" si="5"/>
        <v>0.12</v>
      </c>
      <c r="U66" s="46">
        <f t="shared" si="6"/>
        <v>2315.6139794274509</v>
      </c>
      <c r="V66" s="46">
        <f t="shared" si="7"/>
        <v>0</v>
      </c>
      <c r="W66" s="116"/>
      <c r="Y66" s="5"/>
      <c r="Z66" s="5"/>
      <c r="AA66" s="5"/>
      <c r="AB66" s="5"/>
      <c r="AC66" s="5"/>
      <c r="AD66" s="5"/>
      <c r="AE66" s="5"/>
      <c r="AF66" s="5"/>
    </row>
    <row r="67" spans="2:32" x14ac:dyDescent="0.2">
      <c r="B67" s="37">
        <f t="shared" si="12"/>
        <v>5</v>
      </c>
      <c r="C67" s="37">
        <v>52</v>
      </c>
      <c r="D67" s="46"/>
      <c r="E67" s="46"/>
      <c r="F67" s="46">
        <f t="shared" si="23"/>
        <v>90.583958238694564</v>
      </c>
      <c r="G67" s="48">
        <f t="shared" si="21"/>
        <v>6534.3300041666671</v>
      </c>
      <c r="H67" s="46">
        <f t="shared" si="0"/>
        <v>0.12</v>
      </c>
      <c r="I67" s="46">
        <f t="shared" si="14"/>
        <v>0</v>
      </c>
      <c r="J67" s="46">
        <f t="shared" si="22"/>
        <v>0</v>
      </c>
      <c r="K67" s="46">
        <f t="shared" si="19"/>
        <v>-55815.94520947188</v>
      </c>
      <c r="M67" s="123">
        <f t="shared" si="15"/>
        <v>0.98437958442006435</v>
      </c>
      <c r="N67" s="37">
        <f t="shared" si="16"/>
        <v>5</v>
      </c>
      <c r="O67" s="37">
        <v>52</v>
      </c>
      <c r="P67" s="46">
        <f t="shared" si="1"/>
        <v>0</v>
      </c>
      <c r="Q67" s="46">
        <f t="shared" si="2"/>
        <v>0</v>
      </c>
      <c r="R67" s="46">
        <f t="shared" si="3"/>
        <v>89.168999166130618</v>
      </c>
      <c r="S67" s="115">
        <f t="shared" si="4"/>
        <v>6534.3300041666671</v>
      </c>
      <c r="T67" s="46">
        <f t="shared" si="5"/>
        <v>0.12</v>
      </c>
      <c r="U67" s="46">
        <f t="shared" si="6"/>
        <v>0</v>
      </c>
      <c r="V67" s="46">
        <f t="shared" si="7"/>
        <v>0</v>
      </c>
      <c r="W67" s="116"/>
      <c r="Y67" s="5"/>
      <c r="Z67" s="5"/>
      <c r="AA67" s="5"/>
      <c r="AB67" s="5"/>
      <c r="AC67" s="5"/>
      <c r="AD67" s="5"/>
      <c r="AE67" s="5"/>
      <c r="AF67" s="5"/>
    </row>
    <row r="68" spans="2:32" x14ac:dyDescent="0.2">
      <c r="B68" s="37">
        <f t="shared" si="12"/>
        <v>5</v>
      </c>
      <c r="C68" s="37">
        <v>53</v>
      </c>
      <c r="D68" s="46"/>
      <c r="E68" s="46"/>
      <c r="F68" s="46">
        <f t="shared" si="23"/>
        <v>90.583958238694564</v>
      </c>
      <c r="G68" s="48">
        <f t="shared" si="21"/>
        <v>6534.3300041666671</v>
      </c>
      <c r="H68" s="46">
        <f t="shared" si="0"/>
        <v>0.12</v>
      </c>
      <c r="I68" s="46">
        <f t="shared" si="14"/>
        <v>0</v>
      </c>
      <c r="J68" s="46">
        <f t="shared" si="22"/>
        <v>0</v>
      </c>
      <c r="K68" s="46">
        <f t="shared" si="19"/>
        <v>-56200.69223227074</v>
      </c>
      <c r="M68" s="123">
        <f t="shared" si="15"/>
        <v>0.97922719031703953</v>
      </c>
      <c r="N68" s="37">
        <f t="shared" si="16"/>
        <v>5</v>
      </c>
      <c r="O68" s="37">
        <v>53</v>
      </c>
      <c r="P68" s="46">
        <f t="shared" si="1"/>
        <v>0</v>
      </c>
      <c r="Q68" s="46">
        <f t="shared" si="2"/>
        <v>0</v>
      </c>
      <c r="R68" s="46">
        <f t="shared" si="3"/>
        <v>88.702274913872927</v>
      </c>
      <c r="S68" s="115">
        <f t="shared" si="4"/>
        <v>6534.3300041666671</v>
      </c>
      <c r="T68" s="46">
        <f t="shared" si="5"/>
        <v>0.12</v>
      </c>
      <c r="U68" s="46">
        <f t="shared" si="6"/>
        <v>0</v>
      </c>
      <c r="V68" s="46">
        <f t="shared" si="7"/>
        <v>0</v>
      </c>
      <c r="W68" s="116"/>
      <c r="Y68" s="5"/>
      <c r="Z68" s="5"/>
      <c r="AA68" s="5"/>
      <c r="AB68" s="5"/>
      <c r="AC68" s="5"/>
      <c r="AD68" s="5"/>
      <c r="AE68" s="5"/>
      <c r="AF68" s="5"/>
    </row>
    <row r="69" spans="2:32" x14ac:dyDescent="0.2">
      <c r="B69" s="37">
        <f t="shared" si="12"/>
        <v>5</v>
      </c>
      <c r="C69" s="37">
        <v>54</v>
      </c>
      <c r="D69" s="46"/>
      <c r="E69" s="46"/>
      <c r="F69" s="46">
        <f t="shared" si="23"/>
        <v>90.583958238694564</v>
      </c>
      <c r="G69" s="48">
        <f t="shared" si="21"/>
        <v>6534.3300041666671</v>
      </c>
      <c r="H69" s="46">
        <f t="shared" si="0"/>
        <v>0.12</v>
      </c>
      <c r="I69" s="46">
        <f t="shared" si="14"/>
        <v>2340.0461938343424</v>
      </c>
      <c r="J69" s="46">
        <f t="shared" si="22"/>
        <v>3900.0769897239047</v>
      </c>
      <c r="K69" s="46">
        <f t="shared" si="19"/>
        <v>-50314.506872277496</v>
      </c>
      <c r="M69" s="123">
        <f t="shared" si="15"/>
        <v>0.97410176463698184</v>
      </c>
      <c r="N69" s="37">
        <f t="shared" si="16"/>
        <v>5</v>
      </c>
      <c r="O69" s="37">
        <v>54</v>
      </c>
      <c r="P69" s="46">
        <f t="shared" si="1"/>
        <v>0</v>
      </c>
      <c r="Q69" s="46">
        <f t="shared" si="2"/>
        <v>0</v>
      </c>
      <c r="R69" s="46">
        <f t="shared" si="3"/>
        <v>88.237993568115044</v>
      </c>
      <c r="S69" s="115">
        <f t="shared" si="4"/>
        <v>6534.3300041666671</v>
      </c>
      <c r="T69" s="46">
        <f t="shared" si="5"/>
        <v>0.12</v>
      </c>
      <c r="U69" s="46">
        <f t="shared" si="6"/>
        <v>2279.4431267460859</v>
      </c>
      <c r="V69" s="46">
        <f t="shared" si="7"/>
        <v>3799.0718779101435</v>
      </c>
      <c r="W69" s="116"/>
      <c r="Y69" s="5"/>
      <c r="Z69" s="5"/>
      <c r="AA69" s="5"/>
      <c r="AB69" s="5"/>
      <c r="AC69" s="5"/>
      <c r="AD69" s="5"/>
      <c r="AE69" s="5"/>
      <c r="AF69" s="5"/>
    </row>
    <row r="70" spans="2:32" x14ac:dyDescent="0.2">
      <c r="B70" s="37">
        <f t="shared" si="12"/>
        <v>5</v>
      </c>
      <c r="C70" s="37">
        <v>55</v>
      </c>
      <c r="D70" s="46"/>
      <c r="E70" s="46"/>
      <c r="F70" s="46">
        <f t="shared" si="23"/>
        <v>90.583958238694564</v>
      </c>
      <c r="G70" s="48">
        <f t="shared" si="21"/>
        <v>6534.3300041666671</v>
      </c>
      <c r="H70" s="46">
        <f t="shared" si="0"/>
        <v>0.12</v>
      </c>
      <c r="I70" s="46">
        <f t="shared" si="14"/>
        <v>0</v>
      </c>
      <c r="J70" s="46">
        <f t="shared" si="22"/>
        <v>0</v>
      </c>
      <c r="K70" s="46">
        <f t="shared" si="19"/>
        <v>-50670.307008463111</v>
      </c>
      <c r="M70" s="123">
        <f t="shared" si="15"/>
        <v>0.96900316622301863</v>
      </c>
      <c r="N70" s="37">
        <f t="shared" si="16"/>
        <v>5</v>
      </c>
      <c r="O70" s="37">
        <v>55</v>
      </c>
      <c r="P70" s="46">
        <f t="shared" si="1"/>
        <v>0</v>
      </c>
      <c r="Q70" s="46">
        <f t="shared" si="2"/>
        <v>0</v>
      </c>
      <c r="R70" s="46">
        <f t="shared" si="3"/>
        <v>87.776142342308731</v>
      </c>
      <c r="S70" s="115">
        <f t="shared" si="4"/>
        <v>6534.3300041666671</v>
      </c>
      <c r="T70" s="46">
        <f t="shared" si="5"/>
        <v>0.12</v>
      </c>
      <c r="U70" s="46">
        <f t="shared" si="6"/>
        <v>0</v>
      </c>
      <c r="V70" s="46">
        <f t="shared" si="7"/>
        <v>0</v>
      </c>
      <c r="W70" s="116"/>
      <c r="Y70" s="5"/>
      <c r="Z70" s="5"/>
      <c r="AA70" s="5"/>
      <c r="AB70" s="5"/>
      <c r="AC70" s="5"/>
      <c r="AD70" s="5"/>
      <c r="AE70" s="5"/>
      <c r="AF70" s="5"/>
    </row>
    <row r="71" spans="2:32" x14ac:dyDescent="0.2">
      <c r="B71" s="37">
        <f t="shared" si="12"/>
        <v>5</v>
      </c>
      <c r="C71" s="37">
        <v>56</v>
      </c>
      <c r="D71" s="46"/>
      <c r="E71" s="46"/>
      <c r="F71" s="46">
        <f t="shared" si="23"/>
        <v>90.583958238694564</v>
      </c>
      <c r="G71" s="48">
        <f t="shared" si="21"/>
        <v>6534.3300041666671</v>
      </c>
      <c r="H71" s="46">
        <f t="shared" si="0"/>
        <v>0.12</v>
      </c>
      <c r="I71" s="46">
        <f t="shared" si="14"/>
        <v>0</v>
      </c>
      <c r="J71" s="46">
        <f t="shared" si="22"/>
        <v>0</v>
      </c>
      <c r="K71" s="46">
        <f t="shared" si="19"/>
        <v>-51027.979256188999</v>
      </c>
      <c r="M71" s="123">
        <f t="shared" si="15"/>
        <v>0.96393125465711471</v>
      </c>
      <c r="N71" s="37">
        <f t="shared" si="16"/>
        <v>5</v>
      </c>
      <c r="O71" s="37">
        <v>56</v>
      </c>
      <c r="P71" s="46">
        <f t="shared" si="1"/>
        <v>0</v>
      </c>
      <c r="Q71" s="46">
        <f t="shared" si="2"/>
        <v>0</v>
      </c>
      <c r="R71" s="46">
        <f t="shared" si="3"/>
        <v>87.316708516832534</v>
      </c>
      <c r="S71" s="115">
        <f t="shared" si="4"/>
        <v>6534.3300041666671</v>
      </c>
      <c r="T71" s="46">
        <f t="shared" si="5"/>
        <v>0.12</v>
      </c>
      <c r="U71" s="46">
        <f t="shared" si="6"/>
        <v>0</v>
      </c>
      <c r="V71" s="46">
        <f t="shared" si="7"/>
        <v>0</v>
      </c>
      <c r="W71" s="116"/>
      <c r="Y71" s="5"/>
      <c r="Z71" s="5"/>
      <c r="AA71" s="5"/>
      <c r="AB71" s="5"/>
      <c r="AC71" s="5"/>
      <c r="AD71" s="5"/>
      <c r="AE71" s="5"/>
      <c r="AF71" s="5"/>
    </row>
    <row r="72" spans="2:32" x14ac:dyDescent="0.2">
      <c r="B72" s="37">
        <f t="shared" si="12"/>
        <v>5</v>
      </c>
      <c r="C72" s="37">
        <v>57</v>
      </c>
      <c r="D72" s="46"/>
      <c r="E72" s="46"/>
      <c r="F72" s="46">
        <f t="shared" si="23"/>
        <v>90.583958238694564</v>
      </c>
      <c r="G72" s="48">
        <f t="shared" si="21"/>
        <v>6534.3300041666671</v>
      </c>
      <c r="H72" s="46">
        <f t="shared" si="0"/>
        <v>0.12</v>
      </c>
      <c r="I72" s="46">
        <f t="shared" si="14"/>
        <v>2340.0461938343424</v>
      </c>
      <c r="J72" s="46">
        <f t="shared" si="22"/>
        <v>0</v>
      </c>
      <c r="K72" s="46">
        <f t="shared" si="19"/>
        <v>-49035.174664433733</v>
      </c>
      <c r="M72" s="123">
        <f t="shared" si="15"/>
        <v>0.95888589025620352</v>
      </c>
      <c r="N72" s="37">
        <f t="shared" si="16"/>
        <v>5</v>
      </c>
      <c r="O72" s="37">
        <v>57</v>
      </c>
      <c r="P72" s="46">
        <f t="shared" si="1"/>
        <v>0</v>
      </c>
      <c r="Q72" s="46">
        <f t="shared" si="2"/>
        <v>0</v>
      </c>
      <c r="R72" s="46">
        <f t="shared" si="3"/>
        <v>86.859679438641393</v>
      </c>
      <c r="S72" s="115">
        <f t="shared" si="4"/>
        <v>6534.3300041666671</v>
      </c>
      <c r="T72" s="46">
        <f t="shared" si="5"/>
        <v>0.12</v>
      </c>
      <c r="U72" s="46">
        <f t="shared" si="6"/>
        <v>2243.837277815484</v>
      </c>
      <c r="V72" s="46">
        <f t="shared" si="7"/>
        <v>0</v>
      </c>
      <c r="W72" s="116"/>
      <c r="Y72" s="5"/>
      <c r="Z72" s="5"/>
      <c r="AA72" s="5"/>
      <c r="AB72" s="5"/>
      <c r="AC72" s="5"/>
      <c r="AD72" s="5"/>
      <c r="AE72" s="5"/>
      <c r="AF72" s="5"/>
    </row>
    <row r="73" spans="2:32" x14ac:dyDescent="0.2">
      <c r="B73" s="37">
        <f t="shared" si="12"/>
        <v>5</v>
      </c>
      <c r="C73" s="37">
        <v>58</v>
      </c>
      <c r="D73" s="46"/>
      <c r="E73" s="46"/>
      <c r="F73" s="46">
        <f t="shared" si="23"/>
        <v>90.583958238694564</v>
      </c>
      <c r="G73" s="48">
        <f t="shared" si="21"/>
        <v>6534.3300041666671</v>
      </c>
      <c r="H73" s="46">
        <f t="shared" si="0"/>
        <v>0.12</v>
      </c>
      <c r="I73" s="46">
        <f t="shared" si="14"/>
        <v>0</v>
      </c>
      <c r="J73" s="46">
        <f t="shared" si="22"/>
        <v>0</v>
      </c>
      <c r="K73" s="46">
        <f t="shared" si="19"/>
        <v>-49384.243345663148</v>
      </c>
      <c r="M73" s="123">
        <f t="shared" si="15"/>
        <v>0.95386693406834155</v>
      </c>
      <c r="N73" s="37">
        <f t="shared" si="16"/>
        <v>5</v>
      </c>
      <c r="O73" s="37">
        <v>58</v>
      </c>
      <c r="P73" s="46">
        <f t="shared" si="1"/>
        <v>0</v>
      </c>
      <c r="Q73" s="46">
        <f t="shared" si="2"/>
        <v>0</v>
      </c>
      <c r="R73" s="46">
        <f t="shared" si="3"/>
        <v>86.405042520918272</v>
      </c>
      <c r="S73" s="115">
        <f t="shared" si="4"/>
        <v>6534.3300041666671</v>
      </c>
      <c r="T73" s="46">
        <f t="shared" si="5"/>
        <v>0.12</v>
      </c>
      <c r="U73" s="46">
        <f t="shared" si="6"/>
        <v>0</v>
      </c>
      <c r="V73" s="46">
        <f t="shared" si="7"/>
        <v>0</v>
      </c>
      <c r="W73" s="116"/>
      <c r="Y73" s="5"/>
      <c r="Z73" s="5"/>
      <c r="AA73" s="5"/>
      <c r="AB73" s="5"/>
      <c r="AC73" s="5"/>
      <c r="AD73" s="5"/>
      <c r="AE73" s="5"/>
      <c r="AF73" s="5"/>
    </row>
    <row r="74" spans="2:32" x14ac:dyDescent="0.2">
      <c r="B74" s="37">
        <f t="shared" si="12"/>
        <v>5</v>
      </c>
      <c r="C74" s="37">
        <v>59</v>
      </c>
      <c r="D74" s="46"/>
      <c r="E74" s="46"/>
      <c r="F74" s="46">
        <f t="shared" si="23"/>
        <v>90.583958238694564</v>
      </c>
      <c r="G74" s="48">
        <f t="shared" si="21"/>
        <v>6534.3300041666671</v>
      </c>
      <c r="H74" s="46">
        <f t="shared" si="0"/>
        <v>0.12</v>
      </c>
      <c r="I74" s="46">
        <f t="shared" si="14"/>
        <v>0</v>
      </c>
      <c r="J74" s="46">
        <f t="shared" si="22"/>
        <v>0</v>
      </c>
      <c r="K74" s="46">
        <f t="shared" si="19"/>
        <v>-49735.14871957482</v>
      </c>
      <c r="M74" s="123">
        <f t="shared" si="15"/>
        <v>0.94887424786888197</v>
      </c>
      <c r="N74" s="37">
        <f t="shared" si="16"/>
        <v>5</v>
      </c>
      <c r="O74" s="37">
        <v>59</v>
      </c>
      <c r="P74" s="46">
        <f t="shared" si="1"/>
        <v>0</v>
      </c>
      <c r="Q74" s="46">
        <f t="shared" si="2"/>
        <v>0</v>
      </c>
      <c r="R74" s="46">
        <f t="shared" si="3"/>
        <v>85.952785242727515</v>
      </c>
      <c r="S74" s="115">
        <f t="shared" si="4"/>
        <v>6534.3300041666671</v>
      </c>
      <c r="T74" s="46">
        <f t="shared" si="5"/>
        <v>0.12</v>
      </c>
      <c r="U74" s="46">
        <f t="shared" si="6"/>
        <v>0</v>
      </c>
      <c r="V74" s="46">
        <f t="shared" si="7"/>
        <v>0</v>
      </c>
      <c r="W74" s="116"/>
      <c r="Y74" s="5"/>
      <c r="Z74" s="5"/>
      <c r="AA74" s="5"/>
      <c r="AB74" s="5"/>
      <c r="AC74" s="5"/>
      <c r="AD74" s="5"/>
      <c r="AE74" s="5"/>
      <c r="AF74" s="5"/>
    </row>
    <row r="75" spans="2:32" x14ac:dyDescent="0.2">
      <c r="B75" s="37">
        <f t="shared" si="12"/>
        <v>5</v>
      </c>
      <c r="C75" s="37">
        <v>60</v>
      </c>
      <c r="D75" s="46"/>
      <c r="E75" s="46"/>
      <c r="F75" s="46">
        <f t="shared" si="23"/>
        <v>90.583958238694564</v>
      </c>
      <c r="G75" s="48">
        <f t="shared" si="21"/>
        <v>6534.3300041666671</v>
      </c>
      <c r="H75" s="46">
        <f t="shared" si="0"/>
        <v>0.12</v>
      </c>
      <c r="I75" s="46">
        <f t="shared" si="14"/>
        <v>2340.0461938343424</v>
      </c>
      <c r="J75" s="46">
        <f t="shared" si="22"/>
        <v>3900.0769897239047</v>
      </c>
      <c r="K75" s="46">
        <f t="shared" si="19"/>
        <v>-43814.943646284111</v>
      </c>
      <c r="M75" s="123">
        <f t="shared" si="15"/>
        <v>0.9439076941566652</v>
      </c>
      <c r="N75" s="37">
        <f t="shared" si="16"/>
        <v>5</v>
      </c>
      <c r="O75" s="37">
        <v>60</v>
      </c>
      <c r="P75" s="46">
        <f t="shared" si="1"/>
        <v>0</v>
      </c>
      <c r="Q75" s="46">
        <f t="shared" si="2"/>
        <v>0</v>
      </c>
      <c r="R75" s="46">
        <f t="shared" si="3"/>
        <v>85.502895148669836</v>
      </c>
      <c r="S75" s="115">
        <f t="shared" si="4"/>
        <v>6534.3300041666671</v>
      </c>
      <c r="T75" s="46">
        <f t="shared" si="5"/>
        <v>0.12</v>
      </c>
      <c r="U75" s="46">
        <f t="shared" si="6"/>
        <v>2208.7876070422549</v>
      </c>
      <c r="V75" s="46">
        <f t="shared" si="7"/>
        <v>3681.312678403759</v>
      </c>
      <c r="W75" s="116"/>
      <c r="Y75" s="5"/>
      <c r="Z75" s="5"/>
      <c r="AA75" s="5"/>
      <c r="AB75" s="5"/>
      <c r="AC75" s="5"/>
      <c r="AD75" s="5"/>
      <c r="AE75" s="5"/>
      <c r="AF75" s="5"/>
    </row>
    <row r="76" spans="2:32" x14ac:dyDescent="0.2">
      <c r="B76" s="37">
        <f t="shared" si="12"/>
        <v>6</v>
      </c>
      <c r="C76" s="37">
        <v>61</v>
      </c>
      <c r="D76" s="46"/>
      <c r="E76" s="46"/>
      <c r="F76" s="46">
        <f t="shared" si="23"/>
        <v>93.301476985855402</v>
      </c>
      <c r="G76" s="48">
        <f t="shared" si="21"/>
        <v>6501.658354145834</v>
      </c>
      <c r="H76" s="46">
        <f t="shared" si="0"/>
        <v>0.12</v>
      </c>
      <c r="I76" s="46">
        <f t="shared" si="14"/>
        <v>0</v>
      </c>
      <c r="J76" s="46">
        <f t="shared" si="22"/>
        <v>0</v>
      </c>
      <c r="K76" s="46">
        <f t="shared" si="19"/>
        <v>-44139.276885341504</v>
      </c>
      <c r="M76" s="123">
        <f t="shared" si="15"/>
        <v>1</v>
      </c>
      <c r="N76" s="37">
        <f t="shared" si="16"/>
        <v>6</v>
      </c>
      <c r="O76" s="37">
        <v>61</v>
      </c>
      <c r="P76" s="46">
        <f t="shared" si="1"/>
        <v>0</v>
      </c>
      <c r="Q76" s="46">
        <f t="shared" si="2"/>
        <v>0</v>
      </c>
      <c r="R76" s="46">
        <f t="shared" si="3"/>
        <v>93.301476985855402</v>
      </c>
      <c r="S76" s="115">
        <f t="shared" si="4"/>
        <v>6501.658354145834</v>
      </c>
      <c r="T76" s="46">
        <f t="shared" si="5"/>
        <v>0.12</v>
      </c>
      <c r="U76" s="46">
        <f t="shared" si="6"/>
        <v>0</v>
      </c>
      <c r="V76" s="46">
        <f t="shared" si="7"/>
        <v>0</v>
      </c>
      <c r="W76" s="116"/>
      <c r="Y76" s="5"/>
      <c r="Z76" s="5"/>
      <c r="AA76" s="5"/>
      <c r="AB76" s="5"/>
      <c r="AC76" s="5"/>
      <c r="AD76" s="5"/>
      <c r="AE76" s="5"/>
      <c r="AF76" s="5"/>
    </row>
    <row r="77" spans="2:32" x14ac:dyDescent="0.2">
      <c r="B77" s="37">
        <f t="shared" si="12"/>
        <v>6</v>
      </c>
      <c r="C77" s="37">
        <v>62</v>
      </c>
      <c r="D77" s="46"/>
      <c r="E77" s="46"/>
      <c r="F77" s="46">
        <f t="shared" si="23"/>
        <v>93.301476985855402</v>
      </c>
      <c r="G77" s="48">
        <f t="shared" si="21"/>
        <v>6501.658354145834</v>
      </c>
      <c r="H77" s="46">
        <f t="shared" si="0"/>
        <v>0.12</v>
      </c>
      <c r="I77" s="46">
        <f t="shared" si="14"/>
        <v>0</v>
      </c>
      <c r="J77" s="46">
        <f t="shared" si="22"/>
        <v>0</v>
      </c>
      <c r="K77" s="46">
        <f t="shared" si="19"/>
        <v>-44465.316666746636</v>
      </c>
      <c r="M77" s="123">
        <f t="shared" si="15"/>
        <v>0.99476584624003517</v>
      </c>
      <c r="N77" s="37">
        <f t="shared" si="16"/>
        <v>6</v>
      </c>
      <c r="O77" s="37">
        <v>62</v>
      </c>
      <c r="P77" s="46">
        <f t="shared" si="1"/>
        <v>0</v>
      </c>
      <c r="Q77" s="46">
        <f t="shared" si="2"/>
        <v>0</v>
      </c>
      <c r="R77" s="46">
        <f t="shared" si="3"/>
        <v>92.813122709279611</v>
      </c>
      <c r="S77" s="115">
        <f t="shared" si="4"/>
        <v>6501.658354145834</v>
      </c>
      <c r="T77" s="46">
        <f t="shared" si="5"/>
        <v>0.12</v>
      </c>
      <c r="U77" s="46">
        <f t="shared" si="6"/>
        <v>0</v>
      </c>
      <c r="V77" s="46">
        <f t="shared" si="7"/>
        <v>0</v>
      </c>
      <c r="W77" s="116"/>
      <c r="Y77" s="5"/>
      <c r="Z77" s="5"/>
      <c r="AA77" s="5"/>
      <c r="AB77" s="5"/>
      <c r="AC77" s="5"/>
      <c r="AD77" s="5"/>
      <c r="AE77" s="5"/>
      <c r="AF77" s="5"/>
    </row>
    <row r="78" spans="2:32" x14ac:dyDescent="0.2">
      <c r="B78" s="37">
        <f t="shared" si="12"/>
        <v>6</v>
      </c>
      <c r="C78" s="37">
        <v>63</v>
      </c>
      <c r="D78" s="46"/>
      <c r="E78" s="46"/>
      <c r="F78" s="46">
        <f t="shared" si="23"/>
        <v>93.301476985855402</v>
      </c>
      <c r="G78" s="48">
        <f t="shared" si="21"/>
        <v>6501.658354145834</v>
      </c>
      <c r="H78" s="46">
        <f t="shared" si="0"/>
        <v>0.12</v>
      </c>
      <c r="I78" s="46">
        <f t="shared" si="14"/>
        <v>2328.3459628651703</v>
      </c>
      <c r="J78" s="46">
        <f t="shared" si="22"/>
        <v>0</v>
      </c>
      <c r="K78" s="46">
        <f t="shared" si="19"/>
        <v>-42452.474962311113</v>
      </c>
      <c r="M78" s="123">
        <f t="shared" si="15"/>
        <v>0.98955908884565325</v>
      </c>
      <c r="N78" s="37">
        <f t="shared" si="16"/>
        <v>6</v>
      </c>
      <c r="O78" s="37">
        <v>63</v>
      </c>
      <c r="P78" s="46">
        <f t="shared" si="1"/>
        <v>0</v>
      </c>
      <c r="Q78" s="46">
        <f t="shared" si="2"/>
        <v>0</v>
      </c>
      <c r="R78" s="46">
        <f t="shared" si="3"/>
        <v>92.327324554076753</v>
      </c>
      <c r="S78" s="115">
        <f t="shared" si="4"/>
        <v>6501.658354145834</v>
      </c>
      <c r="T78" s="46">
        <f t="shared" si="5"/>
        <v>0.12</v>
      </c>
      <c r="U78" s="46">
        <f t="shared" si="6"/>
        <v>2304.0359095303133</v>
      </c>
      <c r="V78" s="46">
        <f t="shared" si="7"/>
        <v>0</v>
      </c>
      <c r="W78" s="116"/>
      <c r="Y78" s="5"/>
      <c r="Z78" s="5"/>
      <c r="AA78" s="5"/>
      <c r="AB78" s="5"/>
      <c r="AC78" s="5"/>
      <c r="AD78" s="5"/>
      <c r="AE78" s="5"/>
      <c r="AF78" s="5"/>
    </row>
    <row r="79" spans="2:32" x14ac:dyDescent="0.2">
      <c r="B79" s="37">
        <f t="shared" si="12"/>
        <v>6</v>
      </c>
      <c r="C79" s="37">
        <v>64</v>
      </c>
      <c r="D79" s="46"/>
      <c r="E79" s="46"/>
      <c r="F79" s="46">
        <f t="shared" si="23"/>
        <v>93.301476985855402</v>
      </c>
      <c r="G79" s="48">
        <f t="shared" si="21"/>
        <v>6501.658354145834</v>
      </c>
      <c r="H79" s="46">
        <f t="shared" si="0"/>
        <v>0.12</v>
      </c>
      <c r="I79" s="46">
        <f t="shared" si="14"/>
        <v>0</v>
      </c>
      <c r="J79" s="46">
        <f t="shared" si="22"/>
        <v>0</v>
      </c>
      <c r="K79" s="46">
        <f t="shared" si="19"/>
        <v>-42769.639307691665</v>
      </c>
      <c r="M79" s="123">
        <f t="shared" si="15"/>
        <v>0.98437958442006435</v>
      </c>
      <c r="N79" s="37">
        <f t="shared" si="16"/>
        <v>6</v>
      </c>
      <c r="O79" s="37">
        <v>64</v>
      </c>
      <c r="P79" s="46">
        <f t="shared" si="1"/>
        <v>0</v>
      </c>
      <c r="Q79" s="46">
        <f t="shared" si="2"/>
        <v>0</v>
      </c>
      <c r="R79" s="46">
        <f t="shared" si="3"/>
        <v>91.844069141114545</v>
      </c>
      <c r="S79" s="115">
        <f t="shared" si="4"/>
        <v>6501.658354145834</v>
      </c>
      <c r="T79" s="46">
        <f t="shared" si="5"/>
        <v>0.12</v>
      </c>
      <c r="U79" s="46">
        <f t="shared" si="6"/>
        <v>0</v>
      </c>
      <c r="V79" s="46">
        <f t="shared" si="7"/>
        <v>0</v>
      </c>
      <c r="W79" s="116"/>
      <c r="Y79" s="5"/>
      <c r="Z79" s="5"/>
      <c r="AA79" s="5"/>
      <c r="AB79" s="5"/>
      <c r="AC79" s="5"/>
      <c r="AD79" s="5"/>
      <c r="AE79" s="5"/>
      <c r="AF79" s="5"/>
    </row>
    <row r="80" spans="2:32" x14ac:dyDescent="0.2">
      <c r="B80" s="37">
        <f t="shared" si="12"/>
        <v>6</v>
      </c>
      <c r="C80" s="37">
        <v>65</v>
      </c>
      <c r="D80" s="46"/>
      <c r="E80" s="46"/>
      <c r="F80" s="46">
        <f t="shared" si="23"/>
        <v>93.301476985855402</v>
      </c>
      <c r="G80" s="48">
        <f t="shared" si="21"/>
        <v>6501.658354145834</v>
      </c>
      <c r="H80" s="46">
        <f t="shared" ref="H80:H143" si="24">$H$14</f>
        <v>0.12</v>
      </c>
      <c r="I80" s="46">
        <f t="shared" si="14"/>
        <v>0</v>
      </c>
      <c r="J80" s="46">
        <f t="shared" si="22"/>
        <v>0</v>
      </c>
      <c r="K80" s="46">
        <f t="shared" si="19"/>
        <v>-43088.472474893126</v>
      </c>
      <c r="M80" s="123">
        <f t="shared" si="15"/>
        <v>0.97922719031703953</v>
      </c>
      <c r="N80" s="37">
        <f t="shared" si="16"/>
        <v>6</v>
      </c>
      <c r="O80" s="37">
        <v>65</v>
      </c>
      <c r="P80" s="46">
        <f t="shared" ref="P80:P143" si="25">D80*$M80</f>
        <v>0</v>
      </c>
      <c r="Q80" s="46">
        <f t="shared" ref="Q80:Q143" si="26">E80*$M80</f>
        <v>0</v>
      </c>
      <c r="R80" s="46">
        <f t="shared" ref="R80:R143" si="27">F80*$M80</f>
        <v>91.363343161289109</v>
      </c>
      <c r="S80" s="115">
        <f t="shared" ref="S80:S143" si="28">G80</f>
        <v>6501.658354145834</v>
      </c>
      <c r="T80" s="46">
        <f t="shared" ref="T80:T143" si="29">H80</f>
        <v>0.12</v>
      </c>
      <c r="U80" s="46">
        <f t="shared" ref="U80:U143" si="30">I80*$M80</f>
        <v>0</v>
      </c>
      <c r="V80" s="46">
        <f t="shared" ref="V80:V143" si="31">J80*$M80</f>
        <v>0</v>
      </c>
      <c r="W80" s="116"/>
      <c r="Y80" s="5"/>
      <c r="Z80" s="5"/>
      <c r="AA80" s="5"/>
      <c r="AB80" s="5"/>
      <c r="AC80" s="5"/>
      <c r="AD80" s="5"/>
      <c r="AE80" s="5"/>
      <c r="AF80" s="5"/>
    </row>
    <row r="81" spans="2:32" x14ac:dyDescent="0.2">
      <c r="B81" s="37">
        <f t="shared" ref="B81:B144" si="32">INT((C81-1)/12)+1</f>
        <v>6</v>
      </c>
      <c r="C81" s="37">
        <v>66</v>
      </c>
      <c r="D81" s="46"/>
      <c r="E81" s="46"/>
      <c r="F81" s="46">
        <f t="shared" si="23"/>
        <v>93.301476985855402</v>
      </c>
      <c r="G81" s="48">
        <f t="shared" si="21"/>
        <v>6501.658354145834</v>
      </c>
      <c r="H81" s="46">
        <f t="shared" si="24"/>
        <v>0.12</v>
      </c>
      <c r="I81" s="46">
        <f t="shared" ref="I81:I144" si="33">IF(INT(C81/3)=C81/3,SUMPRODUCT(G79:G81,H79:H81),0)*(1-$D$9/12)</f>
        <v>2328.3459628651703</v>
      </c>
      <c r="J81" s="46">
        <f t="shared" si="22"/>
        <v>3880.576604775285</v>
      </c>
      <c r="K81" s="46">
        <f t="shared" si="19"/>
        <v>-37167.391224765721</v>
      </c>
      <c r="M81" s="123">
        <f t="shared" ref="M81:M144" si="34">(1-$D$9/12)^(12*(($C81-1)/12-$B81+1))</f>
        <v>0.97410176463698184</v>
      </c>
      <c r="N81" s="37">
        <f t="shared" ref="N81:N144" si="35">INT((O81-1)/12)+1</f>
        <v>6</v>
      </c>
      <c r="O81" s="37">
        <v>66</v>
      </c>
      <c r="P81" s="46">
        <f t="shared" si="25"/>
        <v>0</v>
      </c>
      <c r="Q81" s="46">
        <f t="shared" si="26"/>
        <v>0</v>
      </c>
      <c r="R81" s="46">
        <f t="shared" si="27"/>
        <v>90.885133375158503</v>
      </c>
      <c r="S81" s="115">
        <f t="shared" si="28"/>
        <v>6501.658354145834</v>
      </c>
      <c r="T81" s="46">
        <f t="shared" si="29"/>
        <v>0.12</v>
      </c>
      <c r="U81" s="46">
        <f t="shared" si="30"/>
        <v>2268.045911112355</v>
      </c>
      <c r="V81" s="46">
        <f t="shared" si="31"/>
        <v>3780.0765185205928</v>
      </c>
      <c r="W81" s="116"/>
      <c r="Y81" s="5"/>
      <c r="Z81" s="5"/>
      <c r="AA81" s="5"/>
      <c r="AB81" s="5"/>
      <c r="AC81" s="5"/>
      <c r="AD81" s="5"/>
      <c r="AE81" s="5"/>
      <c r="AF81" s="5"/>
    </row>
    <row r="82" spans="2:32" x14ac:dyDescent="0.2">
      <c r="B82" s="37">
        <f t="shared" si="32"/>
        <v>6</v>
      </c>
      <c r="C82" s="37">
        <v>67</v>
      </c>
      <c r="D82" s="46"/>
      <c r="E82" s="46"/>
      <c r="F82" s="46">
        <f t="shared" si="23"/>
        <v>93.301476985855402</v>
      </c>
      <c r="G82" s="48">
        <f t="shared" si="21"/>
        <v>6501.658354145834</v>
      </c>
      <c r="H82" s="46">
        <f t="shared" si="24"/>
        <v>0.12</v>
      </c>
      <c r="I82" s="46">
        <f t="shared" si="33"/>
        <v>0</v>
      </c>
      <c r="J82" s="46"/>
      <c r="K82" s="46">
        <f t="shared" ref="K82:K145" si="36">(K81-D82-E82-F82+I82+J82)*(1+$D$10/12)</f>
        <v>-37456.747075291765</v>
      </c>
      <c r="M82" s="123">
        <f t="shared" si="34"/>
        <v>0.96900316622301863</v>
      </c>
      <c r="N82" s="37">
        <f t="shared" si="35"/>
        <v>6</v>
      </c>
      <c r="O82" s="37">
        <v>67</v>
      </c>
      <c r="P82" s="46">
        <f t="shared" si="25"/>
        <v>0</v>
      </c>
      <c r="Q82" s="46">
        <f t="shared" si="26"/>
        <v>0</v>
      </c>
      <c r="R82" s="46">
        <f t="shared" si="27"/>
        <v>90.409426612577988</v>
      </c>
      <c r="S82" s="115">
        <f t="shared" si="28"/>
        <v>6501.658354145834</v>
      </c>
      <c r="T82" s="46">
        <f t="shared" si="29"/>
        <v>0.12</v>
      </c>
      <c r="U82" s="46">
        <f t="shared" si="30"/>
        <v>0</v>
      </c>
      <c r="V82" s="46">
        <f t="shared" si="31"/>
        <v>0</v>
      </c>
      <c r="W82" s="116"/>
      <c r="Y82" s="5"/>
      <c r="Z82" s="5"/>
      <c r="AA82" s="5"/>
      <c r="AB82" s="5"/>
      <c r="AC82" s="5"/>
      <c r="AD82" s="5"/>
      <c r="AE82" s="5"/>
      <c r="AF82" s="5"/>
    </row>
    <row r="83" spans="2:32" x14ac:dyDescent="0.2">
      <c r="B83" s="37">
        <f t="shared" si="32"/>
        <v>6</v>
      </c>
      <c r="C83" s="37">
        <v>68</v>
      </c>
      <c r="D83" s="46"/>
      <c r="E83" s="46"/>
      <c r="F83" s="46">
        <f t="shared" si="23"/>
        <v>93.301476985855402</v>
      </c>
      <c r="G83" s="48">
        <f t="shared" si="21"/>
        <v>6501.658354145834</v>
      </c>
      <c r="H83" s="46">
        <f t="shared" si="24"/>
        <v>0.12</v>
      </c>
      <c r="I83" s="46">
        <f t="shared" si="33"/>
        <v>0</v>
      </c>
      <c r="J83" s="46"/>
      <c r="K83" s="46">
        <f t="shared" si="36"/>
        <v>-37747.625427840496</v>
      </c>
      <c r="M83" s="123">
        <f t="shared" si="34"/>
        <v>0.96393125465711471</v>
      </c>
      <c r="N83" s="37">
        <f t="shared" si="35"/>
        <v>6</v>
      </c>
      <c r="O83" s="37">
        <v>68</v>
      </c>
      <c r="P83" s="46">
        <f t="shared" si="25"/>
        <v>0</v>
      </c>
      <c r="Q83" s="46">
        <f t="shared" si="26"/>
        <v>0</v>
      </c>
      <c r="R83" s="46">
        <f t="shared" si="27"/>
        <v>89.936209772337506</v>
      </c>
      <c r="S83" s="115">
        <f t="shared" si="28"/>
        <v>6501.658354145834</v>
      </c>
      <c r="T83" s="46">
        <f t="shared" si="29"/>
        <v>0.12</v>
      </c>
      <c r="U83" s="46">
        <f t="shared" si="30"/>
        <v>0</v>
      </c>
      <c r="V83" s="46">
        <f t="shared" si="31"/>
        <v>0</v>
      </c>
      <c r="W83" s="116"/>
      <c r="Y83" s="5"/>
      <c r="Z83" s="5"/>
      <c r="AA83" s="5"/>
      <c r="AB83" s="5"/>
      <c r="AC83" s="5"/>
      <c r="AD83" s="5"/>
      <c r="AE83" s="5"/>
      <c r="AF83" s="5"/>
    </row>
    <row r="84" spans="2:32" x14ac:dyDescent="0.2">
      <c r="B84" s="37">
        <f t="shared" si="32"/>
        <v>6</v>
      </c>
      <c r="C84" s="37">
        <v>69</v>
      </c>
      <c r="D84" s="46"/>
      <c r="E84" s="46"/>
      <c r="F84" s="46">
        <f t="shared" si="23"/>
        <v>93.301476985855402</v>
      </c>
      <c r="G84" s="48">
        <f t="shared" si="21"/>
        <v>6501.658354145834</v>
      </c>
      <c r="H84" s="46">
        <f t="shared" si="24"/>
        <v>0.12</v>
      </c>
      <c r="I84" s="46">
        <f t="shared" si="33"/>
        <v>2328.3459628651703</v>
      </c>
      <c r="J84" s="46"/>
      <c r="K84" s="46">
        <f t="shared" si="36"/>
        <v>-35699.437285859596</v>
      </c>
      <c r="M84" s="123">
        <f t="shared" si="34"/>
        <v>0.95888589025620352</v>
      </c>
      <c r="N84" s="37">
        <f t="shared" si="35"/>
        <v>6</v>
      </c>
      <c r="O84" s="37">
        <v>69</v>
      </c>
      <c r="P84" s="46">
        <f t="shared" si="25"/>
        <v>0</v>
      </c>
      <c r="Q84" s="46">
        <f t="shared" si="26"/>
        <v>0</v>
      </c>
      <c r="R84" s="46">
        <f t="shared" si="27"/>
        <v>89.465469821800639</v>
      </c>
      <c r="S84" s="115">
        <f t="shared" si="28"/>
        <v>6501.658354145834</v>
      </c>
      <c r="T84" s="46">
        <f t="shared" si="29"/>
        <v>0.12</v>
      </c>
      <c r="U84" s="46">
        <f t="shared" si="30"/>
        <v>2232.6180914264064</v>
      </c>
      <c r="V84" s="46">
        <f t="shared" si="31"/>
        <v>0</v>
      </c>
      <c r="W84" s="116"/>
      <c r="Y84" s="5"/>
      <c r="Z84" s="5"/>
      <c r="AA84" s="5"/>
      <c r="AB84" s="5"/>
      <c r="AC84" s="5"/>
      <c r="AD84" s="5"/>
      <c r="AE84" s="5"/>
      <c r="AF84" s="5"/>
    </row>
    <row r="85" spans="2:32" x14ac:dyDescent="0.2">
      <c r="B85" s="37">
        <f t="shared" si="32"/>
        <v>6</v>
      </c>
      <c r="C85" s="37">
        <v>70</v>
      </c>
      <c r="D85" s="46"/>
      <c r="E85" s="46"/>
      <c r="F85" s="46">
        <f t="shared" si="23"/>
        <v>93.301476985855402</v>
      </c>
      <c r="G85" s="48">
        <f t="shared" si="21"/>
        <v>6501.658354145834</v>
      </c>
      <c r="H85" s="46">
        <f t="shared" si="24"/>
        <v>0.12</v>
      </c>
      <c r="I85" s="46">
        <f t="shared" si="33"/>
        <v>0</v>
      </c>
      <c r="J85" s="46"/>
      <c r="K85" s="46">
        <f t="shared" si="36"/>
        <v>-35981.069211546623</v>
      </c>
      <c r="M85" s="123">
        <f t="shared" si="34"/>
        <v>0.95386693406834155</v>
      </c>
      <c r="N85" s="37">
        <f t="shared" si="35"/>
        <v>6</v>
      </c>
      <c r="O85" s="37">
        <v>70</v>
      </c>
      <c r="P85" s="46">
        <f t="shared" si="25"/>
        <v>0</v>
      </c>
      <c r="Q85" s="46">
        <f t="shared" si="26"/>
        <v>0</v>
      </c>
      <c r="R85" s="46">
        <f t="shared" si="27"/>
        <v>88.997193796545815</v>
      </c>
      <c r="S85" s="115">
        <f t="shared" si="28"/>
        <v>6501.658354145834</v>
      </c>
      <c r="T85" s="46">
        <f t="shared" si="29"/>
        <v>0.12</v>
      </c>
      <c r="U85" s="46">
        <f t="shared" si="30"/>
        <v>0</v>
      </c>
      <c r="V85" s="46">
        <f t="shared" si="31"/>
        <v>0</v>
      </c>
      <c r="W85" s="116"/>
      <c r="Y85" s="5"/>
      <c r="Z85" s="5"/>
      <c r="AA85" s="5"/>
      <c r="AB85" s="5"/>
      <c r="AC85" s="5"/>
      <c r="AD85" s="5"/>
      <c r="AE85" s="5"/>
      <c r="AF85" s="5"/>
    </row>
    <row r="86" spans="2:32" x14ac:dyDescent="0.2">
      <c r="B86" s="37">
        <f t="shared" si="32"/>
        <v>6</v>
      </c>
      <c r="C86" s="37">
        <v>71</v>
      </c>
      <c r="D86" s="46"/>
      <c r="E86" s="46"/>
      <c r="F86" s="46">
        <f t="shared" si="23"/>
        <v>93.301476985855402</v>
      </c>
      <c r="G86" s="48">
        <f t="shared" si="21"/>
        <v>6501.658354145834</v>
      </c>
      <c r="H86" s="46">
        <f t="shared" si="24"/>
        <v>0.12</v>
      </c>
      <c r="I86" s="46">
        <f t="shared" si="33"/>
        <v>0</v>
      </c>
      <c r="J86" s="46"/>
      <c r="K86" s="46">
        <f t="shared" si="36"/>
        <v>-36264.182998325217</v>
      </c>
      <c r="M86" s="123">
        <f t="shared" si="34"/>
        <v>0.94887424786888197</v>
      </c>
      <c r="N86" s="37">
        <f t="shared" si="35"/>
        <v>6</v>
      </c>
      <c r="O86" s="37">
        <v>71</v>
      </c>
      <c r="P86" s="46">
        <f t="shared" si="25"/>
        <v>0</v>
      </c>
      <c r="Q86" s="46">
        <f t="shared" si="26"/>
        <v>0</v>
      </c>
      <c r="R86" s="46">
        <f t="shared" si="27"/>
        <v>88.531368800009346</v>
      </c>
      <c r="S86" s="115">
        <f t="shared" si="28"/>
        <v>6501.658354145834</v>
      </c>
      <c r="T86" s="46">
        <f t="shared" si="29"/>
        <v>0.12</v>
      </c>
      <c r="U86" s="46">
        <f t="shared" si="30"/>
        <v>0</v>
      </c>
      <c r="V86" s="46">
        <f t="shared" si="31"/>
        <v>0</v>
      </c>
      <c r="W86" s="116"/>
      <c r="Y86" s="5"/>
      <c r="Z86" s="5"/>
      <c r="AA86" s="5"/>
      <c r="AB86" s="5"/>
      <c r="AC86" s="5"/>
      <c r="AD86" s="5"/>
      <c r="AE86" s="5"/>
      <c r="AF86" s="5"/>
    </row>
    <row r="87" spans="2:32" x14ac:dyDescent="0.2">
      <c r="B87" s="37">
        <f t="shared" si="32"/>
        <v>6</v>
      </c>
      <c r="C87" s="37">
        <v>72</v>
      </c>
      <c r="D87" s="46"/>
      <c r="E87" s="46"/>
      <c r="F87" s="46">
        <f t="shared" si="23"/>
        <v>93.301476985855402</v>
      </c>
      <c r="G87" s="48">
        <f t="shared" ref="G87:G150" si="37">$G$13/12*(1-$G$14)^(INT((C87-1)/12))</f>
        <v>6501.658354145834</v>
      </c>
      <c r="H87" s="46">
        <f t="shared" si="24"/>
        <v>0.12</v>
      </c>
      <c r="I87" s="46">
        <f t="shared" si="33"/>
        <v>2328.3459628651703</v>
      </c>
      <c r="J87" s="46"/>
      <c r="K87" s="46">
        <f t="shared" si="36"/>
        <v>-34208.189435802902</v>
      </c>
      <c r="M87" s="123">
        <f t="shared" si="34"/>
        <v>0.9439076941566652</v>
      </c>
      <c r="N87" s="37">
        <f t="shared" si="35"/>
        <v>6</v>
      </c>
      <c r="O87" s="37">
        <v>72</v>
      </c>
      <c r="P87" s="46">
        <f t="shared" si="25"/>
        <v>0</v>
      </c>
      <c r="Q87" s="46">
        <f t="shared" si="26"/>
        <v>0</v>
      </c>
      <c r="R87" s="46">
        <f t="shared" si="27"/>
        <v>88.067982003129941</v>
      </c>
      <c r="S87" s="115">
        <f t="shared" si="28"/>
        <v>6501.658354145834</v>
      </c>
      <c r="T87" s="46">
        <f t="shared" si="29"/>
        <v>0.12</v>
      </c>
      <c r="U87" s="46">
        <f t="shared" si="30"/>
        <v>2197.7436690070435</v>
      </c>
      <c r="V87" s="46">
        <f t="shared" si="31"/>
        <v>0</v>
      </c>
      <c r="W87" s="116"/>
      <c r="Y87" s="5"/>
      <c r="Z87" s="5"/>
      <c r="AA87" s="5"/>
      <c r="AB87" s="5"/>
      <c r="AC87" s="5"/>
      <c r="AD87" s="5"/>
      <c r="AE87" s="5"/>
      <c r="AF87" s="5"/>
    </row>
    <row r="88" spans="2:32" x14ac:dyDescent="0.2">
      <c r="B88" s="37">
        <f t="shared" si="32"/>
        <v>7</v>
      </c>
      <c r="C88" s="37">
        <v>73</v>
      </c>
      <c r="D88" s="46"/>
      <c r="E88" s="46"/>
      <c r="F88" s="46">
        <f t="shared" si="23"/>
        <v>96.100521295431051</v>
      </c>
      <c r="G88" s="48">
        <f t="shared" si="37"/>
        <v>6469.1500623751053</v>
      </c>
      <c r="H88" s="46">
        <f t="shared" si="24"/>
        <v>0.12</v>
      </c>
      <c r="I88" s="46">
        <f t="shared" si="33"/>
        <v>0</v>
      </c>
      <c r="J88" s="46"/>
      <c r="K88" s="46">
        <f t="shared" si="36"/>
        <v>-34484.788643236927</v>
      </c>
      <c r="M88" s="123">
        <f t="shared" si="34"/>
        <v>1</v>
      </c>
      <c r="N88" s="37">
        <f t="shared" si="35"/>
        <v>7</v>
      </c>
      <c r="O88" s="37">
        <v>73</v>
      </c>
      <c r="P88" s="46">
        <f t="shared" si="25"/>
        <v>0</v>
      </c>
      <c r="Q88" s="46">
        <f t="shared" si="26"/>
        <v>0</v>
      </c>
      <c r="R88" s="46">
        <f t="shared" si="27"/>
        <v>96.100521295431051</v>
      </c>
      <c r="S88" s="115">
        <f t="shared" si="28"/>
        <v>6469.1500623751053</v>
      </c>
      <c r="T88" s="46">
        <f t="shared" si="29"/>
        <v>0.12</v>
      </c>
      <c r="U88" s="46">
        <f t="shared" si="30"/>
        <v>0</v>
      </c>
      <c r="V88" s="46">
        <f t="shared" si="31"/>
        <v>0</v>
      </c>
      <c r="W88" s="116"/>
      <c r="Y88" s="5"/>
      <c r="Z88" s="5"/>
      <c r="AA88" s="5"/>
      <c r="AB88" s="5"/>
      <c r="AC88" s="5"/>
      <c r="AD88" s="5"/>
      <c r="AE88" s="5"/>
      <c r="AF88" s="5"/>
    </row>
    <row r="89" spans="2:32" x14ac:dyDescent="0.2">
      <c r="B89" s="37">
        <f t="shared" si="32"/>
        <v>7</v>
      </c>
      <c r="C89" s="37">
        <v>74</v>
      </c>
      <c r="D89" s="46"/>
      <c r="E89" s="46"/>
      <c r="F89" s="46">
        <f t="shared" si="23"/>
        <v>96.100521295431051</v>
      </c>
      <c r="G89" s="48">
        <f t="shared" si="37"/>
        <v>6469.1500623751053</v>
      </c>
      <c r="H89" s="46">
        <f t="shared" si="24"/>
        <v>0.12</v>
      </c>
      <c r="I89" s="46">
        <f t="shared" si="33"/>
        <v>0</v>
      </c>
      <c r="J89" s="46"/>
      <c r="K89" s="46">
        <f t="shared" si="36"/>
        <v>-34762.843231137689</v>
      </c>
      <c r="M89" s="123">
        <f t="shared" si="34"/>
        <v>0.99476584624003517</v>
      </c>
      <c r="N89" s="37">
        <f t="shared" si="35"/>
        <v>7</v>
      </c>
      <c r="O89" s="37">
        <v>74</v>
      </c>
      <c r="P89" s="46">
        <f t="shared" si="25"/>
        <v>0</v>
      </c>
      <c r="Q89" s="46">
        <f t="shared" si="26"/>
        <v>0</v>
      </c>
      <c r="R89" s="46">
        <f t="shared" si="27"/>
        <v>95.597516390557985</v>
      </c>
      <c r="S89" s="115">
        <f t="shared" si="28"/>
        <v>6469.1500623751053</v>
      </c>
      <c r="T89" s="46">
        <f t="shared" si="29"/>
        <v>0.12</v>
      </c>
      <c r="U89" s="46">
        <f t="shared" si="30"/>
        <v>0</v>
      </c>
      <c r="V89" s="46">
        <f t="shared" si="31"/>
        <v>0</v>
      </c>
      <c r="W89" s="116"/>
      <c r="Y89" s="5"/>
      <c r="Z89" s="5"/>
      <c r="AA89" s="5"/>
      <c r="AB89" s="5"/>
      <c r="AC89" s="5"/>
      <c r="AD89" s="5"/>
      <c r="AE89" s="5"/>
      <c r="AF89" s="5"/>
    </row>
    <row r="90" spans="2:32" x14ac:dyDescent="0.2">
      <c r="B90" s="37">
        <f t="shared" si="32"/>
        <v>7</v>
      </c>
      <c r="C90" s="37">
        <v>75</v>
      </c>
      <c r="D90" s="46"/>
      <c r="E90" s="46"/>
      <c r="F90" s="46">
        <f t="shared" si="23"/>
        <v>96.100521295431051</v>
      </c>
      <c r="G90" s="48">
        <f t="shared" si="37"/>
        <v>6469.1500623751053</v>
      </c>
      <c r="H90" s="46">
        <f t="shared" si="24"/>
        <v>0.12</v>
      </c>
      <c r="I90" s="46">
        <f t="shared" si="33"/>
        <v>2316.7042330508452</v>
      </c>
      <c r="J90" s="46"/>
      <c r="K90" s="46">
        <f t="shared" si="36"/>
        <v>-32713.46683481722</v>
      </c>
      <c r="M90" s="123">
        <f t="shared" si="34"/>
        <v>0.98955908884565325</v>
      </c>
      <c r="N90" s="37">
        <f t="shared" si="35"/>
        <v>7</v>
      </c>
      <c r="O90" s="37">
        <v>75</v>
      </c>
      <c r="P90" s="46">
        <f t="shared" si="25"/>
        <v>0</v>
      </c>
      <c r="Q90" s="46">
        <f t="shared" si="26"/>
        <v>0</v>
      </c>
      <c r="R90" s="46">
        <f t="shared" si="27"/>
        <v>95.097144290699049</v>
      </c>
      <c r="S90" s="115">
        <f t="shared" si="28"/>
        <v>6469.1500623751053</v>
      </c>
      <c r="T90" s="46">
        <f t="shared" si="29"/>
        <v>0.12</v>
      </c>
      <c r="U90" s="46">
        <f t="shared" si="30"/>
        <v>2292.5157299826624</v>
      </c>
      <c r="V90" s="46">
        <f t="shared" si="31"/>
        <v>0</v>
      </c>
      <c r="W90" s="116"/>
      <c r="Y90" s="5"/>
      <c r="Z90" s="5"/>
      <c r="AA90" s="5"/>
      <c r="AB90" s="5"/>
      <c r="AC90" s="5"/>
      <c r="AD90" s="5"/>
      <c r="AE90" s="5"/>
      <c r="AF90" s="5"/>
    </row>
    <row r="91" spans="2:32" x14ac:dyDescent="0.2">
      <c r="B91" s="37">
        <f t="shared" si="32"/>
        <v>7</v>
      </c>
      <c r="C91" s="37">
        <v>76</v>
      </c>
      <c r="D91" s="46"/>
      <c r="E91" s="46"/>
      <c r="F91" s="46">
        <f t="shared" si="23"/>
        <v>96.100521295431051</v>
      </c>
      <c r="G91" s="48">
        <f t="shared" si="37"/>
        <v>6469.1500623751053</v>
      </c>
      <c r="H91" s="46">
        <f t="shared" si="24"/>
        <v>0.12</v>
      </c>
      <c r="I91" s="46">
        <f t="shared" si="33"/>
        <v>0</v>
      </c>
      <c r="J91" s="46"/>
      <c r="K91" s="46">
        <f t="shared" si="36"/>
        <v>-32982.201268896162</v>
      </c>
      <c r="M91" s="123">
        <f t="shared" si="34"/>
        <v>0.98437958442006435</v>
      </c>
      <c r="N91" s="37">
        <f t="shared" si="35"/>
        <v>7</v>
      </c>
      <c r="O91" s="37">
        <v>76</v>
      </c>
      <c r="P91" s="46">
        <f t="shared" si="25"/>
        <v>0</v>
      </c>
      <c r="Q91" s="46">
        <f t="shared" si="26"/>
        <v>0</v>
      </c>
      <c r="R91" s="46">
        <f t="shared" si="27"/>
        <v>94.599391215347964</v>
      </c>
      <c r="S91" s="115">
        <f t="shared" si="28"/>
        <v>6469.1500623751053</v>
      </c>
      <c r="T91" s="46">
        <f t="shared" si="29"/>
        <v>0.12</v>
      </c>
      <c r="U91" s="46">
        <f t="shared" si="30"/>
        <v>0</v>
      </c>
      <c r="V91" s="46">
        <f t="shared" si="31"/>
        <v>0</v>
      </c>
      <c r="W91" s="116"/>
      <c r="Y91" s="5"/>
      <c r="Z91" s="5"/>
      <c r="AA91" s="5"/>
      <c r="AB91" s="5"/>
      <c r="AC91" s="5"/>
      <c r="AD91" s="5"/>
      <c r="AE91" s="5"/>
      <c r="AF91" s="5"/>
    </row>
    <row r="92" spans="2:32" x14ac:dyDescent="0.2">
      <c r="B92" s="37">
        <f t="shared" si="32"/>
        <v>7</v>
      </c>
      <c r="C92" s="37">
        <v>77</v>
      </c>
      <c r="D92" s="46"/>
      <c r="E92" s="46"/>
      <c r="F92" s="46">
        <f t="shared" si="23"/>
        <v>96.100521295431051</v>
      </c>
      <c r="G92" s="48">
        <f t="shared" si="37"/>
        <v>6469.1500623751053</v>
      </c>
      <c r="H92" s="46">
        <f t="shared" si="24"/>
        <v>0.12</v>
      </c>
      <c r="I92" s="46">
        <f t="shared" si="33"/>
        <v>0</v>
      </c>
      <c r="J92" s="46"/>
      <c r="K92" s="46">
        <f t="shared" si="36"/>
        <v>-33252.349701408886</v>
      </c>
      <c r="M92" s="123">
        <f t="shared" si="34"/>
        <v>0.97922719031703953</v>
      </c>
      <c r="N92" s="37">
        <f t="shared" si="35"/>
        <v>7</v>
      </c>
      <c r="O92" s="37">
        <v>77</v>
      </c>
      <c r="P92" s="46">
        <f t="shared" si="25"/>
        <v>0</v>
      </c>
      <c r="Q92" s="46">
        <f t="shared" si="26"/>
        <v>0</v>
      </c>
      <c r="R92" s="46">
        <f t="shared" si="27"/>
        <v>94.104243456127776</v>
      </c>
      <c r="S92" s="115">
        <f t="shared" si="28"/>
        <v>6469.1500623751053</v>
      </c>
      <c r="T92" s="46">
        <f t="shared" si="29"/>
        <v>0.12</v>
      </c>
      <c r="U92" s="46">
        <f t="shared" si="30"/>
        <v>0</v>
      </c>
      <c r="V92" s="46">
        <f t="shared" si="31"/>
        <v>0</v>
      </c>
      <c r="W92" s="116"/>
      <c r="Y92" s="5"/>
      <c r="Z92" s="5"/>
      <c r="AA92" s="5"/>
      <c r="AB92" s="5"/>
      <c r="AC92" s="5"/>
      <c r="AD92" s="5"/>
      <c r="AE92" s="5"/>
      <c r="AF92" s="5"/>
    </row>
    <row r="93" spans="2:32" x14ac:dyDescent="0.2">
      <c r="B93" s="37">
        <f t="shared" si="32"/>
        <v>7</v>
      </c>
      <c r="C93" s="37">
        <v>78</v>
      </c>
      <c r="D93" s="46"/>
      <c r="E93" s="46"/>
      <c r="F93" s="46">
        <f t="shared" ref="F93:F156" si="38">$F$13/12*(1+$F$14)^(INT((C93-1)/12)-1)*(1-$D$9/12)</f>
        <v>96.100521295431051</v>
      </c>
      <c r="G93" s="48">
        <f t="shared" si="37"/>
        <v>6469.1500623751053</v>
      </c>
      <c r="H93" s="46">
        <f t="shared" si="24"/>
        <v>0.12</v>
      </c>
      <c r="I93" s="46">
        <f t="shared" si="33"/>
        <v>2316.7042330508452</v>
      </c>
      <c r="J93" s="46"/>
      <c r="K93" s="46">
        <f t="shared" si="36"/>
        <v>-31195.025549927828</v>
      </c>
      <c r="M93" s="123">
        <f t="shared" si="34"/>
        <v>0.97410176463698184</v>
      </c>
      <c r="N93" s="37">
        <f t="shared" si="35"/>
        <v>7</v>
      </c>
      <c r="O93" s="37">
        <v>78</v>
      </c>
      <c r="P93" s="46">
        <f t="shared" si="25"/>
        <v>0</v>
      </c>
      <c r="Q93" s="46">
        <f t="shared" si="26"/>
        <v>0</v>
      </c>
      <c r="R93" s="46">
        <f t="shared" si="27"/>
        <v>93.611687376413244</v>
      </c>
      <c r="S93" s="115">
        <f t="shared" si="28"/>
        <v>6469.1500623751053</v>
      </c>
      <c r="T93" s="46">
        <f t="shared" si="29"/>
        <v>0.12</v>
      </c>
      <c r="U93" s="46">
        <f t="shared" si="30"/>
        <v>2256.7056815567939</v>
      </c>
      <c r="V93" s="46">
        <f t="shared" si="31"/>
        <v>0</v>
      </c>
      <c r="W93" s="116"/>
      <c r="Y93" s="5"/>
      <c r="Z93" s="5"/>
      <c r="AA93" s="5"/>
      <c r="AB93" s="5"/>
      <c r="AC93" s="5"/>
      <c r="AD93" s="5"/>
      <c r="AE93" s="5"/>
      <c r="AF93" s="5"/>
    </row>
    <row r="94" spans="2:32" x14ac:dyDescent="0.2">
      <c r="B94" s="37">
        <f t="shared" si="32"/>
        <v>7</v>
      </c>
      <c r="C94" s="37">
        <v>79</v>
      </c>
      <c r="D94" s="46"/>
      <c r="E94" s="46"/>
      <c r="F94" s="46">
        <f t="shared" si="38"/>
        <v>96.100521295431051</v>
      </c>
      <c r="G94" s="48">
        <f t="shared" si="37"/>
        <v>6469.1500623751053</v>
      </c>
      <c r="H94" s="46">
        <f t="shared" si="24"/>
        <v>0.12</v>
      </c>
      <c r="I94" s="46">
        <f t="shared" si="33"/>
        <v>0</v>
      </c>
      <c r="J94" s="46"/>
      <c r="K94" s="46">
        <f t="shared" si="36"/>
        <v>-31455.770410188336</v>
      </c>
      <c r="M94" s="123">
        <f t="shared" si="34"/>
        <v>0.96900316622301863</v>
      </c>
      <c r="N94" s="37">
        <f t="shared" si="35"/>
        <v>7</v>
      </c>
      <c r="O94" s="37">
        <v>79</v>
      </c>
      <c r="P94" s="46">
        <f t="shared" si="25"/>
        <v>0</v>
      </c>
      <c r="Q94" s="46">
        <f t="shared" si="26"/>
        <v>0</v>
      </c>
      <c r="R94" s="46">
        <f t="shared" si="27"/>
        <v>93.121709410955319</v>
      </c>
      <c r="S94" s="115">
        <f t="shared" si="28"/>
        <v>6469.1500623751053</v>
      </c>
      <c r="T94" s="46">
        <f t="shared" si="29"/>
        <v>0.12</v>
      </c>
      <c r="U94" s="46">
        <f t="shared" si="30"/>
        <v>0</v>
      </c>
      <c r="V94" s="46">
        <f t="shared" si="31"/>
        <v>0</v>
      </c>
      <c r="W94" s="116"/>
      <c r="Y94" s="5"/>
      <c r="Z94" s="5"/>
      <c r="AA94" s="5"/>
      <c r="AB94" s="5"/>
      <c r="AC94" s="5"/>
      <c r="AD94" s="5"/>
      <c r="AE94" s="5"/>
      <c r="AF94" s="5"/>
    </row>
    <row r="95" spans="2:32" x14ac:dyDescent="0.2">
      <c r="B95" s="37">
        <f t="shared" si="32"/>
        <v>7</v>
      </c>
      <c r="C95" s="37">
        <v>80</v>
      </c>
      <c r="D95" s="46"/>
      <c r="E95" s="46"/>
      <c r="F95" s="46">
        <f t="shared" si="38"/>
        <v>96.100521295431051</v>
      </c>
      <c r="G95" s="48">
        <f t="shared" si="37"/>
        <v>6469.1500623751053</v>
      </c>
      <c r="H95" s="46">
        <f t="shared" si="24"/>
        <v>0.12</v>
      </c>
      <c r="I95" s="46">
        <f t="shared" si="33"/>
        <v>0</v>
      </c>
      <c r="J95" s="46"/>
      <c r="K95" s="46">
        <f t="shared" si="36"/>
        <v>-31717.887230187793</v>
      </c>
      <c r="M95" s="123">
        <f t="shared" si="34"/>
        <v>0.96393125465711471</v>
      </c>
      <c r="N95" s="37">
        <f t="shared" si="35"/>
        <v>7</v>
      </c>
      <c r="O95" s="37">
        <v>80</v>
      </c>
      <c r="P95" s="46">
        <f t="shared" si="25"/>
        <v>0</v>
      </c>
      <c r="Q95" s="46">
        <f t="shared" si="26"/>
        <v>0</v>
      </c>
      <c r="R95" s="46">
        <f t="shared" si="27"/>
        <v>92.634296065507627</v>
      </c>
      <c r="S95" s="115">
        <f t="shared" si="28"/>
        <v>6469.1500623751053</v>
      </c>
      <c r="T95" s="46">
        <f t="shared" si="29"/>
        <v>0.12</v>
      </c>
      <c r="U95" s="46">
        <f t="shared" si="30"/>
        <v>0</v>
      </c>
      <c r="V95" s="46">
        <f t="shared" si="31"/>
        <v>0</v>
      </c>
      <c r="W95" s="116"/>
      <c r="Y95" s="5"/>
      <c r="Z95" s="5"/>
      <c r="AA95" s="5"/>
      <c r="AB95" s="5"/>
      <c r="AC95" s="5"/>
      <c r="AD95" s="5"/>
      <c r="AE95" s="5"/>
      <c r="AF95" s="5"/>
    </row>
    <row r="96" spans="2:32" x14ac:dyDescent="0.2">
      <c r="B96" s="37">
        <f t="shared" si="32"/>
        <v>7</v>
      </c>
      <c r="C96" s="37">
        <v>81</v>
      </c>
      <c r="D96" s="46"/>
      <c r="E96" s="46"/>
      <c r="F96" s="46">
        <f t="shared" si="38"/>
        <v>96.100521295431051</v>
      </c>
      <c r="G96" s="48">
        <f t="shared" si="37"/>
        <v>6469.1500623751053</v>
      </c>
      <c r="H96" s="46">
        <f t="shared" si="24"/>
        <v>0.12</v>
      </c>
      <c r="I96" s="46">
        <f t="shared" si="33"/>
        <v>2316.7042330508452</v>
      </c>
      <c r="J96" s="46"/>
      <c r="K96" s="46">
        <f t="shared" si="36"/>
        <v>-29652.489206303868</v>
      </c>
      <c r="M96" s="123">
        <f t="shared" si="34"/>
        <v>0.95888589025620352</v>
      </c>
      <c r="N96" s="37">
        <f t="shared" si="35"/>
        <v>7</v>
      </c>
      <c r="O96" s="37">
        <v>81</v>
      </c>
      <c r="P96" s="46">
        <f t="shared" si="25"/>
        <v>0</v>
      </c>
      <c r="Q96" s="46">
        <f t="shared" si="26"/>
        <v>0</v>
      </c>
      <c r="R96" s="46">
        <f t="shared" si="27"/>
        <v>92.149433916454655</v>
      </c>
      <c r="S96" s="115">
        <f t="shared" si="28"/>
        <v>6469.1500623751053</v>
      </c>
      <c r="T96" s="46">
        <f t="shared" si="29"/>
        <v>0.12</v>
      </c>
      <c r="U96" s="46">
        <f t="shared" si="30"/>
        <v>2221.4550009692748</v>
      </c>
      <c r="V96" s="46">
        <f t="shared" si="31"/>
        <v>0</v>
      </c>
      <c r="W96" s="116"/>
      <c r="Y96" s="5"/>
      <c r="Z96" s="5"/>
      <c r="AA96" s="5"/>
      <c r="AB96" s="5"/>
      <c r="AC96" s="5"/>
      <c r="AD96" s="5"/>
      <c r="AE96" s="5"/>
      <c r="AF96" s="5"/>
    </row>
    <row r="97" spans="2:32" x14ac:dyDescent="0.2">
      <c r="B97" s="37">
        <f t="shared" si="32"/>
        <v>7</v>
      </c>
      <c r="C97" s="37">
        <v>82</v>
      </c>
      <c r="D97" s="46"/>
      <c r="E97" s="46"/>
      <c r="F97" s="46">
        <f t="shared" si="38"/>
        <v>96.100521295431051</v>
      </c>
      <c r="G97" s="48">
        <f t="shared" si="37"/>
        <v>6469.1500623751053</v>
      </c>
      <c r="H97" s="46">
        <f t="shared" si="24"/>
        <v>0.12</v>
      </c>
      <c r="I97" s="46">
        <f t="shared" si="33"/>
        <v>0</v>
      </c>
      <c r="J97" s="46"/>
      <c r="K97" s="46">
        <f t="shared" si="36"/>
        <v>-29905.117711913299</v>
      </c>
      <c r="M97" s="123">
        <f t="shared" si="34"/>
        <v>0.95386693406834155</v>
      </c>
      <c r="N97" s="37">
        <f t="shared" si="35"/>
        <v>7</v>
      </c>
      <c r="O97" s="37">
        <v>82</v>
      </c>
      <c r="P97" s="46">
        <f t="shared" si="25"/>
        <v>0</v>
      </c>
      <c r="Q97" s="46">
        <f t="shared" si="26"/>
        <v>0</v>
      </c>
      <c r="R97" s="46">
        <f t="shared" si="27"/>
        <v>91.667109610442182</v>
      </c>
      <c r="S97" s="115">
        <f t="shared" si="28"/>
        <v>6469.1500623751053</v>
      </c>
      <c r="T97" s="46">
        <f t="shared" si="29"/>
        <v>0.12</v>
      </c>
      <c r="U97" s="46">
        <f t="shared" si="30"/>
        <v>0</v>
      </c>
      <c r="V97" s="46">
        <f t="shared" si="31"/>
        <v>0</v>
      </c>
      <c r="W97" s="116"/>
      <c r="Y97" s="5"/>
      <c r="Z97" s="5"/>
      <c r="AA97" s="5"/>
      <c r="AB97" s="5"/>
      <c r="AC97" s="5"/>
      <c r="AD97" s="5"/>
      <c r="AE97" s="5"/>
      <c r="AF97" s="5"/>
    </row>
    <row r="98" spans="2:32" x14ac:dyDescent="0.2">
      <c r="B98" s="37">
        <f t="shared" si="32"/>
        <v>7</v>
      </c>
      <c r="C98" s="37">
        <v>83</v>
      </c>
      <c r="D98" s="46"/>
      <c r="E98" s="46"/>
      <c r="F98" s="46">
        <f t="shared" si="38"/>
        <v>96.100521295431051</v>
      </c>
      <c r="G98" s="48">
        <f t="shared" si="37"/>
        <v>6469.1500623751053</v>
      </c>
      <c r="H98" s="46">
        <f t="shared" si="24"/>
        <v>0.12</v>
      </c>
      <c r="I98" s="46">
        <f t="shared" si="33"/>
        <v>0</v>
      </c>
      <c r="J98" s="46"/>
      <c r="K98" s="46">
        <f t="shared" si="36"/>
        <v>-30159.075471484863</v>
      </c>
      <c r="M98" s="123">
        <f t="shared" si="34"/>
        <v>0.94887424786888197</v>
      </c>
      <c r="N98" s="37">
        <f t="shared" si="35"/>
        <v>7</v>
      </c>
      <c r="O98" s="37">
        <v>83</v>
      </c>
      <c r="P98" s="46">
        <f t="shared" si="25"/>
        <v>0</v>
      </c>
      <c r="Q98" s="46">
        <f t="shared" si="26"/>
        <v>0</v>
      </c>
      <c r="R98" s="46">
        <f t="shared" si="27"/>
        <v>91.18730986400962</v>
      </c>
      <c r="S98" s="115">
        <f t="shared" si="28"/>
        <v>6469.1500623751053</v>
      </c>
      <c r="T98" s="46">
        <f t="shared" si="29"/>
        <v>0.12</v>
      </c>
      <c r="U98" s="46">
        <f t="shared" si="30"/>
        <v>0</v>
      </c>
      <c r="V98" s="46">
        <f t="shared" si="31"/>
        <v>0</v>
      </c>
      <c r="W98" s="116"/>
      <c r="Y98" s="5"/>
      <c r="Z98" s="5"/>
      <c r="AA98" s="5"/>
      <c r="AB98" s="5"/>
      <c r="AC98" s="5"/>
      <c r="AD98" s="5"/>
      <c r="AE98" s="5"/>
      <c r="AF98" s="5"/>
    </row>
    <row r="99" spans="2:32" x14ac:dyDescent="0.2">
      <c r="B99" s="37">
        <f t="shared" si="32"/>
        <v>7</v>
      </c>
      <c r="C99" s="37">
        <v>84</v>
      </c>
      <c r="D99" s="46"/>
      <c r="E99" s="46"/>
      <c r="F99" s="46">
        <f t="shared" si="38"/>
        <v>96.100521295431051</v>
      </c>
      <c r="G99" s="48">
        <f t="shared" si="37"/>
        <v>6469.1500623751053</v>
      </c>
      <c r="H99" s="46">
        <f t="shared" si="24"/>
        <v>0.12</v>
      </c>
      <c r="I99" s="46">
        <f t="shared" si="33"/>
        <v>2316.7042330508452</v>
      </c>
      <c r="J99" s="46"/>
      <c r="K99" s="46">
        <f t="shared" si="36"/>
        <v>-28085.475456691489</v>
      </c>
      <c r="M99" s="123">
        <f t="shared" si="34"/>
        <v>0.9439076941566652</v>
      </c>
      <c r="N99" s="37">
        <f t="shared" si="35"/>
        <v>7</v>
      </c>
      <c r="O99" s="37">
        <v>84</v>
      </c>
      <c r="P99" s="46">
        <f t="shared" si="25"/>
        <v>0</v>
      </c>
      <c r="Q99" s="46">
        <f t="shared" si="26"/>
        <v>0</v>
      </c>
      <c r="R99" s="46">
        <f t="shared" si="27"/>
        <v>90.710021463223825</v>
      </c>
      <c r="S99" s="115">
        <f t="shared" si="28"/>
        <v>6469.1500623751053</v>
      </c>
      <c r="T99" s="46">
        <f t="shared" si="29"/>
        <v>0.12</v>
      </c>
      <c r="U99" s="46">
        <f t="shared" si="30"/>
        <v>2186.7549506620089</v>
      </c>
      <c r="V99" s="46">
        <f t="shared" si="31"/>
        <v>0</v>
      </c>
      <c r="W99" s="116"/>
      <c r="Y99" s="5"/>
      <c r="Z99" s="5"/>
      <c r="AA99" s="5"/>
      <c r="AB99" s="5"/>
      <c r="AC99" s="5"/>
      <c r="AD99" s="5"/>
      <c r="AE99" s="5"/>
      <c r="AF99" s="5"/>
    </row>
    <row r="100" spans="2:32" x14ac:dyDescent="0.2">
      <c r="B100" s="37">
        <f t="shared" si="32"/>
        <v>8</v>
      </c>
      <c r="C100" s="37">
        <v>85</v>
      </c>
      <c r="D100" s="46"/>
      <c r="E100" s="46"/>
      <c r="F100" s="46">
        <f t="shared" si="38"/>
        <v>98.983536934293994</v>
      </c>
      <c r="G100" s="48">
        <f t="shared" si="37"/>
        <v>6436.8043120632292</v>
      </c>
      <c r="H100" s="46">
        <f t="shared" si="24"/>
        <v>0.12</v>
      </c>
      <c r="I100" s="46">
        <f t="shared" si="33"/>
        <v>0</v>
      </c>
      <c r="J100" s="46"/>
      <c r="K100" s="46">
        <f t="shared" si="36"/>
        <v>-28332.757000208596</v>
      </c>
      <c r="M100" s="123">
        <f t="shared" si="34"/>
        <v>1</v>
      </c>
      <c r="N100" s="37">
        <f t="shared" si="35"/>
        <v>8</v>
      </c>
      <c r="O100" s="37">
        <v>85</v>
      </c>
      <c r="P100" s="46">
        <f t="shared" si="25"/>
        <v>0</v>
      </c>
      <c r="Q100" s="46">
        <f t="shared" si="26"/>
        <v>0</v>
      </c>
      <c r="R100" s="46">
        <f t="shared" si="27"/>
        <v>98.983536934293994</v>
      </c>
      <c r="S100" s="115">
        <f t="shared" si="28"/>
        <v>6436.8043120632292</v>
      </c>
      <c r="T100" s="46">
        <f t="shared" si="29"/>
        <v>0.12</v>
      </c>
      <c r="U100" s="46">
        <f t="shared" si="30"/>
        <v>0</v>
      </c>
      <c r="V100" s="46">
        <f t="shared" si="31"/>
        <v>0</v>
      </c>
      <c r="W100" s="116"/>
      <c r="Y100" s="5"/>
      <c r="Z100" s="5"/>
      <c r="AA100" s="5"/>
      <c r="AB100" s="5"/>
      <c r="AC100" s="5"/>
      <c r="AD100" s="5"/>
      <c r="AE100" s="5"/>
      <c r="AF100" s="5"/>
    </row>
    <row r="101" spans="2:32" x14ac:dyDescent="0.2">
      <c r="B101" s="37">
        <f t="shared" si="32"/>
        <v>8</v>
      </c>
      <c r="C101" s="37">
        <v>86</v>
      </c>
      <c r="D101" s="46"/>
      <c r="E101" s="46"/>
      <c r="F101" s="46">
        <f t="shared" si="38"/>
        <v>98.983536934293994</v>
      </c>
      <c r="G101" s="48">
        <f t="shared" si="37"/>
        <v>6436.8043120632292</v>
      </c>
      <c r="H101" s="46">
        <f t="shared" si="24"/>
        <v>0.12</v>
      </c>
      <c r="I101" s="46">
        <f t="shared" si="33"/>
        <v>0</v>
      </c>
      <c r="J101" s="46"/>
      <c r="K101" s="46">
        <f t="shared" si="36"/>
        <v>-28581.339663607996</v>
      </c>
      <c r="M101" s="123">
        <f t="shared" si="34"/>
        <v>0.99476584624003517</v>
      </c>
      <c r="N101" s="37">
        <f t="shared" si="35"/>
        <v>8</v>
      </c>
      <c r="O101" s="37">
        <v>86</v>
      </c>
      <c r="P101" s="46">
        <f t="shared" si="25"/>
        <v>0</v>
      </c>
      <c r="Q101" s="46">
        <f t="shared" si="26"/>
        <v>0</v>
      </c>
      <c r="R101" s="46">
        <f t="shared" si="27"/>
        <v>98.465441882274746</v>
      </c>
      <c r="S101" s="115">
        <f t="shared" si="28"/>
        <v>6436.8043120632292</v>
      </c>
      <c r="T101" s="46">
        <f t="shared" si="29"/>
        <v>0.12</v>
      </c>
      <c r="U101" s="46">
        <f t="shared" si="30"/>
        <v>0</v>
      </c>
      <c r="V101" s="46">
        <f t="shared" si="31"/>
        <v>0</v>
      </c>
      <c r="W101" s="116"/>
      <c r="Y101" s="5"/>
      <c r="Z101" s="5"/>
      <c r="AA101" s="5"/>
      <c r="AB101" s="5"/>
      <c r="AC101" s="5"/>
      <c r="AD101" s="5"/>
      <c r="AE101" s="5"/>
      <c r="AF101" s="5"/>
    </row>
    <row r="102" spans="2:32" x14ac:dyDescent="0.2">
      <c r="B102" s="37">
        <f t="shared" si="32"/>
        <v>8</v>
      </c>
      <c r="C102" s="37">
        <v>87</v>
      </c>
      <c r="D102" s="46"/>
      <c r="E102" s="46"/>
      <c r="F102" s="46">
        <f t="shared" si="38"/>
        <v>98.983536934293994</v>
      </c>
      <c r="G102" s="48">
        <f t="shared" si="37"/>
        <v>6436.8043120632292</v>
      </c>
      <c r="H102" s="46">
        <f t="shared" si="24"/>
        <v>0.12</v>
      </c>
      <c r="I102" s="46">
        <f t="shared" si="33"/>
        <v>2305.1207118855905</v>
      </c>
      <c r="J102" s="46"/>
      <c r="K102" s="46">
        <f t="shared" si="36"/>
        <v>-26513.980740641968</v>
      </c>
      <c r="M102" s="123">
        <f t="shared" si="34"/>
        <v>0.98955908884565325</v>
      </c>
      <c r="N102" s="37">
        <f t="shared" si="35"/>
        <v>8</v>
      </c>
      <c r="O102" s="37">
        <v>87</v>
      </c>
      <c r="P102" s="46">
        <f t="shared" si="25"/>
        <v>0</v>
      </c>
      <c r="Q102" s="46">
        <f t="shared" si="26"/>
        <v>0</v>
      </c>
      <c r="R102" s="46">
        <f t="shared" si="27"/>
        <v>97.950058619420034</v>
      </c>
      <c r="S102" s="115">
        <f t="shared" si="28"/>
        <v>6436.8043120632292</v>
      </c>
      <c r="T102" s="46">
        <f t="shared" si="29"/>
        <v>0.12</v>
      </c>
      <c r="U102" s="46">
        <f t="shared" si="30"/>
        <v>2281.0531513327487</v>
      </c>
      <c r="V102" s="46">
        <f t="shared" si="31"/>
        <v>0</v>
      </c>
      <c r="W102" s="116"/>
      <c r="Y102" s="5"/>
      <c r="Z102" s="5"/>
      <c r="AA102" s="5"/>
      <c r="AB102" s="5"/>
      <c r="AC102" s="5"/>
      <c r="AD102" s="5"/>
      <c r="AE102" s="5"/>
      <c r="AF102" s="5"/>
    </row>
    <row r="103" spans="2:32" x14ac:dyDescent="0.2">
      <c r="B103" s="37">
        <f t="shared" si="32"/>
        <v>8</v>
      </c>
      <c r="C103" s="37">
        <v>88</v>
      </c>
      <c r="D103" s="46"/>
      <c r="E103" s="46"/>
      <c r="F103" s="46">
        <f t="shared" si="38"/>
        <v>98.983536934293994</v>
      </c>
      <c r="G103" s="48">
        <f t="shared" si="37"/>
        <v>6436.8043120632292</v>
      </c>
      <c r="H103" s="46">
        <f t="shared" si="24"/>
        <v>0.12</v>
      </c>
      <c r="I103" s="46">
        <f t="shared" si="33"/>
        <v>0</v>
      </c>
      <c r="J103" s="46"/>
      <c r="K103" s="46">
        <f t="shared" si="36"/>
        <v>-26752.993559405539</v>
      </c>
      <c r="M103" s="123">
        <f t="shared" si="34"/>
        <v>0.98437958442006435</v>
      </c>
      <c r="N103" s="37">
        <f t="shared" si="35"/>
        <v>8</v>
      </c>
      <c r="O103" s="37">
        <v>88</v>
      </c>
      <c r="P103" s="46">
        <f t="shared" si="25"/>
        <v>0</v>
      </c>
      <c r="Q103" s="46">
        <f t="shared" si="26"/>
        <v>0</v>
      </c>
      <c r="R103" s="46">
        <f t="shared" si="27"/>
        <v>97.437372951808413</v>
      </c>
      <c r="S103" s="115">
        <f t="shared" si="28"/>
        <v>6436.8043120632292</v>
      </c>
      <c r="T103" s="46">
        <f t="shared" si="29"/>
        <v>0.12</v>
      </c>
      <c r="U103" s="46">
        <f t="shared" si="30"/>
        <v>0</v>
      </c>
      <c r="V103" s="46">
        <f t="shared" si="31"/>
        <v>0</v>
      </c>
      <c r="W103" s="116"/>
      <c r="Y103" s="5"/>
      <c r="Z103" s="5"/>
      <c r="AA103" s="5"/>
      <c r="AB103" s="5"/>
      <c r="AC103" s="5"/>
      <c r="AD103" s="5"/>
      <c r="AE103" s="5"/>
      <c r="AF103" s="5"/>
    </row>
    <row r="104" spans="2:32" x14ac:dyDescent="0.2">
      <c r="B104" s="37">
        <f t="shared" si="32"/>
        <v>8</v>
      </c>
      <c r="C104" s="37">
        <v>89</v>
      </c>
      <c r="D104" s="46"/>
      <c r="E104" s="46"/>
      <c r="F104" s="46">
        <f t="shared" si="38"/>
        <v>98.983536934293994</v>
      </c>
      <c r="G104" s="48">
        <f t="shared" si="37"/>
        <v>6436.8043120632292</v>
      </c>
      <c r="H104" s="46">
        <f t="shared" si="24"/>
        <v>0.12</v>
      </c>
      <c r="I104" s="46">
        <f t="shared" si="33"/>
        <v>0</v>
      </c>
      <c r="J104" s="46"/>
      <c r="K104" s="46">
        <f t="shared" si="36"/>
        <v>-26993.263990549691</v>
      </c>
      <c r="M104" s="123">
        <f t="shared" si="34"/>
        <v>0.97922719031703953</v>
      </c>
      <c r="N104" s="37">
        <f t="shared" si="35"/>
        <v>8</v>
      </c>
      <c r="O104" s="37">
        <v>89</v>
      </c>
      <c r="P104" s="46">
        <f t="shared" si="25"/>
        <v>0</v>
      </c>
      <c r="Q104" s="46">
        <f t="shared" si="26"/>
        <v>0</v>
      </c>
      <c r="R104" s="46">
        <f t="shared" si="27"/>
        <v>96.927370759811623</v>
      </c>
      <c r="S104" s="115">
        <f t="shared" si="28"/>
        <v>6436.8043120632292</v>
      </c>
      <c r="T104" s="46">
        <f t="shared" si="29"/>
        <v>0.12</v>
      </c>
      <c r="U104" s="46">
        <f t="shared" si="30"/>
        <v>0</v>
      </c>
      <c r="V104" s="46">
        <f t="shared" si="31"/>
        <v>0</v>
      </c>
      <c r="W104" s="116"/>
      <c r="Y104" s="5"/>
      <c r="Z104" s="5"/>
      <c r="AA104" s="5"/>
      <c r="AB104" s="5"/>
      <c r="AC104" s="5"/>
      <c r="AD104" s="5"/>
      <c r="AE104" s="5"/>
      <c r="AF104" s="5"/>
    </row>
    <row r="105" spans="2:32" x14ac:dyDescent="0.2">
      <c r="B105" s="37">
        <f t="shared" si="32"/>
        <v>8</v>
      </c>
      <c r="C105" s="37">
        <v>90</v>
      </c>
      <c r="D105" s="46"/>
      <c r="E105" s="46"/>
      <c r="F105" s="46">
        <f t="shared" si="38"/>
        <v>98.983536934293994</v>
      </c>
      <c r="G105" s="48">
        <f t="shared" si="37"/>
        <v>6436.8043120632292</v>
      </c>
      <c r="H105" s="46">
        <f t="shared" si="24"/>
        <v>0.12</v>
      </c>
      <c r="I105" s="46">
        <f t="shared" si="33"/>
        <v>2305.1207118855905</v>
      </c>
      <c r="J105" s="46"/>
      <c r="K105" s="46">
        <f t="shared" si="36"/>
        <v>-24917.549098903528</v>
      </c>
      <c r="M105" s="123">
        <f t="shared" si="34"/>
        <v>0.97410176463698184</v>
      </c>
      <c r="N105" s="37">
        <f t="shared" si="35"/>
        <v>8</v>
      </c>
      <c r="O105" s="37">
        <v>90</v>
      </c>
      <c r="P105" s="46">
        <f t="shared" si="25"/>
        <v>0</v>
      </c>
      <c r="Q105" s="46">
        <f t="shared" si="26"/>
        <v>0</v>
      </c>
      <c r="R105" s="46">
        <f t="shared" si="27"/>
        <v>96.420037997705649</v>
      </c>
      <c r="S105" s="115">
        <f t="shared" si="28"/>
        <v>6436.8043120632292</v>
      </c>
      <c r="T105" s="46">
        <f t="shared" si="29"/>
        <v>0.12</v>
      </c>
      <c r="U105" s="46">
        <f t="shared" si="30"/>
        <v>2245.4221531490093</v>
      </c>
      <c r="V105" s="46">
        <f t="shared" si="31"/>
        <v>0</v>
      </c>
      <c r="W105" s="116"/>
      <c r="Y105" s="5"/>
      <c r="Z105" s="5"/>
      <c r="AA105" s="5"/>
      <c r="AB105" s="5"/>
      <c r="AC105" s="5"/>
      <c r="AD105" s="5"/>
      <c r="AE105" s="5"/>
      <c r="AF105" s="5"/>
    </row>
    <row r="106" spans="2:32" x14ac:dyDescent="0.2">
      <c r="B106" s="37">
        <f t="shared" si="32"/>
        <v>8</v>
      </c>
      <c r="C106" s="37">
        <v>91</v>
      </c>
      <c r="D106" s="46"/>
      <c r="E106" s="46"/>
      <c r="F106" s="46">
        <f t="shared" si="38"/>
        <v>98.983536934293994</v>
      </c>
      <c r="G106" s="48">
        <f t="shared" si="37"/>
        <v>6436.8043120632292</v>
      </c>
      <c r="H106" s="46">
        <f t="shared" si="24"/>
        <v>0.12</v>
      </c>
      <c r="I106" s="46">
        <f t="shared" si="33"/>
        <v>0</v>
      </c>
      <c r="J106" s="46"/>
      <c r="K106" s="46">
        <f t="shared" si="36"/>
        <v>-25148.161982434387</v>
      </c>
      <c r="M106" s="123">
        <f t="shared" si="34"/>
        <v>0.96900316622301863</v>
      </c>
      <c r="N106" s="37">
        <f t="shared" si="35"/>
        <v>8</v>
      </c>
      <c r="O106" s="37">
        <v>91</v>
      </c>
      <c r="P106" s="46">
        <f t="shared" si="25"/>
        <v>0</v>
      </c>
      <c r="Q106" s="46">
        <f t="shared" si="26"/>
        <v>0</v>
      </c>
      <c r="R106" s="46">
        <f t="shared" si="27"/>
        <v>95.915360693283986</v>
      </c>
      <c r="S106" s="115">
        <f t="shared" si="28"/>
        <v>6436.8043120632292</v>
      </c>
      <c r="T106" s="46">
        <f t="shared" si="29"/>
        <v>0.12</v>
      </c>
      <c r="U106" s="46">
        <f t="shared" si="30"/>
        <v>0</v>
      </c>
      <c r="V106" s="46">
        <f t="shared" si="31"/>
        <v>0</v>
      </c>
      <c r="W106" s="116"/>
      <c r="Y106" s="5"/>
      <c r="Z106" s="5"/>
      <c r="AA106" s="5"/>
      <c r="AB106" s="5"/>
      <c r="AC106" s="5"/>
      <c r="AD106" s="5"/>
      <c r="AE106" s="5"/>
      <c r="AF106" s="5"/>
    </row>
    <row r="107" spans="2:32" x14ac:dyDescent="0.2">
      <c r="B107" s="37">
        <f t="shared" si="32"/>
        <v>8</v>
      </c>
      <c r="C107" s="37">
        <v>92</v>
      </c>
      <c r="D107" s="46"/>
      <c r="E107" s="46"/>
      <c r="F107" s="46">
        <f t="shared" si="38"/>
        <v>98.983536934293994</v>
      </c>
      <c r="G107" s="48">
        <f t="shared" si="37"/>
        <v>6436.8043120632292</v>
      </c>
      <c r="H107" s="46">
        <f t="shared" si="24"/>
        <v>0.12</v>
      </c>
      <c r="I107" s="46">
        <f t="shared" si="33"/>
        <v>0</v>
      </c>
      <c r="J107" s="46"/>
      <c r="K107" s="46">
        <f t="shared" si="36"/>
        <v>-25379.988280454687</v>
      </c>
      <c r="M107" s="123">
        <f t="shared" si="34"/>
        <v>0.96393125465711471</v>
      </c>
      <c r="N107" s="37">
        <f t="shared" si="35"/>
        <v>8</v>
      </c>
      <c r="O107" s="37">
        <v>92</v>
      </c>
      <c r="P107" s="46">
        <f t="shared" si="25"/>
        <v>0</v>
      </c>
      <c r="Q107" s="46">
        <f t="shared" si="26"/>
        <v>0</v>
      </c>
      <c r="R107" s="46">
        <f t="shared" si="27"/>
        <v>95.413324947472859</v>
      </c>
      <c r="S107" s="115">
        <f t="shared" si="28"/>
        <v>6436.8043120632292</v>
      </c>
      <c r="T107" s="46">
        <f t="shared" si="29"/>
        <v>0.12</v>
      </c>
      <c r="U107" s="46">
        <f t="shared" si="30"/>
        <v>0</v>
      </c>
      <c r="V107" s="46">
        <f t="shared" si="31"/>
        <v>0</v>
      </c>
      <c r="W107" s="116"/>
      <c r="Y107" s="5"/>
      <c r="Z107" s="5"/>
      <c r="AA107" s="5"/>
      <c r="AB107" s="5"/>
      <c r="AC107" s="5"/>
      <c r="AD107" s="5"/>
      <c r="AE107" s="5"/>
      <c r="AF107" s="5"/>
    </row>
    <row r="108" spans="2:32" x14ac:dyDescent="0.2">
      <c r="B108" s="37">
        <f t="shared" si="32"/>
        <v>8</v>
      </c>
      <c r="C108" s="37">
        <v>93</v>
      </c>
      <c r="D108" s="46"/>
      <c r="E108" s="46"/>
      <c r="F108" s="46">
        <f t="shared" si="38"/>
        <v>98.983536934293994</v>
      </c>
      <c r="G108" s="48">
        <f t="shared" si="37"/>
        <v>6436.8043120632292</v>
      </c>
      <c r="H108" s="46">
        <f t="shared" si="24"/>
        <v>0.12</v>
      </c>
      <c r="I108" s="46">
        <f t="shared" si="33"/>
        <v>2305.1207118855905</v>
      </c>
      <c r="J108" s="46"/>
      <c r="K108" s="46">
        <f t="shared" si="36"/>
        <v>-23295.784825237741</v>
      </c>
      <c r="M108" s="123">
        <f t="shared" si="34"/>
        <v>0.95888589025620352</v>
      </c>
      <c r="N108" s="37">
        <f t="shared" si="35"/>
        <v>8</v>
      </c>
      <c r="O108" s="37">
        <v>93</v>
      </c>
      <c r="P108" s="46">
        <f t="shared" si="25"/>
        <v>0</v>
      </c>
      <c r="Q108" s="46">
        <f t="shared" si="26"/>
        <v>0</v>
      </c>
      <c r="R108" s="46">
        <f t="shared" si="27"/>
        <v>94.9139169339483</v>
      </c>
      <c r="S108" s="115">
        <f t="shared" si="28"/>
        <v>6436.8043120632292</v>
      </c>
      <c r="T108" s="46">
        <f t="shared" si="29"/>
        <v>0.12</v>
      </c>
      <c r="U108" s="46">
        <f t="shared" si="30"/>
        <v>2210.3477259644283</v>
      </c>
      <c r="V108" s="46">
        <f t="shared" si="31"/>
        <v>0</v>
      </c>
      <c r="W108" s="116"/>
      <c r="Y108" s="5"/>
      <c r="Z108" s="5"/>
      <c r="AA108" s="5"/>
      <c r="AB108" s="5"/>
      <c r="AC108" s="5"/>
      <c r="AD108" s="5"/>
      <c r="AE108" s="5"/>
      <c r="AF108" s="5"/>
    </row>
    <row r="109" spans="2:32" x14ac:dyDescent="0.2">
      <c r="B109" s="37">
        <f t="shared" si="32"/>
        <v>8</v>
      </c>
      <c r="C109" s="37">
        <v>94</v>
      </c>
      <c r="D109" s="46"/>
      <c r="E109" s="46"/>
      <c r="F109" s="46">
        <f t="shared" si="38"/>
        <v>98.983536934293994</v>
      </c>
      <c r="G109" s="48">
        <f t="shared" si="37"/>
        <v>6436.8043120632292</v>
      </c>
      <c r="H109" s="46">
        <f t="shared" si="24"/>
        <v>0.12</v>
      </c>
      <c r="I109" s="46">
        <f t="shared" si="33"/>
        <v>0</v>
      </c>
      <c r="J109" s="46"/>
      <c r="K109" s="46">
        <f t="shared" si="36"/>
        <v>-23517.864480971453</v>
      </c>
      <c r="M109" s="123">
        <f t="shared" si="34"/>
        <v>0.95386693406834155</v>
      </c>
      <c r="N109" s="37">
        <f t="shared" si="35"/>
        <v>8</v>
      </c>
      <c r="O109" s="37">
        <v>94</v>
      </c>
      <c r="P109" s="46">
        <f t="shared" si="25"/>
        <v>0</v>
      </c>
      <c r="Q109" s="46">
        <f t="shared" si="26"/>
        <v>0</v>
      </c>
      <c r="R109" s="46">
        <f t="shared" si="27"/>
        <v>94.417122898755466</v>
      </c>
      <c r="S109" s="115">
        <f t="shared" si="28"/>
        <v>6436.8043120632292</v>
      </c>
      <c r="T109" s="46">
        <f t="shared" si="29"/>
        <v>0.12</v>
      </c>
      <c r="U109" s="46">
        <f t="shared" si="30"/>
        <v>0</v>
      </c>
      <c r="V109" s="46">
        <f t="shared" si="31"/>
        <v>0</v>
      </c>
      <c r="W109" s="116"/>
      <c r="Y109" s="5"/>
      <c r="Z109" s="5"/>
      <c r="AA109" s="5"/>
      <c r="AB109" s="5"/>
      <c r="AC109" s="5"/>
      <c r="AD109" s="5"/>
      <c r="AE109" s="5"/>
      <c r="AF109" s="5"/>
    </row>
    <row r="110" spans="2:32" x14ac:dyDescent="0.2">
      <c r="B110" s="37">
        <f t="shared" si="32"/>
        <v>8</v>
      </c>
      <c r="C110" s="37">
        <v>95</v>
      </c>
      <c r="D110" s="46"/>
      <c r="E110" s="46"/>
      <c r="F110" s="46">
        <f t="shared" si="38"/>
        <v>98.983536934293994</v>
      </c>
      <c r="G110" s="48">
        <f t="shared" si="37"/>
        <v>6436.8043120632292</v>
      </c>
      <c r="H110" s="46">
        <f t="shared" si="24"/>
        <v>0.12</v>
      </c>
      <c r="I110" s="46">
        <f t="shared" si="33"/>
        <v>0</v>
      </c>
      <c r="J110" s="46"/>
      <c r="K110" s="46">
        <f t="shared" si="36"/>
        <v>-23741.112651958745</v>
      </c>
      <c r="M110" s="123">
        <f t="shared" si="34"/>
        <v>0.94887424786888197</v>
      </c>
      <c r="N110" s="37">
        <f t="shared" si="35"/>
        <v>8</v>
      </c>
      <c r="O110" s="37">
        <v>95</v>
      </c>
      <c r="P110" s="46">
        <f t="shared" si="25"/>
        <v>0</v>
      </c>
      <c r="Q110" s="46">
        <f t="shared" si="26"/>
        <v>0</v>
      </c>
      <c r="R110" s="46">
        <f t="shared" si="27"/>
        <v>93.922929159929907</v>
      </c>
      <c r="S110" s="115">
        <f t="shared" si="28"/>
        <v>6436.8043120632292</v>
      </c>
      <c r="T110" s="46">
        <f t="shared" si="29"/>
        <v>0.12</v>
      </c>
      <c r="U110" s="46">
        <f t="shared" si="30"/>
        <v>0</v>
      </c>
      <c r="V110" s="46">
        <f t="shared" si="31"/>
        <v>0</v>
      </c>
      <c r="W110" s="116"/>
      <c r="Y110" s="5"/>
      <c r="Z110" s="5"/>
      <c r="AA110" s="5"/>
      <c r="AB110" s="5"/>
      <c r="AC110" s="5"/>
      <c r="AD110" s="5"/>
      <c r="AE110" s="5"/>
      <c r="AF110" s="5"/>
    </row>
    <row r="111" spans="2:32" x14ac:dyDescent="0.2">
      <c r="B111" s="37">
        <f t="shared" si="32"/>
        <v>8</v>
      </c>
      <c r="C111" s="37">
        <v>96</v>
      </c>
      <c r="D111" s="46"/>
      <c r="E111" s="46"/>
      <c r="F111" s="46">
        <f t="shared" si="38"/>
        <v>98.983536934293994</v>
      </c>
      <c r="G111" s="48">
        <f t="shared" si="37"/>
        <v>6436.8043120632292</v>
      </c>
      <c r="H111" s="46">
        <f t="shared" si="24"/>
        <v>0.12</v>
      </c>
      <c r="I111" s="46">
        <f t="shared" si="33"/>
        <v>2305.1207118855905</v>
      </c>
      <c r="J111" s="46"/>
      <c r="K111" s="46">
        <f t="shared" si="36"/>
        <v>-21648.285934226878</v>
      </c>
      <c r="M111" s="123">
        <f t="shared" si="34"/>
        <v>0.9439076941566652</v>
      </c>
      <c r="N111" s="37">
        <f t="shared" si="35"/>
        <v>8</v>
      </c>
      <c r="O111" s="37">
        <v>96</v>
      </c>
      <c r="P111" s="46">
        <f t="shared" si="25"/>
        <v>0</v>
      </c>
      <c r="Q111" s="46">
        <f t="shared" si="26"/>
        <v>0</v>
      </c>
      <c r="R111" s="46">
        <f t="shared" si="27"/>
        <v>93.43132210712055</v>
      </c>
      <c r="S111" s="115">
        <f t="shared" si="28"/>
        <v>6436.8043120632292</v>
      </c>
      <c r="T111" s="46">
        <f t="shared" si="29"/>
        <v>0.12</v>
      </c>
      <c r="U111" s="46">
        <f t="shared" si="30"/>
        <v>2175.8211759086985</v>
      </c>
      <c r="V111" s="46">
        <f t="shared" si="31"/>
        <v>0</v>
      </c>
      <c r="W111" s="116"/>
      <c r="Y111" s="5"/>
      <c r="Z111" s="5"/>
      <c r="AA111" s="5"/>
      <c r="AB111" s="5"/>
      <c r="AC111" s="5"/>
      <c r="AD111" s="5"/>
      <c r="AE111" s="5"/>
      <c r="AF111" s="5"/>
    </row>
    <row r="112" spans="2:32" x14ac:dyDescent="0.2">
      <c r="B112" s="37">
        <f t="shared" si="32"/>
        <v>9</v>
      </c>
      <c r="C112" s="37">
        <v>97</v>
      </c>
      <c r="D112" s="46"/>
      <c r="E112" s="46"/>
      <c r="F112" s="46">
        <f t="shared" si="38"/>
        <v>101.95304304232282</v>
      </c>
      <c r="G112" s="48">
        <f t="shared" si="37"/>
        <v>6404.6202905029131</v>
      </c>
      <c r="H112" s="46">
        <f t="shared" si="24"/>
        <v>0.12</v>
      </c>
      <c r="I112" s="46">
        <f t="shared" si="33"/>
        <v>0</v>
      </c>
      <c r="J112" s="46"/>
      <c r="K112" s="46">
        <f t="shared" si="36"/>
        <v>-21864.682085215969</v>
      </c>
      <c r="M112" s="123">
        <f t="shared" si="34"/>
        <v>1</v>
      </c>
      <c r="N112" s="37">
        <f t="shared" si="35"/>
        <v>9</v>
      </c>
      <c r="O112" s="37">
        <v>97</v>
      </c>
      <c r="P112" s="46">
        <f t="shared" si="25"/>
        <v>0</v>
      </c>
      <c r="Q112" s="46">
        <f t="shared" si="26"/>
        <v>0</v>
      </c>
      <c r="R112" s="46">
        <f t="shared" si="27"/>
        <v>101.95304304232282</v>
      </c>
      <c r="S112" s="115">
        <f t="shared" si="28"/>
        <v>6404.6202905029131</v>
      </c>
      <c r="T112" s="46">
        <f t="shared" si="29"/>
        <v>0.12</v>
      </c>
      <c r="U112" s="46">
        <f t="shared" si="30"/>
        <v>0</v>
      </c>
      <c r="V112" s="46">
        <f t="shared" si="31"/>
        <v>0</v>
      </c>
      <c r="W112" s="116"/>
      <c r="Y112" s="5"/>
      <c r="Z112" s="5"/>
      <c r="AA112" s="5"/>
      <c r="AB112" s="5"/>
      <c r="AC112" s="5"/>
      <c r="AD112" s="5"/>
      <c r="AE112" s="5"/>
      <c r="AF112" s="5"/>
    </row>
    <row r="113" spans="2:32" x14ac:dyDescent="0.2">
      <c r="B113" s="37">
        <f t="shared" si="32"/>
        <v>9</v>
      </c>
      <c r="C113" s="37">
        <v>98</v>
      </c>
      <c r="D113" s="46"/>
      <c r="E113" s="46"/>
      <c r="F113" s="46">
        <f t="shared" si="38"/>
        <v>101.95304304232282</v>
      </c>
      <c r="G113" s="48">
        <f t="shared" si="37"/>
        <v>6404.6202905029131</v>
      </c>
      <c r="H113" s="46">
        <f t="shared" si="24"/>
        <v>0.12</v>
      </c>
      <c r="I113" s="46">
        <f t="shared" si="33"/>
        <v>0</v>
      </c>
      <c r="J113" s="46"/>
      <c r="K113" s="46">
        <f t="shared" si="36"/>
        <v>-22082.216846594249</v>
      </c>
      <c r="M113" s="123">
        <f t="shared" si="34"/>
        <v>0.99476584624003517</v>
      </c>
      <c r="N113" s="37">
        <f t="shared" si="35"/>
        <v>9</v>
      </c>
      <c r="O113" s="37">
        <v>98</v>
      </c>
      <c r="P113" s="46">
        <f t="shared" si="25"/>
        <v>0</v>
      </c>
      <c r="Q113" s="46">
        <f t="shared" si="26"/>
        <v>0</v>
      </c>
      <c r="R113" s="46">
        <f t="shared" si="27"/>
        <v>101.41940513874299</v>
      </c>
      <c r="S113" s="115">
        <f t="shared" si="28"/>
        <v>6404.6202905029131</v>
      </c>
      <c r="T113" s="46">
        <f t="shared" si="29"/>
        <v>0.12</v>
      </c>
      <c r="U113" s="46">
        <f t="shared" si="30"/>
        <v>0</v>
      </c>
      <c r="V113" s="46">
        <f t="shared" si="31"/>
        <v>0</v>
      </c>
      <c r="W113" s="116"/>
      <c r="Y113" s="5"/>
      <c r="Z113" s="5"/>
      <c r="AA113" s="5"/>
      <c r="AB113" s="5"/>
      <c r="AC113" s="5"/>
      <c r="AD113" s="5"/>
      <c r="AE113" s="5"/>
      <c r="AF113" s="5"/>
    </row>
    <row r="114" spans="2:32" x14ac:dyDescent="0.2">
      <c r="B114" s="37">
        <f t="shared" si="32"/>
        <v>9</v>
      </c>
      <c r="C114" s="37">
        <v>99</v>
      </c>
      <c r="D114" s="46"/>
      <c r="E114" s="46"/>
      <c r="F114" s="46">
        <f t="shared" si="38"/>
        <v>101.95304304232282</v>
      </c>
      <c r="G114" s="48">
        <f t="shared" si="37"/>
        <v>6404.6202905029131</v>
      </c>
      <c r="H114" s="46">
        <f t="shared" si="24"/>
        <v>0.12</v>
      </c>
      <c r="I114" s="46">
        <f t="shared" si="33"/>
        <v>2293.5951083261625</v>
      </c>
      <c r="J114" s="46"/>
      <c r="K114" s="46">
        <f t="shared" si="36"/>
        <v>-19995.232904800443</v>
      </c>
      <c r="M114" s="123">
        <f t="shared" si="34"/>
        <v>0.98955908884565336</v>
      </c>
      <c r="N114" s="37">
        <f t="shared" si="35"/>
        <v>9</v>
      </c>
      <c r="O114" s="37">
        <v>99</v>
      </c>
      <c r="P114" s="46">
        <f t="shared" si="25"/>
        <v>0</v>
      </c>
      <c r="Q114" s="46">
        <f t="shared" si="26"/>
        <v>0</v>
      </c>
      <c r="R114" s="46">
        <f t="shared" si="27"/>
        <v>100.88856037800265</v>
      </c>
      <c r="S114" s="115">
        <f t="shared" si="28"/>
        <v>6404.6202905029131</v>
      </c>
      <c r="T114" s="46">
        <f t="shared" si="29"/>
        <v>0.12</v>
      </c>
      <c r="U114" s="46">
        <f t="shared" si="30"/>
        <v>2269.6478855760852</v>
      </c>
      <c r="V114" s="46">
        <f t="shared" si="31"/>
        <v>0</v>
      </c>
      <c r="W114" s="116"/>
      <c r="Y114" s="5"/>
      <c r="Z114" s="5"/>
      <c r="AA114" s="5"/>
      <c r="AB114" s="5"/>
      <c r="AC114" s="5"/>
      <c r="AD114" s="5"/>
      <c r="AE114" s="5"/>
      <c r="AF114" s="5"/>
    </row>
    <row r="115" spans="2:32" x14ac:dyDescent="0.2">
      <c r="B115" s="37">
        <f t="shared" si="32"/>
        <v>9</v>
      </c>
      <c r="C115" s="37">
        <v>100</v>
      </c>
      <c r="D115" s="46"/>
      <c r="E115" s="46"/>
      <c r="F115" s="46">
        <f t="shared" si="38"/>
        <v>101.95304304232282</v>
      </c>
      <c r="G115" s="48">
        <f t="shared" si="37"/>
        <v>6404.6202905029131</v>
      </c>
      <c r="H115" s="46">
        <f t="shared" si="24"/>
        <v>0.12</v>
      </c>
      <c r="I115" s="46">
        <f t="shared" si="33"/>
        <v>0</v>
      </c>
      <c r="J115" s="46"/>
      <c r="K115" s="46">
        <f t="shared" si="36"/>
        <v>-20202.931196125275</v>
      </c>
      <c r="M115" s="123">
        <f t="shared" si="34"/>
        <v>0.98437958442006435</v>
      </c>
      <c r="N115" s="37">
        <f t="shared" si="35"/>
        <v>9</v>
      </c>
      <c r="O115" s="37">
        <v>100</v>
      </c>
      <c r="P115" s="46">
        <f t="shared" si="25"/>
        <v>0</v>
      </c>
      <c r="Q115" s="46">
        <f t="shared" si="26"/>
        <v>0</v>
      </c>
      <c r="R115" s="46">
        <f t="shared" si="27"/>
        <v>100.36049414036268</v>
      </c>
      <c r="S115" s="115">
        <f t="shared" si="28"/>
        <v>6404.6202905029131</v>
      </c>
      <c r="T115" s="46">
        <f t="shared" si="29"/>
        <v>0.12</v>
      </c>
      <c r="U115" s="46">
        <f t="shared" si="30"/>
        <v>0</v>
      </c>
      <c r="V115" s="46">
        <f t="shared" si="31"/>
        <v>0</v>
      </c>
      <c r="W115" s="116"/>
      <c r="Y115" s="5"/>
      <c r="Z115" s="5"/>
      <c r="AA115" s="5"/>
      <c r="AB115" s="5"/>
      <c r="AC115" s="5"/>
      <c r="AD115" s="5"/>
      <c r="AE115" s="5"/>
      <c r="AF115" s="5"/>
    </row>
    <row r="116" spans="2:32" x14ac:dyDescent="0.2">
      <c r="B116" s="37">
        <f t="shared" si="32"/>
        <v>9</v>
      </c>
      <c r="C116" s="37">
        <v>101</v>
      </c>
      <c r="D116" s="46"/>
      <c r="E116" s="46"/>
      <c r="F116" s="46">
        <f t="shared" si="38"/>
        <v>101.95304304232282</v>
      </c>
      <c r="G116" s="48">
        <f t="shared" si="37"/>
        <v>6404.6202905029131</v>
      </c>
      <c r="H116" s="46">
        <f t="shared" si="24"/>
        <v>0.12</v>
      </c>
      <c r="I116" s="46">
        <f t="shared" si="33"/>
        <v>0</v>
      </c>
      <c r="J116" s="46"/>
      <c r="K116" s="46">
        <f t="shared" si="36"/>
        <v>-20411.722332360881</v>
      </c>
      <c r="M116" s="123">
        <f t="shared" si="34"/>
        <v>0.97922719031703953</v>
      </c>
      <c r="N116" s="37">
        <f t="shared" si="35"/>
        <v>9</v>
      </c>
      <c r="O116" s="37">
        <v>101</v>
      </c>
      <c r="P116" s="46">
        <f t="shared" si="25"/>
        <v>0</v>
      </c>
      <c r="Q116" s="46">
        <f t="shared" si="26"/>
        <v>0</v>
      </c>
      <c r="R116" s="46">
        <f t="shared" si="27"/>
        <v>99.835191882605969</v>
      </c>
      <c r="S116" s="115">
        <f t="shared" si="28"/>
        <v>6404.6202905029131</v>
      </c>
      <c r="T116" s="46">
        <f t="shared" si="29"/>
        <v>0.12</v>
      </c>
      <c r="U116" s="46">
        <f t="shared" si="30"/>
        <v>0</v>
      </c>
      <c r="V116" s="46">
        <f t="shared" si="31"/>
        <v>0</v>
      </c>
      <c r="W116" s="116"/>
      <c r="Y116" s="5"/>
      <c r="Z116" s="5"/>
      <c r="AA116" s="5"/>
      <c r="AB116" s="5"/>
      <c r="AC116" s="5"/>
      <c r="AD116" s="5"/>
      <c r="AE116" s="5"/>
      <c r="AF116" s="5"/>
    </row>
    <row r="117" spans="2:32" x14ac:dyDescent="0.2">
      <c r="B117" s="37">
        <f t="shared" si="32"/>
        <v>9</v>
      </c>
      <c r="C117" s="37">
        <v>102</v>
      </c>
      <c r="D117" s="46"/>
      <c r="E117" s="46"/>
      <c r="F117" s="46">
        <f t="shared" si="38"/>
        <v>101.95304304232282</v>
      </c>
      <c r="G117" s="48">
        <f t="shared" si="37"/>
        <v>6404.6202905029131</v>
      </c>
      <c r="H117" s="46">
        <f t="shared" si="24"/>
        <v>0.12</v>
      </c>
      <c r="I117" s="46">
        <f t="shared" si="33"/>
        <v>2293.5951083261625</v>
      </c>
      <c r="J117" s="46"/>
      <c r="K117" s="46">
        <f t="shared" si="36"/>
        <v>-18315.948759142029</v>
      </c>
      <c r="M117" s="123">
        <f t="shared" si="34"/>
        <v>0.97410176463698184</v>
      </c>
      <c r="N117" s="37">
        <f t="shared" si="35"/>
        <v>9</v>
      </c>
      <c r="O117" s="37">
        <v>102</v>
      </c>
      <c r="P117" s="46">
        <f t="shared" si="25"/>
        <v>0</v>
      </c>
      <c r="Q117" s="46">
        <f t="shared" si="26"/>
        <v>0</v>
      </c>
      <c r="R117" s="46">
        <f t="shared" si="27"/>
        <v>99.312639137636822</v>
      </c>
      <c r="S117" s="115">
        <f t="shared" si="28"/>
        <v>6404.6202905029131</v>
      </c>
      <c r="T117" s="46">
        <f t="shared" si="29"/>
        <v>0.12</v>
      </c>
      <c r="U117" s="46">
        <f t="shared" si="30"/>
        <v>2234.1950423832645</v>
      </c>
      <c r="V117" s="46">
        <f t="shared" si="31"/>
        <v>0</v>
      </c>
      <c r="W117" s="116"/>
      <c r="Y117" s="5"/>
      <c r="Z117" s="5"/>
      <c r="AA117" s="5"/>
      <c r="AB117" s="5"/>
      <c r="AC117" s="5"/>
      <c r="AD117" s="5"/>
      <c r="AE117" s="5"/>
      <c r="AF117" s="5"/>
    </row>
    <row r="118" spans="2:32" x14ac:dyDescent="0.2">
      <c r="B118" s="37">
        <f t="shared" si="32"/>
        <v>9</v>
      </c>
      <c r="C118" s="37">
        <v>103</v>
      </c>
      <c r="D118" s="46"/>
      <c r="E118" s="46"/>
      <c r="F118" s="46">
        <f t="shared" si="38"/>
        <v>101.95304304232282</v>
      </c>
      <c r="G118" s="48">
        <f t="shared" si="37"/>
        <v>6404.6202905029131</v>
      </c>
      <c r="H118" s="46">
        <f t="shared" si="24"/>
        <v>0.12</v>
      </c>
      <c r="I118" s="46">
        <f t="shared" si="33"/>
        <v>0</v>
      </c>
      <c r="J118" s="46"/>
      <c r="K118" s="46">
        <f t="shared" si="36"/>
        <v>-18514.811170688448</v>
      </c>
      <c r="M118" s="123">
        <f t="shared" si="34"/>
        <v>0.96900316622301863</v>
      </c>
      <c r="N118" s="37">
        <f t="shared" si="35"/>
        <v>9</v>
      </c>
      <c r="O118" s="37">
        <v>103</v>
      </c>
      <c r="P118" s="46">
        <f t="shared" si="25"/>
        <v>0</v>
      </c>
      <c r="Q118" s="46">
        <f t="shared" si="26"/>
        <v>0</v>
      </c>
      <c r="R118" s="46">
        <f t="shared" si="27"/>
        <v>98.792821514082505</v>
      </c>
      <c r="S118" s="115">
        <f t="shared" si="28"/>
        <v>6404.6202905029131</v>
      </c>
      <c r="T118" s="46">
        <f t="shared" si="29"/>
        <v>0.12</v>
      </c>
      <c r="U118" s="46">
        <f t="shared" si="30"/>
        <v>0</v>
      </c>
      <c r="V118" s="46">
        <f t="shared" si="31"/>
        <v>0</v>
      </c>
      <c r="W118" s="116"/>
      <c r="Y118" s="5"/>
      <c r="Z118" s="5"/>
      <c r="AA118" s="5"/>
      <c r="AB118" s="5"/>
      <c r="AC118" s="5"/>
      <c r="AD118" s="5"/>
      <c r="AE118" s="5"/>
      <c r="AF118" s="5"/>
    </row>
    <row r="119" spans="2:32" x14ac:dyDescent="0.2">
      <c r="B119" s="37">
        <f t="shared" si="32"/>
        <v>9</v>
      </c>
      <c r="C119" s="37">
        <v>104</v>
      </c>
      <c r="D119" s="46"/>
      <c r="E119" s="46"/>
      <c r="F119" s="46">
        <f t="shared" si="38"/>
        <v>101.95304304232282</v>
      </c>
      <c r="G119" s="48">
        <f t="shared" si="37"/>
        <v>6404.6202905029131</v>
      </c>
      <c r="H119" s="46">
        <f t="shared" si="24"/>
        <v>0.12</v>
      </c>
      <c r="I119" s="46">
        <f t="shared" si="33"/>
        <v>0</v>
      </c>
      <c r="J119" s="46"/>
      <c r="K119" s="46">
        <f t="shared" si="36"/>
        <v>-18714.719935447582</v>
      </c>
      <c r="M119" s="123">
        <f t="shared" si="34"/>
        <v>0.96393125465711471</v>
      </c>
      <c r="N119" s="37">
        <f t="shared" si="35"/>
        <v>9</v>
      </c>
      <c r="O119" s="37">
        <v>104</v>
      </c>
      <c r="P119" s="46">
        <f t="shared" si="25"/>
        <v>0</v>
      </c>
      <c r="Q119" s="46">
        <f t="shared" si="26"/>
        <v>0</v>
      </c>
      <c r="R119" s="46">
        <f t="shared" si="27"/>
        <v>98.275724695897054</v>
      </c>
      <c r="S119" s="115">
        <f t="shared" si="28"/>
        <v>6404.6202905029131</v>
      </c>
      <c r="T119" s="46">
        <f t="shared" si="29"/>
        <v>0.12</v>
      </c>
      <c r="U119" s="46">
        <f t="shared" si="30"/>
        <v>0</v>
      </c>
      <c r="V119" s="46">
        <f t="shared" si="31"/>
        <v>0</v>
      </c>
      <c r="W119" s="116"/>
      <c r="Y119" s="5"/>
      <c r="Z119" s="5"/>
      <c r="AA119" s="5"/>
      <c r="AB119" s="5"/>
      <c r="AC119" s="5"/>
      <c r="AD119" s="5"/>
      <c r="AE119" s="5"/>
      <c r="AF119" s="5"/>
    </row>
    <row r="120" spans="2:32" x14ac:dyDescent="0.2">
      <c r="B120" s="37">
        <f t="shared" si="32"/>
        <v>9</v>
      </c>
      <c r="C120" s="37">
        <v>105</v>
      </c>
      <c r="D120" s="46"/>
      <c r="E120" s="46"/>
      <c r="F120" s="46">
        <f t="shared" si="38"/>
        <v>101.95304304232282</v>
      </c>
      <c r="G120" s="48">
        <f t="shared" si="37"/>
        <v>6404.6202905029131</v>
      </c>
      <c r="H120" s="46">
        <f t="shared" si="24"/>
        <v>0.12</v>
      </c>
      <c r="I120" s="46">
        <f t="shared" si="33"/>
        <v>2293.5951083261625</v>
      </c>
      <c r="J120" s="46"/>
      <c r="K120" s="46">
        <f t="shared" si="36"/>
        <v>-16610.017254429091</v>
      </c>
      <c r="M120" s="123">
        <f t="shared" si="34"/>
        <v>0.95888589025620363</v>
      </c>
      <c r="N120" s="37">
        <f t="shared" si="35"/>
        <v>9</v>
      </c>
      <c r="O120" s="37">
        <v>105</v>
      </c>
      <c r="P120" s="46">
        <f t="shared" si="25"/>
        <v>0</v>
      </c>
      <c r="Q120" s="46">
        <f t="shared" si="26"/>
        <v>0</v>
      </c>
      <c r="R120" s="46">
        <f t="shared" si="27"/>
        <v>97.761334441966767</v>
      </c>
      <c r="S120" s="115">
        <f t="shared" si="28"/>
        <v>6404.6202905029131</v>
      </c>
      <c r="T120" s="46">
        <f t="shared" si="29"/>
        <v>0.12</v>
      </c>
      <c r="U120" s="46">
        <f t="shared" si="30"/>
        <v>2199.2959873346063</v>
      </c>
      <c r="V120" s="46">
        <f t="shared" si="31"/>
        <v>0</v>
      </c>
      <c r="W120" s="116"/>
      <c r="Y120" s="5"/>
      <c r="Z120" s="5"/>
      <c r="AA120" s="5"/>
      <c r="AB120" s="5"/>
      <c r="AC120" s="5"/>
      <c r="AD120" s="5"/>
      <c r="AE120" s="5"/>
      <c r="AF120" s="5"/>
    </row>
    <row r="121" spans="2:32" x14ac:dyDescent="0.2">
      <c r="B121" s="37">
        <f t="shared" si="32"/>
        <v>9</v>
      </c>
      <c r="C121" s="37">
        <v>106</v>
      </c>
      <c r="D121" s="46"/>
      <c r="E121" s="46"/>
      <c r="F121" s="46">
        <f t="shared" si="38"/>
        <v>101.95304304232282</v>
      </c>
      <c r="G121" s="48">
        <f t="shared" si="37"/>
        <v>6404.6202905029131</v>
      </c>
      <c r="H121" s="46">
        <f t="shared" si="24"/>
        <v>0.12</v>
      </c>
      <c r="I121" s="46">
        <f t="shared" si="33"/>
        <v>0</v>
      </c>
      <c r="J121" s="46"/>
      <c r="K121" s="46">
        <f t="shared" si="36"/>
        <v>-16799.903575940469</v>
      </c>
      <c r="M121" s="123">
        <f t="shared" si="34"/>
        <v>0.95386693406834155</v>
      </c>
      <c r="N121" s="37">
        <f t="shared" si="35"/>
        <v>9</v>
      </c>
      <c r="O121" s="37">
        <v>106</v>
      </c>
      <c r="P121" s="46">
        <f t="shared" si="25"/>
        <v>0</v>
      </c>
      <c r="Q121" s="46">
        <f t="shared" si="26"/>
        <v>0</v>
      </c>
      <c r="R121" s="46">
        <f t="shared" si="27"/>
        <v>97.249636585718122</v>
      </c>
      <c r="S121" s="115">
        <f t="shared" si="28"/>
        <v>6404.6202905029131</v>
      </c>
      <c r="T121" s="46">
        <f t="shared" si="29"/>
        <v>0.12</v>
      </c>
      <c r="U121" s="46">
        <f t="shared" si="30"/>
        <v>0</v>
      </c>
      <c r="V121" s="46">
        <f t="shared" si="31"/>
        <v>0</v>
      </c>
      <c r="W121" s="116"/>
      <c r="Y121" s="5"/>
      <c r="Z121" s="5"/>
      <c r="AA121" s="5"/>
      <c r="AB121" s="5"/>
      <c r="AC121" s="5"/>
      <c r="AD121" s="5"/>
      <c r="AE121" s="5"/>
      <c r="AF121" s="5"/>
    </row>
    <row r="122" spans="2:32" x14ac:dyDescent="0.2">
      <c r="B122" s="37">
        <f t="shared" si="32"/>
        <v>9</v>
      </c>
      <c r="C122" s="37">
        <v>107</v>
      </c>
      <c r="D122" s="46"/>
      <c r="E122" s="46"/>
      <c r="F122" s="46">
        <f t="shared" si="38"/>
        <v>101.95304304232282</v>
      </c>
      <c r="G122" s="48">
        <f t="shared" si="37"/>
        <v>6404.6202905029131</v>
      </c>
      <c r="H122" s="46">
        <f t="shared" si="24"/>
        <v>0.12</v>
      </c>
      <c r="I122" s="46">
        <f t="shared" si="33"/>
        <v>0</v>
      </c>
      <c r="J122" s="46"/>
      <c r="K122" s="46">
        <f t="shared" si="36"/>
        <v>-16990.789021222994</v>
      </c>
      <c r="M122" s="123">
        <f t="shared" si="34"/>
        <v>0.94887424786888186</v>
      </c>
      <c r="N122" s="37">
        <f t="shared" si="35"/>
        <v>9</v>
      </c>
      <c r="O122" s="37">
        <v>107</v>
      </c>
      <c r="P122" s="46">
        <f t="shared" si="25"/>
        <v>0</v>
      </c>
      <c r="Q122" s="46">
        <f t="shared" si="26"/>
        <v>0</v>
      </c>
      <c r="R122" s="46">
        <f t="shared" si="27"/>
        <v>96.740617034727805</v>
      </c>
      <c r="S122" s="115">
        <f t="shared" si="28"/>
        <v>6404.6202905029131</v>
      </c>
      <c r="T122" s="46">
        <f t="shared" si="29"/>
        <v>0.12</v>
      </c>
      <c r="U122" s="46">
        <f t="shared" si="30"/>
        <v>0</v>
      </c>
      <c r="V122" s="46">
        <f t="shared" si="31"/>
        <v>0</v>
      </c>
      <c r="W122" s="116"/>
      <c r="Y122" s="5"/>
      <c r="Z122" s="5"/>
      <c r="AA122" s="5"/>
      <c r="AB122" s="5"/>
      <c r="AC122" s="5"/>
      <c r="AD122" s="5"/>
      <c r="AE122" s="5"/>
      <c r="AF122" s="5"/>
    </row>
    <row r="123" spans="2:32" x14ac:dyDescent="0.2">
      <c r="B123" s="37">
        <f t="shared" si="32"/>
        <v>9</v>
      </c>
      <c r="C123" s="37">
        <v>108</v>
      </c>
      <c r="D123" s="46"/>
      <c r="E123" s="46"/>
      <c r="F123" s="46">
        <f t="shared" si="38"/>
        <v>101.95304304232282</v>
      </c>
      <c r="G123" s="48">
        <f t="shared" si="37"/>
        <v>6404.6202905029131</v>
      </c>
      <c r="H123" s="46">
        <f t="shared" si="24"/>
        <v>0.12</v>
      </c>
      <c r="I123" s="46">
        <f t="shared" si="33"/>
        <v>2293.5951083261625</v>
      </c>
      <c r="J123" s="46"/>
      <c r="K123" s="46">
        <f t="shared" si="36"/>
        <v>-14877.015542779447</v>
      </c>
      <c r="M123" s="123">
        <f t="shared" si="34"/>
        <v>0.9439076941566652</v>
      </c>
      <c r="N123" s="37">
        <f t="shared" si="35"/>
        <v>9</v>
      </c>
      <c r="O123" s="37">
        <v>108</v>
      </c>
      <c r="P123" s="46">
        <f t="shared" si="25"/>
        <v>0</v>
      </c>
      <c r="Q123" s="46">
        <f t="shared" si="26"/>
        <v>0</v>
      </c>
      <c r="R123" s="46">
        <f t="shared" si="27"/>
        <v>96.234261770334172</v>
      </c>
      <c r="S123" s="115">
        <f t="shared" si="28"/>
        <v>6404.6202905029131</v>
      </c>
      <c r="T123" s="46">
        <f t="shared" si="29"/>
        <v>0.12</v>
      </c>
      <c r="U123" s="46">
        <f t="shared" si="30"/>
        <v>2164.9420700291548</v>
      </c>
      <c r="V123" s="46">
        <f t="shared" si="31"/>
        <v>0</v>
      </c>
      <c r="W123" s="116"/>
      <c r="Y123" s="5"/>
      <c r="Z123" s="5"/>
      <c r="AA123" s="5"/>
      <c r="AB123" s="5"/>
      <c r="AC123" s="5"/>
      <c r="AD123" s="5"/>
      <c r="AE123" s="5"/>
      <c r="AF123" s="5"/>
    </row>
    <row r="124" spans="2:32" x14ac:dyDescent="0.2">
      <c r="B124" s="37">
        <f t="shared" si="32"/>
        <v>10</v>
      </c>
      <c r="C124" s="37">
        <v>109</v>
      </c>
      <c r="D124" s="46"/>
      <c r="E124" s="46"/>
      <c r="F124" s="46">
        <f t="shared" si="38"/>
        <v>105.0116343335925</v>
      </c>
      <c r="G124" s="48">
        <f t="shared" si="37"/>
        <v>6372.5971890503988</v>
      </c>
      <c r="H124" s="46">
        <f t="shared" si="24"/>
        <v>0.12</v>
      </c>
      <c r="I124" s="46">
        <f t="shared" si="33"/>
        <v>0</v>
      </c>
      <c r="J124" s="46"/>
      <c r="K124" s="46">
        <f t="shared" si="36"/>
        <v>-15060.858023766432</v>
      </c>
      <c r="M124" s="123">
        <f t="shared" si="34"/>
        <v>1</v>
      </c>
      <c r="N124" s="37">
        <f t="shared" si="35"/>
        <v>10</v>
      </c>
      <c r="O124" s="37">
        <v>109</v>
      </c>
      <c r="P124" s="46">
        <f t="shared" si="25"/>
        <v>0</v>
      </c>
      <c r="Q124" s="46">
        <f t="shared" si="26"/>
        <v>0</v>
      </c>
      <c r="R124" s="46">
        <f t="shared" si="27"/>
        <v>105.0116343335925</v>
      </c>
      <c r="S124" s="115">
        <f t="shared" si="28"/>
        <v>6372.5971890503988</v>
      </c>
      <c r="T124" s="46">
        <f t="shared" si="29"/>
        <v>0.12</v>
      </c>
      <c r="U124" s="46">
        <f t="shared" si="30"/>
        <v>0</v>
      </c>
      <c r="V124" s="46">
        <f t="shared" si="31"/>
        <v>0</v>
      </c>
      <c r="W124" s="116"/>
      <c r="Y124" s="5"/>
      <c r="Z124" s="5"/>
      <c r="AA124" s="5"/>
      <c r="AB124" s="5"/>
      <c r="AC124" s="5"/>
      <c r="AD124" s="5"/>
      <c r="AE124" s="5"/>
      <c r="AF124" s="5"/>
    </row>
    <row r="125" spans="2:32" x14ac:dyDescent="0.2">
      <c r="B125" s="37">
        <f t="shared" si="32"/>
        <v>10</v>
      </c>
      <c r="C125" s="37">
        <v>110</v>
      </c>
      <c r="D125" s="46"/>
      <c r="E125" s="46"/>
      <c r="F125" s="46">
        <f t="shared" si="38"/>
        <v>105.0116343335925</v>
      </c>
      <c r="G125" s="48">
        <f t="shared" si="37"/>
        <v>6372.5971890503988</v>
      </c>
      <c r="H125" s="46">
        <f t="shared" si="24"/>
        <v>0.12</v>
      </c>
      <c r="I125" s="46">
        <f t="shared" si="33"/>
        <v>0</v>
      </c>
      <c r="J125" s="46"/>
      <c r="K125" s="46">
        <f t="shared" si="36"/>
        <v>-15245.667827683468</v>
      </c>
      <c r="M125" s="123">
        <f t="shared" si="34"/>
        <v>0.99476584624003517</v>
      </c>
      <c r="N125" s="37">
        <f t="shared" si="35"/>
        <v>10</v>
      </c>
      <c r="O125" s="37">
        <v>110</v>
      </c>
      <c r="P125" s="46">
        <f t="shared" si="25"/>
        <v>0</v>
      </c>
      <c r="Q125" s="46">
        <f t="shared" si="26"/>
        <v>0</v>
      </c>
      <c r="R125" s="46">
        <f t="shared" si="27"/>
        <v>104.46198729290528</v>
      </c>
      <c r="S125" s="115">
        <f t="shared" si="28"/>
        <v>6372.5971890503988</v>
      </c>
      <c r="T125" s="46">
        <f t="shared" si="29"/>
        <v>0.12</v>
      </c>
      <c r="U125" s="46">
        <f t="shared" si="30"/>
        <v>0</v>
      </c>
      <c r="V125" s="46">
        <f t="shared" si="31"/>
        <v>0</v>
      </c>
      <c r="W125" s="116"/>
      <c r="Y125" s="5"/>
      <c r="Z125" s="5"/>
      <c r="AA125" s="5"/>
      <c r="AB125" s="5"/>
      <c r="AC125" s="5"/>
      <c r="AD125" s="5"/>
      <c r="AE125" s="5"/>
      <c r="AF125" s="5"/>
    </row>
    <row r="126" spans="2:32" x14ac:dyDescent="0.2">
      <c r="B126" s="37">
        <f t="shared" si="32"/>
        <v>10</v>
      </c>
      <c r="C126" s="37">
        <v>111</v>
      </c>
      <c r="D126" s="46"/>
      <c r="E126" s="46"/>
      <c r="F126" s="46">
        <f t="shared" si="38"/>
        <v>105.0116343335925</v>
      </c>
      <c r="G126" s="48">
        <f t="shared" si="37"/>
        <v>6372.5971890503988</v>
      </c>
      <c r="H126" s="46">
        <f t="shared" si="24"/>
        <v>0.12</v>
      </c>
      <c r="I126" s="46">
        <f t="shared" si="33"/>
        <v>2282.127132784532</v>
      </c>
      <c r="J126" s="46"/>
      <c r="K126" s="46">
        <f t="shared" si="36"/>
        <v>-13137.315056229936</v>
      </c>
      <c r="M126" s="123">
        <f t="shared" si="34"/>
        <v>0.98955908884565336</v>
      </c>
      <c r="N126" s="37">
        <f t="shared" si="35"/>
        <v>10</v>
      </c>
      <c r="O126" s="37">
        <v>111</v>
      </c>
      <c r="P126" s="46">
        <f t="shared" si="25"/>
        <v>0</v>
      </c>
      <c r="Q126" s="46">
        <f t="shared" si="26"/>
        <v>0</v>
      </c>
      <c r="R126" s="46">
        <f t="shared" si="27"/>
        <v>103.91521718934273</v>
      </c>
      <c r="S126" s="115">
        <f t="shared" si="28"/>
        <v>6372.5971890503988</v>
      </c>
      <c r="T126" s="46">
        <f t="shared" si="29"/>
        <v>0.12</v>
      </c>
      <c r="U126" s="46">
        <f t="shared" si="30"/>
        <v>2258.2996461482048</v>
      </c>
      <c r="V126" s="46">
        <f t="shared" si="31"/>
        <v>0</v>
      </c>
      <c r="W126" s="116"/>
      <c r="Y126" s="5"/>
      <c r="Z126" s="5"/>
      <c r="AA126" s="5"/>
      <c r="AB126" s="5"/>
      <c r="AC126" s="5"/>
      <c r="AD126" s="5"/>
      <c r="AE126" s="5"/>
      <c r="AF126" s="5"/>
    </row>
    <row r="127" spans="2:32" x14ac:dyDescent="0.2">
      <c r="B127" s="37">
        <f t="shared" si="32"/>
        <v>10</v>
      </c>
      <c r="C127" s="37">
        <v>112</v>
      </c>
      <c r="D127" s="46"/>
      <c r="E127" s="46"/>
      <c r="F127" s="46">
        <f t="shared" si="38"/>
        <v>105.0116343335925</v>
      </c>
      <c r="G127" s="48">
        <f t="shared" si="37"/>
        <v>6372.5971890503988</v>
      </c>
      <c r="H127" s="46">
        <f t="shared" si="24"/>
        <v>0.12</v>
      </c>
      <c r="I127" s="46">
        <f t="shared" si="33"/>
        <v>0</v>
      </c>
      <c r="J127" s="46"/>
      <c r="K127" s="46">
        <f t="shared" si="36"/>
        <v>-13312.003765123414</v>
      </c>
      <c r="M127" s="123">
        <f t="shared" si="34"/>
        <v>0.98437958442006435</v>
      </c>
      <c r="N127" s="37">
        <f t="shared" si="35"/>
        <v>10</v>
      </c>
      <c r="O127" s="37">
        <v>112</v>
      </c>
      <c r="P127" s="46">
        <f t="shared" si="25"/>
        <v>0</v>
      </c>
      <c r="Q127" s="46">
        <f t="shared" si="26"/>
        <v>0</v>
      </c>
      <c r="R127" s="46">
        <f t="shared" si="27"/>
        <v>103.37130896457354</v>
      </c>
      <c r="S127" s="115">
        <f t="shared" si="28"/>
        <v>6372.5971890503988</v>
      </c>
      <c r="T127" s="46">
        <f t="shared" si="29"/>
        <v>0.12</v>
      </c>
      <c r="U127" s="46">
        <f t="shared" si="30"/>
        <v>0</v>
      </c>
      <c r="V127" s="46">
        <f t="shared" si="31"/>
        <v>0</v>
      </c>
      <c r="W127" s="116"/>
      <c r="Y127" s="5"/>
      <c r="Z127" s="5"/>
      <c r="AA127" s="5"/>
      <c r="AB127" s="5"/>
      <c r="AC127" s="5"/>
      <c r="AD127" s="5"/>
      <c r="AE127" s="5"/>
      <c r="AF127" s="5"/>
    </row>
    <row r="128" spans="2:32" x14ac:dyDescent="0.2">
      <c r="B128" s="37">
        <f t="shared" si="32"/>
        <v>10</v>
      </c>
      <c r="C128" s="37">
        <v>113</v>
      </c>
      <c r="D128" s="46"/>
      <c r="E128" s="46"/>
      <c r="F128" s="46">
        <f t="shared" si="38"/>
        <v>105.0116343335925</v>
      </c>
      <c r="G128" s="48">
        <f t="shared" si="37"/>
        <v>6372.5971890503988</v>
      </c>
      <c r="H128" s="46">
        <f t="shared" si="24"/>
        <v>0.12</v>
      </c>
      <c r="I128" s="46">
        <f t="shared" si="33"/>
        <v>0</v>
      </c>
      <c r="J128" s="46"/>
      <c r="K128" s="46">
        <f t="shared" si="36"/>
        <v>-13487.611632596707</v>
      </c>
      <c r="M128" s="123">
        <f t="shared" si="34"/>
        <v>0.97922719031703953</v>
      </c>
      <c r="N128" s="37">
        <f t="shared" si="35"/>
        <v>10</v>
      </c>
      <c r="O128" s="37">
        <v>113</v>
      </c>
      <c r="P128" s="46">
        <f t="shared" si="25"/>
        <v>0</v>
      </c>
      <c r="Q128" s="46">
        <f t="shared" si="26"/>
        <v>0</v>
      </c>
      <c r="R128" s="46">
        <f t="shared" si="27"/>
        <v>102.83024763908415</v>
      </c>
      <c r="S128" s="115">
        <f t="shared" si="28"/>
        <v>6372.5971890503988</v>
      </c>
      <c r="T128" s="46">
        <f t="shared" si="29"/>
        <v>0.12</v>
      </c>
      <c r="U128" s="46">
        <f t="shared" si="30"/>
        <v>0</v>
      </c>
      <c r="V128" s="46">
        <f t="shared" si="31"/>
        <v>0</v>
      </c>
      <c r="W128" s="116"/>
      <c r="Y128" s="5"/>
      <c r="Z128" s="5"/>
      <c r="AA128" s="5"/>
      <c r="AB128" s="5"/>
      <c r="AC128" s="5"/>
      <c r="AD128" s="5"/>
      <c r="AE128" s="5"/>
      <c r="AF128" s="5"/>
    </row>
    <row r="129" spans="2:32" x14ac:dyDescent="0.2">
      <c r="B129" s="37">
        <f t="shared" si="32"/>
        <v>10</v>
      </c>
      <c r="C129" s="37">
        <v>114</v>
      </c>
      <c r="D129" s="46"/>
      <c r="E129" s="46"/>
      <c r="F129" s="46">
        <f t="shared" si="38"/>
        <v>105.0116343335925</v>
      </c>
      <c r="G129" s="48">
        <f t="shared" si="37"/>
        <v>6372.5971890503988</v>
      </c>
      <c r="H129" s="46">
        <f t="shared" si="24"/>
        <v>0.12</v>
      </c>
      <c r="I129" s="46">
        <f t="shared" si="33"/>
        <v>2282.127132784532</v>
      </c>
      <c r="J129" s="46"/>
      <c r="K129" s="46">
        <f t="shared" si="36"/>
        <v>-11370.00850692311</v>
      </c>
      <c r="M129" s="123">
        <f t="shared" si="34"/>
        <v>0.97410176463698184</v>
      </c>
      <c r="N129" s="37">
        <f t="shared" si="35"/>
        <v>10</v>
      </c>
      <c r="O129" s="37">
        <v>114</v>
      </c>
      <c r="P129" s="46">
        <f t="shared" si="25"/>
        <v>0</v>
      </c>
      <c r="Q129" s="46">
        <f t="shared" si="26"/>
        <v>0</v>
      </c>
      <c r="R129" s="46">
        <f t="shared" si="27"/>
        <v>102.29201831176591</v>
      </c>
      <c r="S129" s="115">
        <f t="shared" si="28"/>
        <v>6372.5971890503988</v>
      </c>
      <c r="T129" s="46">
        <f t="shared" si="29"/>
        <v>0.12</v>
      </c>
      <c r="U129" s="46">
        <f t="shared" si="30"/>
        <v>2223.0240671713486</v>
      </c>
      <c r="V129" s="46">
        <f t="shared" si="31"/>
        <v>0</v>
      </c>
      <c r="W129" s="116"/>
      <c r="Y129" s="5"/>
      <c r="Z129" s="5"/>
      <c r="AA129" s="5"/>
      <c r="AB129" s="5"/>
      <c r="AC129" s="5"/>
      <c r="AD129" s="5"/>
      <c r="AE129" s="5"/>
      <c r="AF129" s="5"/>
    </row>
    <row r="130" spans="2:32" x14ac:dyDescent="0.2">
      <c r="B130" s="37">
        <f t="shared" si="32"/>
        <v>10</v>
      </c>
      <c r="C130" s="37">
        <v>115</v>
      </c>
      <c r="D130" s="46"/>
      <c r="E130" s="46"/>
      <c r="F130" s="46">
        <f t="shared" si="38"/>
        <v>105.0116343335925</v>
      </c>
      <c r="G130" s="48">
        <f t="shared" si="37"/>
        <v>6372.5971890503988</v>
      </c>
      <c r="H130" s="46">
        <f t="shared" si="24"/>
        <v>0.12</v>
      </c>
      <c r="I130" s="46">
        <f t="shared" si="33"/>
        <v>0</v>
      </c>
      <c r="J130" s="46"/>
      <c r="K130" s="46">
        <f t="shared" si="36"/>
        <v>-11535.398189060665</v>
      </c>
      <c r="M130" s="123">
        <f t="shared" si="34"/>
        <v>0.96900316622301863</v>
      </c>
      <c r="N130" s="37">
        <f t="shared" si="35"/>
        <v>10</v>
      </c>
      <c r="O130" s="37">
        <v>115</v>
      </c>
      <c r="P130" s="46">
        <f t="shared" si="25"/>
        <v>0</v>
      </c>
      <c r="Q130" s="46">
        <f t="shared" si="26"/>
        <v>0</v>
      </c>
      <c r="R130" s="46">
        <f t="shared" si="27"/>
        <v>101.75660615950498</v>
      </c>
      <c r="S130" s="115">
        <f t="shared" si="28"/>
        <v>6372.5971890503988</v>
      </c>
      <c r="T130" s="46">
        <f t="shared" si="29"/>
        <v>0.12</v>
      </c>
      <c r="U130" s="46">
        <f t="shared" si="30"/>
        <v>0</v>
      </c>
      <c r="V130" s="46">
        <f t="shared" si="31"/>
        <v>0</v>
      </c>
      <c r="W130" s="116"/>
      <c r="Y130" s="5"/>
      <c r="Z130" s="5"/>
      <c r="AA130" s="5"/>
      <c r="AB130" s="5"/>
      <c r="AC130" s="5"/>
      <c r="AD130" s="5"/>
      <c r="AE130" s="5"/>
      <c r="AF130" s="5"/>
    </row>
    <row r="131" spans="2:32" x14ac:dyDescent="0.2">
      <c r="B131" s="37">
        <f t="shared" si="32"/>
        <v>10</v>
      </c>
      <c r="C131" s="37">
        <v>116</v>
      </c>
      <c r="D131" s="46"/>
      <c r="E131" s="46"/>
      <c r="F131" s="46">
        <f t="shared" si="38"/>
        <v>105.0116343335925</v>
      </c>
      <c r="G131" s="48">
        <f t="shared" si="37"/>
        <v>6372.5971890503988</v>
      </c>
      <c r="H131" s="46">
        <f t="shared" si="24"/>
        <v>0.12</v>
      </c>
      <c r="I131" s="46">
        <f t="shared" si="33"/>
        <v>0</v>
      </c>
      <c r="J131" s="46"/>
      <c r="K131" s="46">
        <f t="shared" si="36"/>
        <v>-11701.658101142173</v>
      </c>
      <c r="M131" s="123">
        <f t="shared" si="34"/>
        <v>0.96393125465711471</v>
      </c>
      <c r="N131" s="37">
        <f t="shared" si="35"/>
        <v>10</v>
      </c>
      <c r="O131" s="37">
        <v>116</v>
      </c>
      <c r="P131" s="46">
        <f t="shared" si="25"/>
        <v>0</v>
      </c>
      <c r="Q131" s="46">
        <f t="shared" si="26"/>
        <v>0</v>
      </c>
      <c r="R131" s="46">
        <f t="shared" si="27"/>
        <v>101.22399643677396</v>
      </c>
      <c r="S131" s="115">
        <f t="shared" si="28"/>
        <v>6372.5971890503988</v>
      </c>
      <c r="T131" s="46">
        <f t="shared" si="29"/>
        <v>0.12</v>
      </c>
      <c r="U131" s="46">
        <f t="shared" si="30"/>
        <v>0</v>
      </c>
      <c r="V131" s="46">
        <f t="shared" si="31"/>
        <v>0</v>
      </c>
      <c r="W131" s="116"/>
      <c r="Y131" s="5"/>
      <c r="Z131" s="5"/>
      <c r="AA131" s="5"/>
      <c r="AB131" s="5"/>
      <c r="AC131" s="5"/>
      <c r="AD131" s="5"/>
      <c r="AE131" s="5"/>
      <c r="AF131" s="5"/>
    </row>
    <row r="132" spans="2:32" x14ac:dyDescent="0.2">
      <c r="B132" s="37">
        <f t="shared" si="32"/>
        <v>10</v>
      </c>
      <c r="C132" s="37">
        <v>117</v>
      </c>
      <c r="D132" s="46"/>
      <c r="E132" s="46"/>
      <c r="F132" s="46">
        <f t="shared" si="38"/>
        <v>105.0116343335925</v>
      </c>
      <c r="G132" s="48">
        <f t="shared" si="37"/>
        <v>6372.5971890503988</v>
      </c>
      <c r="H132" s="46">
        <f t="shared" si="24"/>
        <v>0.12</v>
      </c>
      <c r="I132" s="46">
        <f t="shared" si="33"/>
        <v>2282.127132784532</v>
      </c>
      <c r="J132" s="46"/>
      <c r="K132" s="46">
        <f t="shared" si="36"/>
        <v>-9574.6578339934076</v>
      </c>
      <c r="M132" s="123">
        <f t="shared" si="34"/>
        <v>0.95888589025620363</v>
      </c>
      <c r="N132" s="37">
        <f t="shared" si="35"/>
        <v>10</v>
      </c>
      <c r="O132" s="37">
        <v>117</v>
      </c>
      <c r="P132" s="46">
        <f t="shared" si="25"/>
        <v>0</v>
      </c>
      <c r="Q132" s="46">
        <f t="shared" si="26"/>
        <v>0</v>
      </c>
      <c r="R132" s="46">
        <f t="shared" si="27"/>
        <v>100.69417447522576</v>
      </c>
      <c r="S132" s="115">
        <f t="shared" si="28"/>
        <v>6372.5971890503988</v>
      </c>
      <c r="T132" s="46">
        <f t="shared" si="29"/>
        <v>0.12</v>
      </c>
      <c r="U132" s="46">
        <f t="shared" si="30"/>
        <v>2188.2995073979332</v>
      </c>
      <c r="V132" s="46">
        <f t="shared" si="31"/>
        <v>0</v>
      </c>
      <c r="W132" s="116"/>
      <c r="Y132" s="5"/>
      <c r="Z132" s="5"/>
      <c r="AA132" s="5"/>
      <c r="AB132" s="5"/>
      <c r="AC132" s="5"/>
      <c r="AD132" s="5"/>
      <c r="AE132" s="5"/>
      <c r="AF132" s="5"/>
    </row>
    <row r="133" spans="2:32" x14ac:dyDescent="0.2">
      <c r="B133" s="37">
        <f t="shared" si="32"/>
        <v>10</v>
      </c>
      <c r="C133" s="37">
        <v>118</v>
      </c>
      <c r="D133" s="46"/>
      <c r="E133" s="46"/>
      <c r="F133" s="46">
        <f t="shared" si="38"/>
        <v>105.0116343335925</v>
      </c>
      <c r="G133" s="48">
        <f t="shared" si="37"/>
        <v>6372.5971890503988</v>
      </c>
      <c r="H133" s="46">
        <f t="shared" si="24"/>
        <v>0.12</v>
      </c>
      <c r="I133" s="46">
        <f t="shared" si="33"/>
        <v>0</v>
      </c>
      <c r="J133" s="46"/>
      <c r="K133" s="46">
        <f t="shared" si="36"/>
        <v>-9730.6009297702731</v>
      </c>
      <c r="M133" s="123">
        <f t="shared" si="34"/>
        <v>0.95386693406834155</v>
      </c>
      <c r="N133" s="37">
        <f t="shared" si="35"/>
        <v>10</v>
      </c>
      <c r="O133" s="37">
        <v>118</v>
      </c>
      <c r="P133" s="46">
        <f t="shared" si="25"/>
        <v>0</v>
      </c>
      <c r="Q133" s="46">
        <f t="shared" si="26"/>
        <v>0</v>
      </c>
      <c r="R133" s="46">
        <f t="shared" si="27"/>
        <v>100.16712568328967</v>
      </c>
      <c r="S133" s="115">
        <f t="shared" si="28"/>
        <v>6372.5971890503988</v>
      </c>
      <c r="T133" s="46">
        <f t="shared" si="29"/>
        <v>0.12</v>
      </c>
      <c r="U133" s="46">
        <f t="shared" si="30"/>
        <v>0</v>
      </c>
      <c r="V133" s="46">
        <f t="shared" si="31"/>
        <v>0</v>
      </c>
      <c r="W133" s="116"/>
      <c r="Y133" s="5"/>
      <c r="Z133" s="5"/>
      <c r="AA133" s="5"/>
      <c r="AB133" s="5"/>
      <c r="AC133" s="5"/>
      <c r="AD133" s="5"/>
      <c r="AE133" s="5"/>
      <c r="AF133" s="5"/>
    </row>
    <row r="134" spans="2:32" x14ac:dyDescent="0.2">
      <c r="B134" s="37">
        <f t="shared" si="32"/>
        <v>10</v>
      </c>
      <c r="C134" s="37">
        <v>119</v>
      </c>
      <c r="D134" s="46"/>
      <c r="E134" s="46"/>
      <c r="F134" s="46">
        <f t="shared" si="38"/>
        <v>105.0116343335925</v>
      </c>
      <c r="G134" s="48">
        <f t="shared" si="37"/>
        <v>6372.5971890503988</v>
      </c>
      <c r="H134" s="46">
        <f t="shared" si="24"/>
        <v>0.12</v>
      </c>
      <c r="I134" s="46">
        <f t="shared" si="33"/>
        <v>0</v>
      </c>
      <c r="J134" s="46"/>
      <c r="K134" s="46">
        <f t="shared" si="36"/>
        <v>-9887.3645504417018</v>
      </c>
      <c r="M134" s="123">
        <f t="shared" si="34"/>
        <v>0.94887424786888186</v>
      </c>
      <c r="N134" s="37">
        <f t="shared" si="35"/>
        <v>10</v>
      </c>
      <c r="O134" s="37">
        <v>119</v>
      </c>
      <c r="P134" s="46">
        <f t="shared" si="25"/>
        <v>0</v>
      </c>
      <c r="Q134" s="46">
        <f t="shared" si="26"/>
        <v>0</v>
      </c>
      <c r="R134" s="46">
        <f t="shared" si="27"/>
        <v>99.642835545769628</v>
      </c>
      <c r="S134" s="115">
        <f t="shared" si="28"/>
        <v>6372.5971890503988</v>
      </c>
      <c r="T134" s="46">
        <f t="shared" si="29"/>
        <v>0.12</v>
      </c>
      <c r="U134" s="46">
        <f t="shared" si="30"/>
        <v>0</v>
      </c>
      <c r="V134" s="46">
        <f t="shared" si="31"/>
        <v>0</v>
      </c>
      <c r="W134" s="116"/>
      <c r="Y134" s="5"/>
      <c r="Z134" s="5"/>
      <c r="AA134" s="5"/>
      <c r="AB134" s="5"/>
      <c r="AC134" s="5"/>
      <c r="AD134" s="5"/>
      <c r="AE134" s="5"/>
      <c r="AF134" s="5"/>
    </row>
    <row r="135" spans="2:32" x14ac:dyDescent="0.2">
      <c r="B135" s="37">
        <f t="shared" si="32"/>
        <v>10</v>
      </c>
      <c r="C135" s="37">
        <v>120</v>
      </c>
      <c r="D135" s="46"/>
      <c r="E135" s="46"/>
      <c r="F135" s="46">
        <f t="shared" si="38"/>
        <v>105.0116343335925</v>
      </c>
      <c r="G135" s="48">
        <f t="shared" si="37"/>
        <v>6372.5971890503988</v>
      </c>
      <c r="H135" s="46">
        <f t="shared" si="24"/>
        <v>0.12</v>
      </c>
      <c r="I135" s="46">
        <f t="shared" si="33"/>
        <v>2282.127132784532</v>
      </c>
      <c r="J135" s="46"/>
      <c r="K135" s="46">
        <f t="shared" si="36"/>
        <v>-7750.8180253006931</v>
      </c>
      <c r="M135" s="123">
        <f t="shared" si="34"/>
        <v>0.9439076941566652</v>
      </c>
      <c r="N135" s="37">
        <f t="shared" si="35"/>
        <v>10</v>
      </c>
      <c r="O135" s="37">
        <v>120</v>
      </c>
      <c r="P135" s="46">
        <f t="shared" si="25"/>
        <v>0</v>
      </c>
      <c r="Q135" s="46">
        <f t="shared" si="26"/>
        <v>0</v>
      </c>
      <c r="R135" s="46">
        <f t="shared" si="27"/>
        <v>99.121289623444184</v>
      </c>
      <c r="S135" s="115">
        <f t="shared" si="28"/>
        <v>6372.5971890503988</v>
      </c>
      <c r="T135" s="46">
        <f t="shared" si="29"/>
        <v>0.12</v>
      </c>
      <c r="U135" s="46">
        <f t="shared" si="30"/>
        <v>2154.1173596790095</v>
      </c>
      <c r="V135" s="46">
        <f t="shared" si="31"/>
        <v>0</v>
      </c>
      <c r="W135" s="116"/>
      <c r="Y135" s="5"/>
      <c r="Z135" s="5"/>
      <c r="AA135" s="5"/>
      <c r="AB135" s="5"/>
      <c r="AC135" s="5"/>
      <c r="AD135" s="5"/>
      <c r="AE135" s="5"/>
      <c r="AF135" s="5"/>
    </row>
    <row r="136" spans="2:32" x14ac:dyDescent="0.2">
      <c r="B136" s="37">
        <f t="shared" si="32"/>
        <v>11</v>
      </c>
      <c r="C136" s="37">
        <v>121</v>
      </c>
      <c r="D136" s="46"/>
      <c r="E136" s="46"/>
      <c r="F136" s="46">
        <f t="shared" si="38"/>
        <v>108.16198336360027</v>
      </c>
      <c r="G136" s="48">
        <f t="shared" si="37"/>
        <v>6340.7342031051467</v>
      </c>
      <c r="H136" s="46">
        <f t="shared" si="24"/>
        <v>0.12</v>
      </c>
      <c r="I136" s="46">
        <f t="shared" si="33"/>
        <v>0</v>
      </c>
      <c r="J136" s="46"/>
      <c r="K136" s="46">
        <f t="shared" si="36"/>
        <v>-7900.3315587977431</v>
      </c>
      <c r="M136" s="123">
        <f t="shared" si="34"/>
        <v>1</v>
      </c>
      <c r="N136" s="37">
        <f t="shared" si="35"/>
        <v>11</v>
      </c>
      <c r="O136" s="37">
        <v>121</v>
      </c>
      <c r="P136" s="46">
        <f t="shared" si="25"/>
        <v>0</v>
      </c>
      <c r="Q136" s="46">
        <f t="shared" si="26"/>
        <v>0</v>
      </c>
      <c r="R136" s="46">
        <f t="shared" si="27"/>
        <v>108.16198336360027</v>
      </c>
      <c r="S136" s="115">
        <f t="shared" si="28"/>
        <v>6340.7342031051467</v>
      </c>
      <c r="T136" s="46">
        <f t="shared" si="29"/>
        <v>0.12</v>
      </c>
      <c r="U136" s="46">
        <f t="shared" si="30"/>
        <v>0</v>
      </c>
      <c r="V136" s="46">
        <f t="shared" si="31"/>
        <v>0</v>
      </c>
      <c r="W136" s="116"/>
      <c r="Y136" s="5"/>
      <c r="Z136" s="5"/>
      <c r="AA136" s="5"/>
      <c r="AB136" s="5"/>
      <c r="AC136" s="5"/>
      <c r="AD136" s="5"/>
      <c r="AE136" s="5"/>
      <c r="AF136" s="5"/>
    </row>
    <row r="137" spans="2:32" x14ac:dyDescent="0.2">
      <c r="B137" s="37">
        <f t="shared" si="32"/>
        <v>11</v>
      </c>
      <c r="C137" s="37">
        <v>122</v>
      </c>
      <c r="D137" s="46"/>
      <c r="E137" s="46"/>
      <c r="F137" s="46">
        <f t="shared" si="38"/>
        <v>108.16198336360027</v>
      </c>
      <c r="G137" s="48">
        <f t="shared" si="37"/>
        <v>6340.7342031051467</v>
      </c>
      <c r="H137" s="46">
        <f t="shared" si="24"/>
        <v>0.12</v>
      </c>
      <c r="I137" s="46">
        <f t="shared" si="33"/>
        <v>0</v>
      </c>
      <c r="J137" s="46"/>
      <c r="K137" s="46">
        <f t="shared" si="36"/>
        <v>-8050.6317867983062</v>
      </c>
      <c r="M137" s="123">
        <f t="shared" si="34"/>
        <v>0.99476584624003517</v>
      </c>
      <c r="N137" s="37">
        <f t="shared" si="35"/>
        <v>11</v>
      </c>
      <c r="O137" s="37">
        <v>122</v>
      </c>
      <c r="P137" s="46">
        <f t="shared" si="25"/>
        <v>0</v>
      </c>
      <c r="Q137" s="46">
        <f t="shared" si="26"/>
        <v>0</v>
      </c>
      <c r="R137" s="46">
        <f t="shared" si="27"/>
        <v>107.59584691169243</v>
      </c>
      <c r="S137" s="115">
        <f t="shared" si="28"/>
        <v>6340.7342031051467</v>
      </c>
      <c r="T137" s="46">
        <f t="shared" si="29"/>
        <v>0.12</v>
      </c>
      <c r="U137" s="46">
        <f t="shared" si="30"/>
        <v>0</v>
      </c>
      <c r="V137" s="46">
        <f t="shared" si="31"/>
        <v>0</v>
      </c>
      <c r="W137" s="116"/>
      <c r="Y137" s="5"/>
      <c r="Z137" s="5"/>
      <c r="AA137" s="5"/>
      <c r="AB137" s="5"/>
      <c r="AC137" s="5"/>
      <c r="AD137" s="5"/>
      <c r="AE137" s="5"/>
      <c r="AF137" s="5"/>
    </row>
    <row r="138" spans="2:32" x14ac:dyDescent="0.2">
      <c r="B138" s="37">
        <f t="shared" si="32"/>
        <v>11</v>
      </c>
      <c r="C138" s="37">
        <v>123</v>
      </c>
      <c r="D138" s="46"/>
      <c r="E138" s="46"/>
      <c r="F138" s="46">
        <f t="shared" si="38"/>
        <v>108.16198336360027</v>
      </c>
      <c r="G138" s="48">
        <f t="shared" si="37"/>
        <v>6340.7342031051467</v>
      </c>
      <c r="H138" s="46">
        <f t="shared" si="24"/>
        <v>0.12</v>
      </c>
      <c r="I138" s="46">
        <f t="shared" si="33"/>
        <v>2270.7164971206093</v>
      </c>
      <c r="J138" s="46"/>
      <c r="K138" s="46">
        <f t="shared" si="36"/>
        <v>-5919.0585355304956</v>
      </c>
      <c r="M138" s="123">
        <f t="shared" si="34"/>
        <v>0.98955908884565336</v>
      </c>
      <c r="N138" s="37">
        <f t="shared" si="35"/>
        <v>11</v>
      </c>
      <c r="O138" s="37">
        <v>123</v>
      </c>
      <c r="P138" s="46">
        <f t="shared" si="25"/>
        <v>0</v>
      </c>
      <c r="Q138" s="46">
        <f t="shared" si="26"/>
        <v>0</v>
      </c>
      <c r="R138" s="46">
        <f t="shared" si="27"/>
        <v>107.032673705023</v>
      </c>
      <c r="S138" s="115">
        <f t="shared" si="28"/>
        <v>6340.7342031051467</v>
      </c>
      <c r="T138" s="46">
        <f t="shared" si="29"/>
        <v>0.12</v>
      </c>
      <c r="U138" s="46">
        <f t="shared" si="30"/>
        <v>2247.0081479174637</v>
      </c>
      <c r="V138" s="46">
        <f t="shared" si="31"/>
        <v>0</v>
      </c>
      <c r="W138" s="116"/>
      <c r="Y138" s="5"/>
      <c r="Z138" s="5"/>
      <c r="AA138" s="5"/>
      <c r="AB138" s="5"/>
      <c r="AC138" s="5"/>
      <c r="AD138" s="5"/>
      <c r="AE138" s="5"/>
      <c r="AF138" s="5"/>
    </row>
    <row r="139" spans="2:32" x14ac:dyDescent="0.2">
      <c r="B139" s="37">
        <f t="shared" si="32"/>
        <v>11</v>
      </c>
      <c r="C139" s="37">
        <v>124</v>
      </c>
      <c r="D139" s="46"/>
      <c r="E139" s="46"/>
      <c r="F139" s="46">
        <f t="shared" si="38"/>
        <v>108.16198336360027</v>
      </c>
      <c r="G139" s="48">
        <f t="shared" si="37"/>
        <v>6340.7342031051467</v>
      </c>
      <c r="H139" s="46">
        <f t="shared" si="24"/>
        <v>0.12</v>
      </c>
      <c r="I139" s="46">
        <f t="shared" si="33"/>
        <v>0</v>
      </c>
      <c r="J139" s="46"/>
      <c r="K139" s="46">
        <f t="shared" si="36"/>
        <v>-6058.9339106036605</v>
      </c>
      <c r="M139" s="123">
        <f t="shared" si="34"/>
        <v>0.98437958442006435</v>
      </c>
      <c r="N139" s="37">
        <f t="shared" si="35"/>
        <v>11</v>
      </c>
      <c r="O139" s="37">
        <v>124</v>
      </c>
      <c r="P139" s="46">
        <f t="shared" si="25"/>
        <v>0</v>
      </c>
      <c r="Q139" s="46">
        <f t="shared" si="26"/>
        <v>0</v>
      </c>
      <c r="R139" s="46">
        <f t="shared" si="27"/>
        <v>106.47244823351075</v>
      </c>
      <c r="S139" s="115">
        <f t="shared" si="28"/>
        <v>6340.7342031051467</v>
      </c>
      <c r="T139" s="46">
        <f t="shared" si="29"/>
        <v>0.12</v>
      </c>
      <c r="U139" s="46">
        <f t="shared" si="30"/>
        <v>0</v>
      </c>
      <c r="V139" s="46">
        <f t="shared" si="31"/>
        <v>0</v>
      </c>
      <c r="W139" s="116"/>
      <c r="Y139" s="5"/>
      <c r="Z139" s="5"/>
      <c r="AA139" s="5"/>
      <c r="AB139" s="5"/>
      <c r="AC139" s="5"/>
      <c r="AD139" s="5"/>
      <c r="AE139" s="5"/>
      <c r="AF139" s="5"/>
    </row>
    <row r="140" spans="2:32" x14ac:dyDescent="0.2">
      <c r="B140" s="37">
        <f t="shared" si="32"/>
        <v>11</v>
      </c>
      <c r="C140" s="37">
        <v>125</v>
      </c>
      <c r="D140" s="46"/>
      <c r="E140" s="46"/>
      <c r="F140" s="46">
        <f t="shared" si="38"/>
        <v>108.16198336360027</v>
      </c>
      <c r="G140" s="48">
        <f t="shared" si="37"/>
        <v>6340.7342031051467</v>
      </c>
      <c r="H140" s="46">
        <f t="shared" si="24"/>
        <v>0.12</v>
      </c>
      <c r="I140" s="46">
        <f t="shared" si="33"/>
        <v>0</v>
      </c>
      <c r="J140" s="46"/>
      <c r="K140" s="46">
        <f t="shared" si="36"/>
        <v>-6199.5452671373196</v>
      </c>
      <c r="M140" s="123">
        <f t="shared" si="34"/>
        <v>0.97922719031703953</v>
      </c>
      <c r="N140" s="37">
        <f t="shared" si="35"/>
        <v>11</v>
      </c>
      <c r="O140" s="37">
        <v>125</v>
      </c>
      <c r="P140" s="46">
        <f t="shared" si="25"/>
        <v>0</v>
      </c>
      <c r="Q140" s="46">
        <f t="shared" si="26"/>
        <v>0</v>
      </c>
      <c r="R140" s="46">
        <f t="shared" si="27"/>
        <v>105.91515506825667</v>
      </c>
      <c r="S140" s="115">
        <f t="shared" si="28"/>
        <v>6340.7342031051467</v>
      </c>
      <c r="T140" s="46">
        <f t="shared" si="29"/>
        <v>0.12</v>
      </c>
      <c r="U140" s="46">
        <f t="shared" si="30"/>
        <v>0</v>
      </c>
      <c r="V140" s="46">
        <f t="shared" si="31"/>
        <v>0</v>
      </c>
      <c r="W140" s="116"/>
      <c r="Y140" s="5"/>
      <c r="Z140" s="5"/>
      <c r="AA140" s="5"/>
      <c r="AB140" s="5"/>
      <c r="AC140" s="5"/>
      <c r="AD140" s="5"/>
      <c r="AE140" s="5"/>
      <c r="AF140" s="5"/>
    </row>
    <row r="141" spans="2:32" x14ac:dyDescent="0.2">
      <c r="B141" s="37">
        <f t="shared" si="32"/>
        <v>11</v>
      </c>
      <c r="C141" s="37">
        <v>126</v>
      </c>
      <c r="D141" s="46"/>
      <c r="E141" s="46"/>
      <c r="F141" s="46">
        <f t="shared" si="38"/>
        <v>108.16198336360027</v>
      </c>
      <c r="G141" s="48">
        <f t="shared" si="37"/>
        <v>6340.7342031051467</v>
      </c>
      <c r="H141" s="46">
        <f t="shared" si="24"/>
        <v>0.12</v>
      </c>
      <c r="I141" s="46">
        <f t="shared" si="33"/>
        <v>2270.7164971206093</v>
      </c>
      <c r="J141" s="46"/>
      <c r="K141" s="46">
        <f t="shared" si="36"/>
        <v>-4058.2321645230591</v>
      </c>
      <c r="M141" s="123">
        <f t="shared" si="34"/>
        <v>0.97410176463698184</v>
      </c>
      <c r="N141" s="37">
        <f t="shared" si="35"/>
        <v>11</v>
      </c>
      <c r="O141" s="37">
        <v>126</v>
      </c>
      <c r="P141" s="46">
        <f t="shared" si="25"/>
        <v>0</v>
      </c>
      <c r="Q141" s="46">
        <f t="shared" si="26"/>
        <v>0</v>
      </c>
      <c r="R141" s="46">
        <f t="shared" si="27"/>
        <v>105.3607788611189</v>
      </c>
      <c r="S141" s="115">
        <f t="shared" si="28"/>
        <v>6340.7342031051467</v>
      </c>
      <c r="T141" s="46">
        <f t="shared" si="29"/>
        <v>0.12</v>
      </c>
      <c r="U141" s="46">
        <f t="shared" si="30"/>
        <v>2211.9089468354919</v>
      </c>
      <c r="V141" s="46">
        <f t="shared" si="31"/>
        <v>0</v>
      </c>
      <c r="W141" s="116"/>
      <c r="Y141" s="5"/>
      <c r="Z141" s="5"/>
      <c r="AA141" s="5"/>
      <c r="AB141" s="5"/>
      <c r="AC141" s="5"/>
      <c r="AD141" s="5"/>
      <c r="AE141" s="5"/>
      <c r="AF141" s="5"/>
    </row>
    <row r="142" spans="2:32" x14ac:dyDescent="0.2">
      <c r="B142" s="37">
        <f t="shared" si="32"/>
        <v>11</v>
      </c>
      <c r="C142" s="37">
        <v>127</v>
      </c>
      <c r="D142" s="46"/>
      <c r="E142" s="46"/>
      <c r="F142" s="46">
        <f t="shared" si="38"/>
        <v>108.16198336360027</v>
      </c>
      <c r="G142" s="48">
        <f t="shared" si="37"/>
        <v>6340.7342031051467</v>
      </c>
      <c r="H142" s="46">
        <f t="shared" si="24"/>
        <v>0.12</v>
      </c>
      <c r="I142" s="46">
        <f t="shared" si="33"/>
        <v>0</v>
      </c>
      <c r="J142" s="46"/>
      <c r="K142" s="46">
        <f t="shared" si="36"/>
        <v>-4188.3164401296863</v>
      </c>
      <c r="M142" s="123">
        <f t="shared" si="34"/>
        <v>0.96900316622301863</v>
      </c>
      <c r="N142" s="37">
        <f t="shared" si="35"/>
        <v>11</v>
      </c>
      <c r="O142" s="37">
        <v>127</v>
      </c>
      <c r="P142" s="46">
        <f t="shared" si="25"/>
        <v>0</v>
      </c>
      <c r="Q142" s="46">
        <f t="shared" si="26"/>
        <v>0</v>
      </c>
      <c r="R142" s="46">
        <f t="shared" si="27"/>
        <v>104.80930434429013</v>
      </c>
      <c r="S142" s="115">
        <f t="shared" si="28"/>
        <v>6340.7342031051467</v>
      </c>
      <c r="T142" s="46">
        <f t="shared" si="29"/>
        <v>0.12</v>
      </c>
      <c r="U142" s="46">
        <f t="shared" si="30"/>
        <v>0</v>
      </c>
      <c r="V142" s="46">
        <f t="shared" si="31"/>
        <v>0</v>
      </c>
      <c r="W142" s="116"/>
      <c r="Y142" s="5"/>
      <c r="Z142" s="5"/>
      <c r="AA142" s="5"/>
      <c r="AB142" s="5"/>
      <c r="AC142" s="5"/>
      <c r="AD142" s="5"/>
      <c r="AE142" s="5"/>
      <c r="AF142" s="5"/>
    </row>
    <row r="143" spans="2:32" x14ac:dyDescent="0.2">
      <c r="B143" s="37">
        <f t="shared" si="32"/>
        <v>11</v>
      </c>
      <c r="C143" s="37">
        <v>128</v>
      </c>
      <c r="D143" s="46"/>
      <c r="E143" s="46"/>
      <c r="F143" s="46">
        <f t="shared" si="38"/>
        <v>108.16198336360027</v>
      </c>
      <c r="G143" s="48">
        <f t="shared" si="37"/>
        <v>6340.7342031051467</v>
      </c>
      <c r="H143" s="46">
        <f t="shared" si="24"/>
        <v>0.12</v>
      </c>
      <c r="I143" s="46">
        <f t="shared" si="33"/>
        <v>0</v>
      </c>
      <c r="J143" s="46"/>
      <c r="K143" s="46">
        <f t="shared" si="36"/>
        <v>-4319.085179424781</v>
      </c>
      <c r="M143" s="123">
        <f t="shared" si="34"/>
        <v>0.96393125465711471</v>
      </c>
      <c r="N143" s="37">
        <f t="shared" si="35"/>
        <v>11</v>
      </c>
      <c r="O143" s="37">
        <v>128</v>
      </c>
      <c r="P143" s="46">
        <f t="shared" si="25"/>
        <v>0</v>
      </c>
      <c r="Q143" s="46">
        <f t="shared" si="26"/>
        <v>0</v>
      </c>
      <c r="R143" s="46">
        <f t="shared" si="27"/>
        <v>104.26071632987718</v>
      </c>
      <c r="S143" s="115">
        <f t="shared" si="28"/>
        <v>6340.7342031051467</v>
      </c>
      <c r="T143" s="46">
        <f t="shared" si="29"/>
        <v>0.12</v>
      </c>
      <c r="U143" s="46">
        <f t="shared" si="30"/>
        <v>0</v>
      </c>
      <c r="V143" s="46">
        <f t="shared" si="31"/>
        <v>0</v>
      </c>
      <c r="W143" s="116"/>
      <c r="Y143" s="5"/>
      <c r="Z143" s="5"/>
      <c r="AA143" s="5"/>
      <c r="AB143" s="5"/>
      <c r="AC143" s="5"/>
      <c r="AD143" s="5"/>
      <c r="AE143" s="5"/>
      <c r="AF143" s="5"/>
    </row>
    <row r="144" spans="2:32" x14ac:dyDescent="0.2">
      <c r="B144" s="37">
        <f t="shared" si="32"/>
        <v>11</v>
      </c>
      <c r="C144" s="37">
        <v>129</v>
      </c>
      <c r="D144" s="46"/>
      <c r="E144" s="46"/>
      <c r="F144" s="46">
        <f t="shared" si="38"/>
        <v>108.16198336360027</v>
      </c>
      <c r="G144" s="48">
        <f t="shared" si="37"/>
        <v>6340.7342031051467</v>
      </c>
      <c r="H144" s="46">
        <f t="shared" ref="H144:H207" si="39">$H$14</f>
        <v>0.12</v>
      </c>
      <c r="I144" s="46">
        <f t="shared" si="33"/>
        <v>2270.7164971206093</v>
      </c>
      <c r="J144" s="46"/>
      <c r="K144" s="46">
        <f t="shared" si="36"/>
        <v>-2167.8776707291631</v>
      </c>
      <c r="M144" s="123">
        <f t="shared" si="34"/>
        <v>0.95888589025620363</v>
      </c>
      <c r="N144" s="37">
        <f t="shared" si="35"/>
        <v>11</v>
      </c>
      <c r="O144" s="37">
        <v>129</v>
      </c>
      <c r="P144" s="46">
        <f t="shared" ref="P144:P207" si="40">D144*$M144</f>
        <v>0</v>
      </c>
      <c r="Q144" s="46">
        <f t="shared" ref="Q144:Q207" si="41">E144*$M144</f>
        <v>0</v>
      </c>
      <c r="R144" s="46">
        <f t="shared" ref="R144:R207" si="42">F144*$M144</f>
        <v>103.71499970948253</v>
      </c>
      <c r="S144" s="115">
        <f t="shared" ref="S144:S207" si="43">G144</f>
        <v>6340.7342031051467</v>
      </c>
      <c r="T144" s="46">
        <f t="shared" ref="T144:T207" si="44">H144</f>
        <v>0.12</v>
      </c>
      <c r="U144" s="46">
        <f t="shared" ref="U144:U207" si="45">I144*$M144</f>
        <v>2177.3580098609436</v>
      </c>
      <c r="V144" s="46">
        <f t="shared" ref="V144:V207" si="46">J144*$M144</f>
        <v>0</v>
      </c>
      <c r="W144" s="116"/>
      <c r="Y144" s="5"/>
      <c r="Z144" s="5"/>
      <c r="AA144" s="5"/>
      <c r="AB144" s="5"/>
      <c r="AC144" s="5"/>
      <c r="AD144" s="5"/>
      <c r="AE144" s="5"/>
      <c r="AF144" s="5"/>
    </row>
    <row r="145" spans="2:32" x14ac:dyDescent="0.2">
      <c r="B145" s="37">
        <f t="shared" ref="B145:B208" si="47">INT((C145-1)/12)+1</f>
        <v>11</v>
      </c>
      <c r="C145" s="37">
        <v>130</v>
      </c>
      <c r="D145" s="46"/>
      <c r="E145" s="46"/>
      <c r="F145" s="46">
        <f t="shared" si="38"/>
        <v>108.16198336360027</v>
      </c>
      <c r="G145" s="48">
        <f t="shared" si="37"/>
        <v>6340.7342031051467</v>
      </c>
      <c r="H145" s="46">
        <f t="shared" si="39"/>
        <v>0.12</v>
      </c>
      <c r="I145" s="46">
        <f t="shared" ref="I145:I208" si="48">IF(INT(C145/3)=C145/3,SUMPRODUCT(G143:G145,H143:H145),0)*(1-$D$9/12)</f>
        <v>0</v>
      </c>
      <c r="J145" s="46"/>
      <c r="K145" s="46">
        <f t="shared" si="36"/>
        <v>-2288.0154789145822</v>
      </c>
      <c r="M145" s="123">
        <f t="shared" ref="M145:M208" si="49">(1-$D$9/12)^(12*(($C145-1)/12-$B145+1))</f>
        <v>0.95386693406834155</v>
      </c>
      <c r="N145" s="37">
        <f t="shared" ref="N145:N208" si="50">INT((O145-1)/12)+1</f>
        <v>11</v>
      </c>
      <c r="O145" s="37">
        <v>130</v>
      </c>
      <c r="P145" s="46">
        <f t="shared" si="40"/>
        <v>0</v>
      </c>
      <c r="Q145" s="46">
        <f t="shared" si="41"/>
        <v>0</v>
      </c>
      <c r="R145" s="46">
        <f t="shared" si="42"/>
        <v>103.17213945378836</v>
      </c>
      <c r="S145" s="115">
        <f t="shared" si="43"/>
        <v>6340.7342031051467</v>
      </c>
      <c r="T145" s="46">
        <f t="shared" si="44"/>
        <v>0.12</v>
      </c>
      <c r="U145" s="46">
        <f t="shared" si="45"/>
        <v>0</v>
      </c>
      <c r="V145" s="46">
        <f t="shared" si="46"/>
        <v>0</v>
      </c>
      <c r="W145" s="116"/>
      <c r="Y145" s="5"/>
      <c r="Z145" s="5"/>
      <c r="AA145" s="5"/>
      <c r="AB145" s="5"/>
      <c r="AC145" s="5"/>
      <c r="AD145" s="5"/>
      <c r="AE145" s="5"/>
      <c r="AF145" s="5"/>
    </row>
    <row r="146" spans="2:32" x14ac:dyDescent="0.2">
      <c r="B146" s="37">
        <f t="shared" si="47"/>
        <v>11</v>
      </c>
      <c r="C146" s="37">
        <v>131</v>
      </c>
      <c r="D146" s="46"/>
      <c r="E146" s="46"/>
      <c r="F146" s="46">
        <f t="shared" si="38"/>
        <v>108.16198336360027</v>
      </c>
      <c r="G146" s="48">
        <f t="shared" si="37"/>
        <v>6340.7342031051467</v>
      </c>
      <c r="H146" s="46">
        <f t="shared" si="39"/>
        <v>0.12</v>
      </c>
      <c r="I146" s="46">
        <f t="shared" si="48"/>
        <v>0</v>
      </c>
      <c r="J146" s="46"/>
      <c r="K146" s="46">
        <f t="shared" ref="K146:K209" si="51">(K145-D146-E146-F146+I146+J146)*(1+$D$10/12)</f>
        <v>-2408.7854155177633</v>
      </c>
      <c r="M146" s="123">
        <f t="shared" si="49"/>
        <v>0.94887424786888186</v>
      </c>
      <c r="N146" s="37">
        <f t="shared" si="50"/>
        <v>11</v>
      </c>
      <c r="O146" s="37">
        <v>131</v>
      </c>
      <c r="P146" s="46">
        <f t="shared" si="40"/>
        <v>0</v>
      </c>
      <c r="Q146" s="46">
        <f t="shared" si="41"/>
        <v>0</v>
      </c>
      <c r="R146" s="46">
        <f t="shared" si="42"/>
        <v>102.63212061214271</v>
      </c>
      <c r="S146" s="115">
        <f t="shared" si="43"/>
        <v>6340.7342031051467</v>
      </c>
      <c r="T146" s="46">
        <f t="shared" si="44"/>
        <v>0.12</v>
      </c>
      <c r="U146" s="46">
        <f t="shared" si="45"/>
        <v>0</v>
      </c>
      <c r="V146" s="46">
        <f t="shared" si="46"/>
        <v>0</v>
      </c>
      <c r="W146" s="116"/>
      <c r="Y146" s="5"/>
      <c r="Z146" s="5"/>
      <c r="AA146" s="5"/>
      <c r="AB146" s="5"/>
      <c r="AC146" s="5"/>
      <c r="AD146" s="5"/>
      <c r="AE146" s="5"/>
      <c r="AF146" s="5"/>
    </row>
    <row r="147" spans="2:32" x14ac:dyDescent="0.2">
      <c r="B147" s="37">
        <f t="shared" si="47"/>
        <v>11</v>
      </c>
      <c r="C147" s="37">
        <v>132</v>
      </c>
      <c r="D147" s="46"/>
      <c r="E147" s="46"/>
      <c r="F147" s="46">
        <f t="shared" si="38"/>
        <v>108.16198336360027</v>
      </c>
      <c r="G147" s="48">
        <f t="shared" si="37"/>
        <v>6340.7342031051467</v>
      </c>
      <c r="H147" s="46">
        <f t="shared" si="39"/>
        <v>0.12</v>
      </c>
      <c r="I147" s="46">
        <f t="shared" si="48"/>
        <v>2270.7164971206093</v>
      </c>
      <c r="J147" s="46"/>
      <c r="K147" s="46">
        <f t="shared" si="51"/>
        <v>-247.52649348733209</v>
      </c>
      <c r="M147" s="123">
        <f t="shared" si="49"/>
        <v>0.9439076941566652</v>
      </c>
      <c r="N147" s="37">
        <f t="shared" si="50"/>
        <v>11</v>
      </c>
      <c r="O147" s="37">
        <v>132</v>
      </c>
      <c r="P147" s="46">
        <f t="shared" si="40"/>
        <v>0</v>
      </c>
      <c r="Q147" s="46">
        <f t="shared" si="41"/>
        <v>0</v>
      </c>
      <c r="R147" s="46">
        <f t="shared" si="42"/>
        <v>102.09492831214752</v>
      </c>
      <c r="S147" s="115">
        <f t="shared" si="43"/>
        <v>6340.7342031051467</v>
      </c>
      <c r="T147" s="46">
        <f t="shared" si="44"/>
        <v>0.12</v>
      </c>
      <c r="U147" s="46">
        <f t="shared" si="45"/>
        <v>2143.3467728806145</v>
      </c>
      <c r="V147" s="46">
        <f t="shared" si="46"/>
        <v>0</v>
      </c>
      <c r="W147" s="116"/>
      <c r="Y147" s="5"/>
      <c r="Z147" s="5"/>
      <c r="AA147" s="5"/>
      <c r="AB147" s="5"/>
      <c r="AC147" s="5"/>
      <c r="AD147" s="5"/>
      <c r="AE147" s="5"/>
      <c r="AF147" s="5"/>
    </row>
    <row r="148" spans="2:32" x14ac:dyDescent="0.2">
      <c r="B148" s="37">
        <f t="shared" si="47"/>
        <v>12</v>
      </c>
      <c r="C148" s="37">
        <v>133</v>
      </c>
      <c r="D148" s="46"/>
      <c r="E148" s="46"/>
      <c r="F148" s="46">
        <f t="shared" si="38"/>
        <v>111.40684286450828</v>
      </c>
      <c r="G148" s="48">
        <f t="shared" si="37"/>
        <v>6309.0305320896205</v>
      </c>
      <c r="H148" s="46">
        <f t="shared" si="39"/>
        <v>0.12</v>
      </c>
      <c r="I148" s="46">
        <f t="shared" si="48"/>
        <v>0</v>
      </c>
      <c r="J148" s="46"/>
      <c r="K148" s="46">
        <f t="shared" si="51"/>
        <v>-360.82193383349272</v>
      </c>
      <c r="M148" s="123">
        <f t="shared" si="49"/>
        <v>1</v>
      </c>
      <c r="N148" s="37">
        <f t="shared" si="50"/>
        <v>12</v>
      </c>
      <c r="O148" s="37">
        <v>133</v>
      </c>
      <c r="P148" s="46">
        <f t="shared" si="40"/>
        <v>0</v>
      </c>
      <c r="Q148" s="46">
        <f t="shared" si="41"/>
        <v>0</v>
      </c>
      <c r="R148" s="46">
        <f t="shared" si="42"/>
        <v>111.40684286450828</v>
      </c>
      <c r="S148" s="115">
        <f t="shared" si="43"/>
        <v>6309.0305320896205</v>
      </c>
      <c r="T148" s="46">
        <f t="shared" si="44"/>
        <v>0.12</v>
      </c>
      <c r="U148" s="46">
        <f t="shared" si="45"/>
        <v>0</v>
      </c>
      <c r="V148" s="46">
        <f t="shared" si="46"/>
        <v>0</v>
      </c>
      <c r="W148" s="116"/>
      <c r="Y148" s="5"/>
      <c r="Z148" s="5"/>
      <c r="AA148" s="5"/>
      <c r="AB148" s="5"/>
      <c r="AC148" s="5"/>
      <c r="AD148" s="5"/>
      <c r="AE148" s="5"/>
      <c r="AF148" s="5"/>
    </row>
    <row r="149" spans="2:32" x14ac:dyDescent="0.2">
      <c r="B149" s="37">
        <f t="shared" si="47"/>
        <v>12</v>
      </c>
      <c r="C149" s="37">
        <v>134</v>
      </c>
      <c r="D149" s="46"/>
      <c r="E149" s="46"/>
      <c r="F149" s="46">
        <f t="shared" si="38"/>
        <v>111.40684286450828</v>
      </c>
      <c r="G149" s="48">
        <f t="shared" si="37"/>
        <v>6309.0305320896205</v>
      </c>
      <c r="H149" s="46">
        <f t="shared" si="39"/>
        <v>0.12</v>
      </c>
      <c r="I149" s="46">
        <f t="shared" si="48"/>
        <v>0</v>
      </c>
      <c r="J149" s="46"/>
      <c r="K149" s="46">
        <f t="shared" si="51"/>
        <v>-474.71350014971568</v>
      </c>
      <c r="M149" s="123">
        <f t="shared" si="49"/>
        <v>0.99476584624003517</v>
      </c>
      <c r="N149" s="37">
        <f t="shared" si="50"/>
        <v>12</v>
      </c>
      <c r="O149" s="37">
        <v>134</v>
      </c>
      <c r="P149" s="46">
        <f t="shared" si="40"/>
        <v>0</v>
      </c>
      <c r="Q149" s="46">
        <f t="shared" si="41"/>
        <v>0</v>
      </c>
      <c r="R149" s="46">
        <f t="shared" si="42"/>
        <v>110.8237223190432</v>
      </c>
      <c r="S149" s="115">
        <f t="shared" si="43"/>
        <v>6309.0305320896205</v>
      </c>
      <c r="T149" s="46">
        <f t="shared" si="44"/>
        <v>0.12</v>
      </c>
      <c r="U149" s="46">
        <f t="shared" si="45"/>
        <v>0</v>
      </c>
      <c r="V149" s="46">
        <f t="shared" si="46"/>
        <v>0</v>
      </c>
      <c r="W149" s="116"/>
      <c r="Y149" s="5"/>
      <c r="Z149" s="5"/>
      <c r="AA149" s="5"/>
      <c r="AB149" s="5"/>
      <c r="AC149" s="5"/>
      <c r="AD149" s="5"/>
      <c r="AE149" s="5"/>
      <c r="AF149" s="5"/>
    </row>
    <row r="150" spans="2:32" x14ac:dyDescent="0.2">
      <c r="B150" s="37">
        <f t="shared" si="47"/>
        <v>12</v>
      </c>
      <c r="C150" s="37">
        <v>135</v>
      </c>
      <c r="D150" s="46"/>
      <c r="E150" s="46"/>
      <c r="F150" s="46">
        <f t="shared" si="38"/>
        <v>111.40684286450828</v>
      </c>
      <c r="G150" s="48">
        <f t="shared" si="37"/>
        <v>6309.0305320896205</v>
      </c>
      <c r="H150" s="46">
        <f t="shared" si="39"/>
        <v>0.12</v>
      </c>
      <c r="I150" s="46">
        <f t="shared" si="48"/>
        <v>2259.3629146350063</v>
      </c>
      <c r="J150" s="46"/>
      <c r="K150" s="46">
        <f t="shared" si="51"/>
        <v>1682.0466624836572</v>
      </c>
      <c r="M150" s="123">
        <f t="shared" si="49"/>
        <v>0.98955908884565336</v>
      </c>
      <c r="N150" s="37">
        <f t="shared" si="50"/>
        <v>12</v>
      </c>
      <c r="O150" s="37">
        <v>135</v>
      </c>
      <c r="P150" s="46">
        <f t="shared" si="40"/>
        <v>0</v>
      </c>
      <c r="Q150" s="46">
        <f t="shared" si="41"/>
        <v>0</v>
      </c>
      <c r="R150" s="46">
        <f t="shared" si="42"/>
        <v>110.24365391617368</v>
      </c>
      <c r="S150" s="115">
        <f t="shared" si="43"/>
        <v>6309.0305320896205</v>
      </c>
      <c r="T150" s="46">
        <f t="shared" si="44"/>
        <v>0.12</v>
      </c>
      <c r="U150" s="46">
        <f t="shared" si="45"/>
        <v>2235.7731071778767</v>
      </c>
      <c r="V150" s="46">
        <f t="shared" si="46"/>
        <v>0</v>
      </c>
      <c r="W150" s="116"/>
      <c r="Y150" s="5"/>
      <c r="Z150" s="5"/>
      <c r="AA150" s="5"/>
      <c r="AB150" s="5"/>
      <c r="AC150" s="5"/>
      <c r="AD150" s="5"/>
      <c r="AE150" s="5"/>
      <c r="AF150" s="5"/>
    </row>
    <row r="151" spans="2:32" x14ac:dyDescent="0.2">
      <c r="B151" s="37">
        <f t="shared" si="47"/>
        <v>12</v>
      </c>
      <c r="C151" s="37">
        <v>136</v>
      </c>
      <c r="D151" s="46"/>
      <c r="E151" s="46"/>
      <c r="F151" s="46">
        <f t="shared" si="38"/>
        <v>111.40684286450828</v>
      </c>
      <c r="G151" s="48">
        <f t="shared" ref="G151:G214" si="52">$G$13/12*(1-$G$14)^(INT((C151-1)/12))</f>
        <v>6309.0305320896205</v>
      </c>
      <c r="H151" s="46">
        <f t="shared" si="39"/>
        <v>0.12</v>
      </c>
      <c r="I151" s="46">
        <f t="shared" si="48"/>
        <v>0</v>
      </c>
      <c r="J151" s="46"/>
      <c r="K151" s="46">
        <f t="shared" si="51"/>
        <v>1578.9040461690283</v>
      </c>
      <c r="M151" s="123">
        <f t="shared" si="49"/>
        <v>0.98437958442006435</v>
      </c>
      <c r="N151" s="37">
        <f t="shared" si="50"/>
        <v>12</v>
      </c>
      <c r="O151" s="37">
        <v>136</v>
      </c>
      <c r="P151" s="46">
        <f t="shared" si="40"/>
        <v>0</v>
      </c>
      <c r="Q151" s="46">
        <f t="shared" si="41"/>
        <v>0</v>
      </c>
      <c r="R151" s="46">
        <f t="shared" si="42"/>
        <v>109.66662168051607</v>
      </c>
      <c r="S151" s="115">
        <f t="shared" si="43"/>
        <v>6309.0305320896205</v>
      </c>
      <c r="T151" s="46">
        <f t="shared" si="44"/>
        <v>0.12</v>
      </c>
      <c r="U151" s="46">
        <f t="shared" si="45"/>
        <v>0</v>
      </c>
      <c r="V151" s="46">
        <f t="shared" si="46"/>
        <v>0</v>
      </c>
      <c r="W151" s="116"/>
      <c r="Y151" s="5"/>
      <c r="Z151" s="5"/>
      <c r="AA151" s="5"/>
      <c r="AB151" s="5"/>
      <c r="AC151" s="5"/>
      <c r="AD151" s="5"/>
      <c r="AE151" s="5"/>
      <c r="AF151" s="5"/>
    </row>
    <row r="152" spans="2:32" x14ac:dyDescent="0.2">
      <c r="B152" s="37">
        <f t="shared" si="47"/>
        <v>12</v>
      </c>
      <c r="C152" s="37">
        <v>137</v>
      </c>
      <c r="D152" s="46"/>
      <c r="E152" s="46"/>
      <c r="F152" s="46">
        <f t="shared" si="38"/>
        <v>111.40684286450828</v>
      </c>
      <c r="G152" s="48">
        <f t="shared" si="52"/>
        <v>6309.0305320896205</v>
      </c>
      <c r="H152" s="46">
        <f t="shared" si="39"/>
        <v>0.12</v>
      </c>
      <c r="I152" s="46">
        <f t="shared" si="48"/>
        <v>0</v>
      </c>
      <c r="J152" s="46"/>
      <c r="K152" s="46">
        <f t="shared" si="51"/>
        <v>1475.2187249404376</v>
      </c>
      <c r="M152" s="123">
        <f t="shared" si="49"/>
        <v>0.97922719031703953</v>
      </c>
      <c r="N152" s="37">
        <f t="shared" si="50"/>
        <v>12</v>
      </c>
      <c r="O152" s="37">
        <v>137</v>
      </c>
      <c r="P152" s="46">
        <f t="shared" si="40"/>
        <v>0</v>
      </c>
      <c r="Q152" s="46">
        <f t="shared" si="41"/>
        <v>0</v>
      </c>
      <c r="R152" s="46">
        <f t="shared" si="42"/>
        <v>109.09260972030437</v>
      </c>
      <c r="S152" s="115">
        <f t="shared" si="43"/>
        <v>6309.0305320896205</v>
      </c>
      <c r="T152" s="46">
        <f t="shared" si="44"/>
        <v>0.12</v>
      </c>
      <c r="U152" s="46">
        <f t="shared" si="45"/>
        <v>0</v>
      </c>
      <c r="V152" s="46">
        <f t="shared" si="46"/>
        <v>0</v>
      </c>
      <c r="W152" s="116"/>
      <c r="Y152" s="5"/>
      <c r="Z152" s="5"/>
      <c r="AA152" s="5"/>
      <c r="AB152" s="5"/>
      <c r="AC152" s="5"/>
      <c r="AD152" s="5"/>
      <c r="AE152" s="5"/>
      <c r="AF152" s="5"/>
    </row>
    <row r="153" spans="2:32" x14ac:dyDescent="0.2">
      <c r="B153" s="37">
        <f t="shared" si="47"/>
        <v>12</v>
      </c>
      <c r="C153" s="37">
        <v>138</v>
      </c>
      <c r="D153" s="46"/>
      <c r="E153" s="46"/>
      <c r="F153" s="46">
        <f t="shared" si="38"/>
        <v>111.40684286450828</v>
      </c>
      <c r="G153" s="48">
        <f t="shared" si="52"/>
        <v>6309.0305320896205</v>
      </c>
      <c r="H153" s="46">
        <f t="shared" si="39"/>
        <v>0.12</v>
      </c>
      <c r="I153" s="46">
        <f t="shared" si="48"/>
        <v>2259.3629146350063</v>
      </c>
      <c r="J153" s="46"/>
      <c r="K153" s="46">
        <f t="shared" si="51"/>
        <v>3642.2388348028089</v>
      </c>
      <c r="M153" s="123">
        <f t="shared" si="49"/>
        <v>0.97410176463698184</v>
      </c>
      <c r="N153" s="37">
        <f t="shared" si="50"/>
        <v>12</v>
      </c>
      <c r="O153" s="37">
        <v>138</v>
      </c>
      <c r="P153" s="46">
        <f t="shared" si="40"/>
        <v>0</v>
      </c>
      <c r="Q153" s="46">
        <f t="shared" si="41"/>
        <v>0</v>
      </c>
      <c r="R153" s="46">
        <f t="shared" si="42"/>
        <v>108.52160222695247</v>
      </c>
      <c r="S153" s="115">
        <f t="shared" si="43"/>
        <v>6309.0305320896205</v>
      </c>
      <c r="T153" s="46">
        <f t="shared" si="44"/>
        <v>0.12</v>
      </c>
      <c r="U153" s="46">
        <f t="shared" si="45"/>
        <v>2200.8494021013144</v>
      </c>
      <c r="V153" s="46">
        <f t="shared" si="46"/>
        <v>0</v>
      </c>
      <c r="W153" s="116"/>
      <c r="Y153" s="5"/>
      <c r="Z153" s="5"/>
      <c r="AA153" s="5"/>
      <c r="AB153" s="5"/>
      <c r="AC153" s="5"/>
      <c r="AD153" s="5"/>
      <c r="AE153" s="5"/>
      <c r="AF153" s="5"/>
    </row>
    <row r="154" spans="2:32" x14ac:dyDescent="0.2">
      <c r="B154" s="37">
        <f t="shared" si="47"/>
        <v>12</v>
      </c>
      <c r="C154" s="37">
        <v>139</v>
      </c>
      <c r="D154" s="46"/>
      <c r="E154" s="46"/>
      <c r="F154" s="46">
        <f t="shared" si="38"/>
        <v>111.40684286450828</v>
      </c>
      <c r="G154" s="48">
        <f t="shared" si="52"/>
        <v>6309.0305320896205</v>
      </c>
      <c r="H154" s="46">
        <f t="shared" si="39"/>
        <v>0.12</v>
      </c>
      <c r="I154" s="46">
        <f t="shared" si="48"/>
        <v>0</v>
      </c>
      <c r="J154" s="46"/>
      <c r="K154" s="46">
        <f t="shared" si="51"/>
        <v>3549.4101504227933</v>
      </c>
      <c r="M154" s="123">
        <f t="shared" si="49"/>
        <v>0.96900316622301863</v>
      </c>
      <c r="N154" s="37">
        <f t="shared" si="50"/>
        <v>12</v>
      </c>
      <c r="O154" s="37">
        <v>139</v>
      </c>
      <c r="P154" s="46">
        <f t="shared" si="40"/>
        <v>0</v>
      </c>
      <c r="Q154" s="46">
        <f t="shared" si="41"/>
        <v>0</v>
      </c>
      <c r="R154" s="46">
        <f t="shared" si="42"/>
        <v>107.95358347461884</v>
      </c>
      <c r="S154" s="115">
        <f t="shared" si="43"/>
        <v>6309.0305320896205</v>
      </c>
      <c r="T154" s="46">
        <f t="shared" si="44"/>
        <v>0.12</v>
      </c>
      <c r="U154" s="46">
        <f t="shared" si="45"/>
        <v>0</v>
      </c>
      <c r="V154" s="46">
        <f t="shared" si="46"/>
        <v>0</v>
      </c>
      <c r="W154" s="116"/>
      <c r="Y154" s="5"/>
      <c r="Z154" s="5"/>
      <c r="AA154" s="5"/>
      <c r="AB154" s="5"/>
      <c r="AC154" s="5"/>
      <c r="AD154" s="5"/>
      <c r="AE154" s="5"/>
      <c r="AF154" s="5"/>
    </row>
    <row r="155" spans="2:32" x14ac:dyDescent="0.2">
      <c r="B155" s="37">
        <f t="shared" si="47"/>
        <v>12</v>
      </c>
      <c r="C155" s="37">
        <v>140</v>
      </c>
      <c r="D155" s="46"/>
      <c r="E155" s="46"/>
      <c r="F155" s="46">
        <f t="shared" si="38"/>
        <v>111.40684286450828</v>
      </c>
      <c r="G155" s="48">
        <f t="shared" si="52"/>
        <v>6309.0305320896205</v>
      </c>
      <c r="H155" s="46">
        <f t="shared" si="39"/>
        <v>0.12</v>
      </c>
      <c r="I155" s="46">
        <f t="shared" si="48"/>
        <v>0</v>
      </c>
      <c r="J155" s="46"/>
      <c r="K155" s="46">
        <f t="shared" si="51"/>
        <v>3456.0930298854482</v>
      </c>
      <c r="M155" s="123">
        <f t="shared" si="49"/>
        <v>0.96393125465711471</v>
      </c>
      <c r="N155" s="37">
        <f t="shared" si="50"/>
        <v>12</v>
      </c>
      <c r="O155" s="37">
        <v>140</v>
      </c>
      <c r="P155" s="46">
        <f t="shared" si="40"/>
        <v>0</v>
      </c>
      <c r="Q155" s="46">
        <f t="shared" si="41"/>
        <v>0</v>
      </c>
      <c r="R155" s="46">
        <f t="shared" si="42"/>
        <v>107.38853781977349</v>
      </c>
      <c r="S155" s="115">
        <f t="shared" si="43"/>
        <v>6309.0305320896205</v>
      </c>
      <c r="T155" s="46">
        <f t="shared" si="44"/>
        <v>0.12</v>
      </c>
      <c r="U155" s="46">
        <f t="shared" si="45"/>
        <v>0</v>
      </c>
      <c r="V155" s="46">
        <f t="shared" si="46"/>
        <v>0</v>
      </c>
      <c r="W155" s="116"/>
      <c r="Y155" s="5"/>
      <c r="Z155" s="5"/>
      <c r="AA155" s="5"/>
      <c r="AB155" s="5"/>
      <c r="AC155" s="5"/>
      <c r="AD155" s="5"/>
      <c r="AE155" s="5"/>
      <c r="AF155" s="5"/>
    </row>
    <row r="156" spans="2:32" x14ac:dyDescent="0.2">
      <c r="B156" s="37">
        <f t="shared" si="47"/>
        <v>12</v>
      </c>
      <c r="C156" s="37">
        <v>141</v>
      </c>
      <c r="D156" s="46"/>
      <c r="E156" s="46"/>
      <c r="F156" s="46">
        <f t="shared" si="38"/>
        <v>111.40684286450828</v>
      </c>
      <c r="G156" s="48">
        <f t="shared" si="52"/>
        <v>6309.0305320896205</v>
      </c>
      <c r="H156" s="46">
        <f t="shared" si="39"/>
        <v>0.12</v>
      </c>
      <c r="I156" s="46">
        <f t="shared" si="48"/>
        <v>2259.3629146350063</v>
      </c>
      <c r="J156" s="46"/>
      <c r="K156" s="46">
        <f t="shared" si="51"/>
        <v>5633.5358947413033</v>
      </c>
      <c r="M156" s="123">
        <f t="shared" si="49"/>
        <v>0.95888589025620363</v>
      </c>
      <c r="N156" s="37">
        <f t="shared" si="50"/>
        <v>12</v>
      </c>
      <c r="O156" s="37">
        <v>141</v>
      </c>
      <c r="P156" s="46">
        <f t="shared" si="40"/>
        <v>0</v>
      </c>
      <c r="Q156" s="46">
        <f t="shared" si="41"/>
        <v>0</v>
      </c>
      <c r="R156" s="46">
        <f t="shared" si="42"/>
        <v>106.826449700767</v>
      </c>
      <c r="S156" s="115">
        <f t="shared" si="43"/>
        <v>6309.0305320896205</v>
      </c>
      <c r="T156" s="46">
        <f t="shared" si="44"/>
        <v>0.12</v>
      </c>
      <c r="U156" s="46">
        <f t="shared" si="45"/>
        <v>2166.471219811639</v>
      </c>
      <c r="V156" s="46">
        <f t="shared" si="46"/>
        <v>0</v>
      </c>
      <c r="W156" s="116"/>
      <c r="Y156" s="5"/>
      <c r="Z156" s="5"/>
      <c r="AA156" s="5"/>
      <c r="AB156" s="5"/>
      <c r="AC156" s="5"/>
      <c r="AD156" s="5"/>
      <c r="AE156" s="5"/>
      <c r="AF156" s="5"/>
    </row>
    <row r="157" spans="2:32" x14ac:dyDescent="0.2">
      <c r="B157" s="37">
        <f t="shared" si="47"/>
        <v>12</v>
      </c>
      <c r="C157" s="37">
        <v>142</v>
      </c>
      <c r="D157" s="46"/>
      <c r="E157" s="46"/>
      <c r="F157" s="46">
        <f t="shared" ref="F157:F220" si="53">$F$13/12*(1+$F$14)^(INT((C157-1)/12)-1)*(1-$D$9/12)</f>
        <v>111.40684286450828</v>
      </c>
      <c r="G157" s="48">
        <f t="shared" si="52"/>
        <v>6309.0305320896205</v>
      </c>
      <c r="H157" s="46">
        <f t="shared" si="39"/>
        <v>0.12</v>
      </c>
      <c r="I157" s="46">
        <f t="shared" si="48"/>
        <v>0</v>
      </c>
      <c r="J157" s="46"/>
      <c r="K157" s="46">
        <f t="shared" si="51"/>
        <v>5551.1848067050696</v>
      </c>
      <c r="M157" s="123">
        <f t="shared" si="49"/>
        <v>0.95386693406834155</v>
      </c>
      <c r="N157" s="37">
        <f t="shared" si="50"/>
        <v>12</v>
      </c>
      <c r="O157" s="37">
        <v>142</v>
      </c>
      <c r="P157" s="46">
        <f t="shared" si="40"/>
        <v>0</v>
      </c>
      <c r="Q157" s="46">
        <f t="shared" si="41"/>
        <v>0</v>
      </c>
      <c r="R157" s="46">
        <f t="shared" si="42"/>
        <v>106.26730363740201</v>
      </c>
      <c r="S157" s="115">
        <f t="shared" si="43"/>
        <v>6309.0305320896205</v>
      </c>
      <c r="T157" s="46">
        <f t="shared" si="44"/>
        <v>0.12</v>
      </c>
      <c r="U157" s="46">
        <f t="shared" si="45"/>
        <v>0</v>
      </c>
      <c r="V157" s="46">
        <f t="shared" si="46"/>
        <v>0</v>
      </c>
      <c r="W157" s="116"/>
      <c r="Y157" s="5"/>
      <c r="Z157" s="5"/>
      <c r="AA157" s="5"/>
      <c r="AB157" s="5"/>
      <c r="AC157" s="5"/>
      <c r="AD157" s="5"/>
      <c r="AE157" s="5"/>
      <c r="AF157" s="5"/>
    </row>
    <row r="158" spans="2:32" x14ac:dyDescent="0.2">
      <c r="B158" s="37">
        <f t="shared" si="47"/>
        <v>12</v>
      </c>
      <c r="C158" s="37">
        <v>143</v>
      </c>
      <c r="D158" s="46"/>
      <c r="E158" s="46"/>
      <c r="F158" s="46">
        <f t="shared" si="53"/>
        <v>111.40684286450828</v>
      </c>
      <c r="G158" s="48">
        <f t="shared" si="52"/>
        <v>6309.0305320896205</v>
      </c>
      <c r="H158" s="46">
        <f t="shared" si="39"/>
        <v>0.12</v>
      </c>
      <c r="I158" s="46">
        <f t="shared" si="48"/>
        <v>0</v>
      </c>
      <c r="J158" s="46"/>
      <c r="K158" s="46">
        <f t="shared" si="51"/>
        <v>5468.4004124202229</v>
      </c>
      <c r="M158" s="123">
        <f t="shared" si="49"/>
        <v>0.94887424786888186</v>
      </c>
      <c r="N158" s="37">
        <f t="shared" si="50"/>
        <v>12</v>
      </c>
      <c r="O158" s="37">
        <v>143</v>
      </c>
      <c r="P158" s="46">
        <f t="shared" si="40"/>
        <v>0</v>
      </c>
      <c r="Q158" s="46">
        <f t="shared" si="41"/>
        <v>0</v>
      </c>
      <c r="R158" s="46">
        <f t="shared" si="42"/>
        <v>105.711084230507</v>
      </c>
      <c r="S158" s="115">
        <f t="shared" si="43"/>
        <v>6309.0305320896205</v>
      </c>
      <c r="T158" s="46">
        <f t="shared" si="44"/>
        <v>0.12</v>
      </c>
      <c r="U158" s="46">
        <f t="shared" si="45"/>
        <v>0</v>
      </c>
      <c r="V158" s="46">
        <f t="shared" si="46"/>
        <v>0</v>
      </c>
      <c r="W158" s="116"/>
      <c r="Y158" s="5"/>
      <c r="Z158" s="5"/>
      <c r="AA158" s="5"/>
      <c r="AB158" s="5"/>
      <c r="AC158" s="5"/>
      <c r="AD158" s="5"/>
      <c r="AE158" s="5"/>
      <c r="AF158" s="5"/>
    </row>
    <row r="159" spans="2:32" x14ac:dyDescent="0.2">
      <c r="B159" s="37">
        <f t="shared" si="47"/>
        <v>12</v>
      </c>
      <c r="C159" s="37">
        <v>144</v>
      </c>
      <c r="D159" s="46"/>
      <c r="E159" s="46"/>
      <c r="F159" s="46">
        <f t="shared" si="53"/>
        <v>111.40684286450828</v>
      </c>
      <c r="G159" s="48">
        <f t="shared" si="52"/>
        <v>6309.0305320896205</v>
      </c>
      <c r="H159" s="46">
        <f t="shared" si="39"/>
        <v>0.12</v>
      </c>
      <c r="I159" s="46">
        <f t="shared" si="48"/>
        <v>2259.3629146350063</v>
      </c>
      <c r="J159" s="46"/>
      <c r="K159" s="46">
        <f t="shared" si="51"/>
        <v>7656.4314235140191</v>
      </c>
      <c r="M159" s="123">
        <f t="shared" si="49"/>
        <v>0.9439076941566652</v>
      </c>
      <c r="N159" s="37">
        <f t="shared" si="50"/>
        <v>12</v>
      </c>
      <c r="O159" s="37">
        <v>144</v>
      </c>
      <c r="P159" s="46">
        <f t="shared" si="40"/>
        <v>0</v>
      </c>
      <c r="Q159" s="46">
        <f t="shared" si="41"/>
        <v>0</v>
      </c>
      <c r="R159" s="46">
        <f t="shared" si="42"/>
        <v>105.15777616151193</v>
      </c>
      <c r="S159" s="115">
        <f t="shared" si="43"/>
        <v>6309.0305320896205</v>
      </c>
      <c r="T159" s="46">
        <f t="shared" si="44"/>
        <v>0.12</v>
      </c>
      <c r="U159" s="46">
        <f t="shared" si="45"/>
        <v>2132.630039016211</v>
      </c>
      <c r="V159" s="46">
        <f t="shared" si="46"/>
        <v>0</v>
      </c>
      <c r="W159" s="116"/>
      <c r="Y159" s="5"/>
      <c r="Z159" s="5"/>
      <c r="AA159" s="5"/>
      <c r="AB159" s="5"/>
      <c r="AC159" s="5"/>
      <c r="AD159" s="5"/>
      <c r="AE159" s="5"/>
      <c r="AF159" s="5"/>
    </row>
    <row r="160" spans="2:32" x14ac:dyDescent="0.2">
      <c r="B160" s="37">
        <f t="shared" si="47"/>
        <v>13</v>
      </c>
      <c r="C160" s="37">
        <v>145</v>
      </c>
      <c r="D160" s="46"/>
      <c r="E160" s="46"/>
      <c r="F160" s="46">
        <f t="shared" si="53"/>
        <v>114.74904815044354</v>
      </c>
      <c r="G160" s="48">
        <f t="shared" si="52"/>
        <v>6277.485379429173</v>
      </c>
      <c r="H160" s="46">
        <f t="shared" si="39"/>
        <v>0.12</v>
      </c>
      <c r="I160" s="46">
        <f t="shared" si="48"/>
        <v>0</v>
      </c>
      <c r="J160" s="46"/>
      <c r="K160" s="46">
        <f t="shared" si="51"/>
        <v>7581.364402355829</v>
      </c>
      <c r="M160" s="123">
        <f t="shared" si="49"/>
        <v>1</v>
      </c>
      <c r="N160" s="37">
        <f t="shared" si="50"/>
        <v>13</v>
      </c>
      <c r="O160" s="37">
        <v>145</v>
      </c>
      <c r="P160" s="46">
        <f t="shared" si="40"/>
        <v>0</v>
      </c>
      <c r="Q160" s="46">
        <f t="shared" si="41"/>
        <v>0</v>
      </c>
      <c r="R160" s="46">
        <f t="shared" si="42"/>
        <v>114.74904815044354</v>
      </c>
      <c r="S160" s="115">
        <f t="shared" si="43"/>
        <v>6277.485379429173</v>
      </c>
      <c r="T160" s="46">
        <f t="shared" si="44"/>
        <v>0.12</v>
      </c>
      <c r="U160" s="46">
        <f t="shared" si="45"/>
        <v>0</v>
      </c>
      <c r="V160" s="46">
        <f t="shared" si="46"/>
        <v>0</v>
      </c>
      <c r="W160" s="116"/>
      <c r="Y160" s="5"/>
      <c r="Z160" s="5"/>
      <c r="AA160" s="5"/>
      <c r="AB160" s="5"/>
      <c r="AC160" s="5"/>
      <c r="AD160" s="5"/>
      <c r="AE160" s="5"/>
      <c r="AF160" s="5"/>
    </row>
    <row r="161" spans="2:32" x14ac:dyDescent="0.2">
      <c r="B161" s="37">
        <f t="shared" si="47"/>
        <v>13</v>
      </c>
      <c r="C161" s="37">
        <v>146</v>
      </c>
      <c r="D161" s="46"/>
      <c r="E161" s="46"/>
      <c r="F161" s="46">
        <f t="shared" si="53"/>
        <v>114.74904815044354</v>
      </c>
      <c r="G161" s="48">
        <f t="shared" si="52"/>
        <v>6277.485379429173</v>
      </c>
      <c r="H161" s="46">
        <f t="shared" si="39"/>
        <v>0.12</v>
      </c>
      <c r="I161" s="46">
        <f t="shared" si="48"/>
        <v>0</v>
      </c>
      <c r="J161" s="46"/>
      <c r="K161" s="46">
        <f t="shared" si="51"/>
        <v>7505.9024014820316</v>
      </c>
      <c r="M161" s="123">
        <f t="shared" si="49"/>
        <v>0.99476584624003517</v>
      </c>
      <c r="N161" s="37">
        <f t="shared" si="50"/>
        <v>13</v>
      </c>
      <c r="O161" s="37">
        <v>146</v>
      </c>
      <c r="P161" s="46">
        <f t="shared" si="40"/>
        <v>0</v>
      </c>
      <c r="Q161" s="46">
        <f t="shared" si="41"/>
        <v>0</v>
      </c>
      <c r="R161" s="46">
        <f t="shared" si="42"/>
        <v>114.14843398861451</v>
      </c>
      <c r="S161" s="115">
        <f t="shared" si="43"/>
        <v>6277.485379429173</v>
      </c>
      <c r="T161" s="46">
        <f t="shared" si="44"/>
        <v>0.12</v>
      </c>
      <c r="U161" s="46">
        <f t="shared" si="45"/>
        <v>0</v>
      </c>
      <c r="V161" s="46">
        <f t="shared" si="46"/>
        <v>0</v>
      </c>
      <c r="W161" s="116"/>
      <c r="Y161" s="5"/>
      <c r="Z161" s="5"/>
      <c r="AA161" s="5"/>
      <c r="AB161" s="5"/>
      <c r="AC161" s="5"/>
      <c r="AD161" s="5"/>
      <c r="AE161" s="5"/>
      <c r="AF161" s="5"/>
    </row>
    <row r="162" spans="2:32" x14ac:dyDescent="0.2">
      <c r="B162" s="37">
        <f t="shared" si="47"/>
        <v>13</v>
      </c>
      <c r="C162" s="37">
        <v>147</v>
      </c>
      <c r="D162" s="46"/>
      <c r="E162" s="46"/>
      <c r="F162" s="46">
        <f t="shared" si="53"/>
        <v>114.74904815044354</v>
      </c>
      <c r="G162" s="48">
        <f t="shared" si="52"/>
        <v>6277.485379429173</v>
      </c>
      <c r="H162" s="46">
        <f t="shared" si="39"/>
        <v>0.12</v>
      </c>
      <c r="I162" s="46">
        <f t="shared" si="48"/>
        <v>2248.0661000618315</v>
      </c>
      <c r="J162" s="46"/>
      <c r="K162" s="46">
        <f t="shared" si="51"/>
        <v>9689.9380792246193</v>
      </c>
      <c r="M162" s="123">
        <f t="shared" si="49"/>
        <v>0.98955908884565336</v>
      </c>
      <c r="N162" s="37">
        <f t="shared" si="50"/>
        <v>13</v>
      </c>
      <c r="O162" s="37">
        <v>147</v>
      </c>
      <c r="P162" s="46">
        <f t="shared" si="40"/>
        <v>0</v>
      </c>
      <c r="Q162" s="46">
        <f t="shared" si="41"/>
        <v>0</v>
      </c>
      <c r="R162" s="46">
        <f t="shared" si="42"/>
        <v>113.55096353365892</v>
      </c>
      <c r="S162" s="115">
        <f t="shared" si="43"/>
        <v>6277.485379429173</v>
      </c>
      <c r="T162" s="46">
        <f t="shared" si="44"/>
        <v>0.12</v>
      </c>
      <c r="U162" s="46">
        <f t="shared" si="45"/>
        <v>2224.5942416419875</v>
      </c>
      <c r="V162" s="46">
        <f t="shared" si="46"/>
        <v>0</v>
      </c>
      <c r="W162" s="116"/>
      <c r="Y162" s="5"/>
      <c r="Z162" s="5"/>
      <c r="AA162" s="5"/>
      <c r="AB162" s="5"/>
      <c r="AC162" s="5"/>
      <c r="AD162" s="5"/>
      <c r="AE162" s="5"/>
      <c r="AF162" s="5"/>
    </row>
    <row r="163" spans="2:32" x14ac:dyDescent="0.2">
      <c r="B163" s="37">
        <f t="shared" si="47"/>
        <v>13</v>
      </c>
      <c r="C163" s="37">
        <v>148</v>
      </c>
      <c r="D163" s="46"/>
      <c r="E163" s="46"/>
      <c r="F163" s="46">
        <f t="shared" si="53"/>
        <v>114.74904815044354</v>
      </c>
      <c r="G163" s="48">
        <f t="shared" si="52"/>
        <v>6277.485379429173</v>
      </c>
      <c r="H163" s="46">
        <f t="shared" si="39"/>
        <v>0.12</v>
      </c>
      <c r="I163" s="46">
        <f t="shared" si="48"/>
        <v>0</v>
      </c>
      <c r="J163" s="46"/>
      <c r="K163" s="46">
        <f t="shared" si="51"/>
        <v>9625.5707483987153</v>
      </c>
      <c r="M163" s="123">
        <f t="shared" si="49"/>
        <v>0.98437958442006435</v>
      </c>
      <c r="N163" s="37">
        <f t="shared" si="50"/>
        <v>13</v>
      </c>
      <c r="O163" s="37">
        <v>148</v>
      </c>
      <c r="P163" s="46">
        <f t="shared" si="40"/>
        <v>0</v>
      </c>
      <c r="Q163" s="46">
        <f t="shared" si="41"/>
        <v>0</v>
      </c>
      <c r="R163" s="46">
        <f t="shared" si="42"/>
        <v>112.95662033093157</v>
      </c>
      <c r="S163" s="115">
        <f t="shared" si="43"/>
        <v>6277.485379429173</v>
      </c>
      <c r="T163" s="46">
        <f t="shared" si="44"/>
        <v>0.12</v>
      </c>
      <c r="U163" s="46">
        <f t="shared" si="45"/>
        <v>0</v>
      </c>
      <c r="V163" s="46">
        <f t="shared" si="46"/>
        <v>0</v>
      </c>
      <c r="W163" s="116"/>
      <c r="Y163" s="5"/>
      <c r="Z163" s="5"/>
      <c r="AA163" s="5"/>
      <c r="AB163" s="5"/>
      <c r="AC163" s="5"/>
      <c r="AD163" s="5"/>
      <c r="AE163" s="5"/>
      <c r="AF163" s="5"/>
    </row>
    <row r="164" spans="2:32" x14ac:dyDescent="0.2">
      <c r="B164" s="37">
        <f t="shared" si="47"/>
        <v>13</v>
      </c>
      <c r="C164" s="37">
        <v>149</v>
      </c>
      <c r="D164" s="46"/>
      <c r="E164" s="46"/>
      <c r="F164" s="46">
        <f t="shared" si="53"/>
        <v>114.74904815044354</v>
      </c>
      <c r="G164" s="48">
        <f t="shared" si="52"/>
        <v>6277.485379429173</v>
      </c>
      <c r="H164" s="46">
        <f t="shared" si="39"/>
        <v>0.12</v>
      </c>
      <c r="I164" s="46">
        <f t="shared" si="48"/>
        <v>0</v>
      </c>
      <c r="J164" s="46"/>
      <c r="K164" s="46">
        <f t="shared" si="51"/>
        <v>9560.8647363565888</v>
      </c>
      <c r="M164" s="123">
        <f t="shared" si="49"/>
        <v>0.97922719031703953</v>
      </c>
      <c r="N164" s="37">
        <f t="shared" si="50"/>
        <v>13</v>
      </c>
      <c r="O164" s="37">
        <v>149</v>
      </c>
      <c r="P164" s="46">
        <f t="shared" si="40"/>
        <v>0</v>
      </c>
      <c r="Q164" s="46">
        <f t="shared" si="41"/>
        <v>0</v>
      </c>
      <c r="R164" s="46">
        <f t="shared" si="42"/>
        <v>112.36538801191351</v>
      </c>
      <c r="S164" s="115">
        <f t="shared" si="43"/>
        <v>6277.485379429173</v>
      </c>
      <c r="T164" s="46">
        <f t="shared" si="44"/>
        <v>0.12</v>
      </c>
      <c r="U164" s="46">
        <f t="shared" si="45"/>
        <v>0</v>
      </c>
      <c r="V164" s="46">
        <f t="shared" si="46"/>
        <v>0</v>
      </c>
      <c r="W164" s="116"/>
      <c r="Y164" s="5"/>
      <c r="Z164" s="5"/>
      <c r="AA164" s="5"/>
      <c r="AB164" s="5"/>
      <c r="AC164" s="5"/>
      <c r="AD164" s="5"/>
      <c r="AE164" s="5"/>
      <c r="AF164" s="5"/>
    </row>
    <row r="165" spans="2:32" x14ac:dyDescent="0.2">
      <c r="B165" s="37">
        <f t="shared" si="47"/>
        <v>13</v>
      </c>
      <c r="C165" s="37">
        <v>150</v>
      </c>
      <c r="D165" s="46"/>
      <c r="E165" s="46"/>
      <c r="F165" s="46">
        <f t="shared" si="53"/>
        <v>114.74904815044354</v>
      </c>
      <c r="G165" s="48">
        <f t="shared" si="52"/>
        <v>6277.485379429173</v>
      </c>
      <c r="H165" s="46">
        <f t="shared" si="39"/>
        <v>0.12</v>
      </c>
      <c r="I165" s="46">
        <f t="shared" si="48"/>
        <v>2248.0661000618315</v>
      </c>
      <c r="J165" s="46"/>
      <c r="K165" s="46">
        <f t="shared" si="51"/>
        <v>11755.712997655724</v>
      </c>
      <c r="M165" s="123">
        <f t="shared" si="49"/>
        <v>0.97410176463698184</v>
      </c>
      <c r="N165" s="37">
        <f t="shared" si="50"/>
        <v>13</v>
      </c>
      <c r="O165" s="37">
        <v>150</v>
      </c>
      <c r="P165" s="46">
        <f t="shared" si="40"/>
        <v>0</v>
      </c>
      <c r="Q165" s="46">
        <f t="shared" si="41"/>
        <v>0</v>
      </c>
      <c r="R165" s="46">
        <f t="shared" si="42"/>
        <v>111.77725029376106</v>
      </c>
      <c r="S165" s="115">
        <f t="shared" si="43"/>
        <v>6277.485379429173</v>
      </c>
      <c r="T165" s="46">
        <f t="shared" si="44"/>
        <v>0.12</v>
      </c>
      <c r="U165" s="46">
        <f t="shared" si="45"/>
        <v>2189.845155090808</v>
      </c>
      <c r="V165" s="46">
        <f t="shared" si="46"/>
        <v>0</v>
      </c>
      <c r="W165" s="116"/>
      <c r="Y165" s="5"/>
      <c r="Z165" s="5"/>
      <c r="AA165" s="5"/>
      <c r="AB165" s="5"/>
      <c r="AC165" s="5"/>
      <c r="AD165" s="5"/>
      <c r="AE165" s="5"/>
      <c r="AF165" s="5"/>
    </row>
    <row r="166" spans="2:32" x14ac:dyDescent="0.2">
      <c r="B166" s="37">
        <f t="shared" si="47"/>
        <v>13</v>
      </c>
      <c r="C166" s="37">
        <v>151</v>
      </c>
      <c r="D166" s="46"/>
      <c r="E166" s="46"/>
      <c r="F166" s="46">
        <f t="shared" si="53"/>
        <v>114.74904815044354</v>
      </c>
      <c r="G166" s="48">
        <f t="shared" si="52"/>
        <v>6277.485379429173</v>
      </c>
      <c r="H166" s="46">
        <f t="shared" si="39"/>
        <v>0.12</v>
      </c>
      <c r="I166" s="46">
        <f t="shared" si="48"/>
        <v>0</v>
      </c>
      <c r="J166" s="46"/>
      <c r="K166" s="46">
        <f t="shared" si="51"/>
        <v>11702.215142895384</v>
      </c>
      <c r="M166" s="123">
        <f t="shared" si="49"/>
        <v>0.96900316622301863</v>
      </c>
      <c r="N166" s="37">
        <f t="shared" si="50"/>
        <v>13</v>
      </c>
      <c r="O166" s="37">
        <v>151</v>
      </c>
      <c r="P166" s="46">
        <f t="shared" si="40"/>
        <v>0</v>
      </c>
      <c r="Q166" s="46">
        <f t="shared" si="41"/>
        <v>0</v>
      </c>
      <c r="R166" s="46">
        <f t="shared" si="42"/>
        <v>111.19219097885741</v>
      </c>
      <c r="S166" s="115">
        <f t="shared" si="43"/>
        <v>6277.485379429173</v>
      </c>
      <c r="T166" s="46">
        <f t="shared" si="44"/>
        <v>0.12</v>
      </c>
      <c r="U166" s="46">
        <f t="shared" si="45"/>
        <v>0</v>
      </c>
      <c r="V166" s="46">
        <f t="shared" si="46"/>
        <v>0</v>
      </c>
      <c r="W166" s="116"/>
      <c r="Y166" s="5"/>
      <c r="Z166" s="5"/>
      <c r="AA166" s="5"/>
      <c r="AB166" s="5"/>
      <c r="AC166" s="5"/>
      <c r="AD166" s="5"/>
      <c r="AE166" s="5"/>
      <c r="AF166" s="5"/>
    </row>
    <row r="167" spans="2:32" x14ac:dyDescent="0.2">
      <c r="B167" s="37">
        <f t="shared" si="47"/>
        <v>13</v>
      </c>
      <c r="C167" s="37">
        <v>152</v>
      </c>
      <c r="D167" s="46"/>
      <c r="E167" s="46"/>
      <c r="F167" s="46">
        <f t="shared" si="53"/>
        <v>114.74904815044354</v>
      </c>
      <c r="G167" s="48">
        <f t="shared" si="52"/>
        <v>6277.485379429173</v>
      </c>
      <c r="H167" s="46">
        <f t="shared" si="39"/>
        <v>0.12</v>
      </c>
      <c r="I167" s="46">
        <f t="shared" si="48"/>
        <v>0</v>
      </c>
      <c r="J167" s="46"/>
      <c r="K167" s="46">
        <f t="shared" si="51"/>
        <v>11648.435798778828</v>
      </c>
      <c r="M167" s="123">
        <f t="shared" si="49"/>
        <v>0.96393125465711471</v>
      </c>
      <c r="N167" s="37">
        <f t="shared" si="50"/>
        <v>13</v>
      </c>
      <c r="O167" s="37">
        <v>152</v>
      </c>
      <c r="P167" s="46">
        <f t="shared" si="40"/>
        <v>0</v>
      </c>
      <c r="Q167" s="46">
        <f t="shared" si="41"/>
        <v>0</v>
      </c>
      <c r="R167" s="46">
        <f t="shared" si="42"/>
        <v>110.61019395436671</v>
      </c>
      <c r="S167" s="115">
        <f t="shared" si="43"/>
        <v>6277.485379429173</v>
      </c>
      <c r="T167" s="46">
        <f t="shared" si="44"/>
        <v>0.12</v>
      </c>
      <c r="U167" s="46">
        <f t="shared" si="45"/>
        <v>0</v>
      </c>
      <c r="V167" s="46">
        <f t="shared" si="46"/>
        <v>0</v>
      </c>
      <c r="W167" s="116"/>
      <c r="Y167" s="5"/>
      <c r="Z167" s="5"/>
      <c r="AA167" s="5"/>
      <c r="AB167" s="5"/>
      <c r="AC167" s="5"/>
      <c r="AD167" s="5"/>
      <c r="AE167" s="5"/>
      <c r="AF167" s="5"/>
    </row>
    <row r="168" spans="2:32" x14ac:dyDescent="0.2">
      <c r="B168" s="37">
        <f t="shared" si="47"/>
        <v>13</v>
      </c>
      <c r="C168" s="37">
        <v>153</v>
      </c>
      <c r="D168" s="46"/>
      <c r="E168" s="46"/>
      <c r="F168" s="46">
        <f t="shared" si="53"/>
        <v>114.74904815044354</v>
      </c>
      <c r="G168" s="48">
        <f t="shared" si="52"/>
        <v>6277.485379429173</v>
      </c>
      <c r="H168" s="46">
        <f t="shared" si="39"/>
        <v>0.12</v>
      </c>
      <c r="I168" s="46">
        <f t="shared" si="48"/>
        <v>2248.0661000618315</v>
      </c>
      <c r="J168" s="46"/>
      <c r="K168" s="46">
        <f t="shared" si="51"/>
        <v>13854.268220789623</v>
      </c>
      <c r="M168" s="123">
        <f t="shared" si="49"/>
        <v>0.95888589025620363</v>
      </c>
      <c r="N168" s="37">
        <f t="shared" si="50"/>
        <v>13</v>
      </c>
      <c r="O168" s="37">
        <v>153</v>
      </c>
      <c r="P168" s="46">
        <f t="shared" si="40"/>
        <v>0</v>
      </c>
      <c r="Q168" s="46">
        <f t="shared" si="41"/>
        <v>0</v>
      </c>
      <c r="R168" s="46">
        <f t="shared" si="42"/>
        <v>110.03124319179004</v>
      </c>
      <c r="S168" s="115">
        <f t="shared" si="43"/>
        <v>6277.485379429173</v>
      </c>
      <c r="T168" s="46">
        <f t="shared" si="44"/>
        <v>0.12</v>
      </c>
      <c r="U168" s="46">
        <f t="shared" si="45"/>
        <v>2155.638863712581</v>
      </c>
      <c r="V168" s="46">
        <f t="shared" si="46"/>
        <v>0</v>
      </c>
      <c r="W168" s="116"/>
      <c r="Y168" s="5"/>
      <c r="Z168" s="5"/>
      <c r="AA168" s="5"/>
      <c r="AB168" s="5"/>
      <c r="AC168" s="5"/>
      <c r="AD168" s="5"/>
      <c r="AE168" s="5"/>
      <c r="AF168" s="5"/>
    </row>
    <row r="169" spans="2:32" x14ac:dyDescent="0.2">
      <c r="B169" s="37">
        <f t="shared" si="47"/>
        <v>13</v>
      </c>
      <c r="C169" s="37">
        <v>154</v>
      </c>
      <c r="D169" s="46"/>
      <c r="E169" s="46"/>
      <c r="F169" s="46">
        <f t="shared" si="53"/>
        <v>114.74904815044354</v>
      </c>
      <c r="G169" s="48">
        <f t="shared" si="52"/>
        <v>6277.485379429173</v>
      </c>
      <c r="H169" s="46">
        <f t="shared" si="39"/>
        <v>0.12</v>
      </c>
      <c r="I169" s="46">
        <f t="shared" si="48"/>
        <v>0</v>
      </c>
      <c r="J169" s="46"/>
      <c r="K169" s="46">
        <f t="shared" si="51"/>
        <v>13811.812322036496</v>
      </c>
      <c r="M169" s="123">
        <f t="shared" si="49"/>
        <v>0.95386693406834155</v>
      </c>
      <c r="N169" s="37">
        <f t="shared" si="50"/>
        <v>13</v>
      </c>
      <c r="O169" s="37">
        <v>154</v>
      </c>
      <c r="P169" s="46">
        <f t="shared" si="40"/>
        <v>0</v>
      </c>
      <c r="Q169" s="46">
        <f t="shared" si="41"/>
        <v>0</v>
      </c>
      <c r="R169" s="46">
        <f t="shared" si="42"/>
        <v>109.45532274652408</v>
      </c>
      <c r="S169" s="115">
        <f t="shared" si="43"/>
        <v>6277.485379429173</v>
      </c>
      <c r="T169" s="46">
        <f t="shared" si="44"/>
        <v>0.12</v>
      </c>
      <c r="U169" s="46">
        <f t="shared" si="45"/>
        <v>0</v>
      </c>
      <c r="V169" s="46">
        <f t="shared" si="46"/>
        <v>0</v>
      </c>
      <c r="W169" s="116"/>
      <c r="Y169" s="5"/>
      <c r="Z169" s="5"/>
      <c r="AA169" s="5"/>
      <c r="AB169" s="5"/>
      <c r="AC169" s="5"/>
      <c r="AD169" s="5"/>
      <c r="AE169" s="5"/>
      <c r="AF169" s="5"/>
    </row>
    <row r="170" spans="2:32" x14ac:dyDescent="0.2">
      <c r="B170" s="37">
        <f t="shared" si="47"/>
        <v>13</v>
      </c>
      <c r="C170" s="37">
        <v>155</v>
      </c>
      <c r="D170" s="46"/>
      <c r="E170" s="46"/>
      <c r="F170" s="46">
        <f t="shared" si="53"/>
        <v>114.74904815044354</v>
      </c>
      <c r="G170" s="48">
        <f t="shared" si="52"/>
        <v>6277.485379429173</v>
      </c>
      <c r="H170" s="46">
        <f t="shared" si="39"/>
        <v>0.12</v>
      </c>
      <c r="I170" s="46">
        <f t="shared" si="48"/>
        <v>0</v>
      </c>
      <c r="J170" s="46"/>
      <c r="K170" s="46">
        <f t="shared" si="51"/>
        <v>13769.13303332388</v>
      </c>
      <c r="M170" s="123">
        <f t="shared" si="49"/>
        <v>0.94887424786888186</v>
      </c>
      <c r="N170" s="37">
        <f t="shared" si="50"/>
        <v>13</v>
      </c>
      <c r="O170" s="37">
        <v>155</v>
      </c>
      <c r="P170" s="46">
        <f t="shared" si="40"/>
        <v>0</v>
      </c>
      <c r="Q170" s="46">
        <f t="shared" si="41"/>
        <v>0</v>
      </c>
      <c r="R170" s="46">
        <f t="shared" si="42"/>
        <v>108.88241675742222</v>
      </c>
      <c r="S170" s="115">
        <f t="shared" si="43"/>
        <v>6277.485379429173</v>
      </c>
      <c r="T170" s="46">
        <f t="shared" si="44"/>
        <v>0.12</v>
      </c>
      <c r="U170" s="46">
        <f t="shared" si="45"/>
        <v>0</v>
      </c>
      <c r="V170" s="46">
        <f t="shared" si="46"/>
        <v>0</v>
      </c>
      <c r="W170" s="116"/>
      <c r="Y170" s="5"/>
      <c r="Z170" s="5"/>
      <c r="AA170" s="5"/>
      <c r="AB170" s="5"/>
      <c r="AC170" s="5"/>
      <c r="AD170" s="5"/>
      <c r="AE170" s="5"/>
      <c r="AF170" s="5"/>
    </row>
    <row r="171" spans="2:32" x14ac:dyDescent="0.2">
      <c r="B171" s="37">
        <f t="shared" si="47"/>
        <v>13</v>
      </c>
      <c r="C171" s="37">
        <v>156</v>
      </c>
      <c r="D171" s="46"/>
      <c r="E171" s="46"/>
      <c r="F171" s="46">
        <f t="shared" si="53"/>
        <v>114.74904815044354</v>
      </c>
      <c r="G171" s="48">
        <f t="shared" si="52"/>
        <v>6277.485379429173</v>
      </c>
      <c r="H171" s="46">
        <f t="shared" si="39"/>
        <v>0.12</v>
      </c>
      <c r="I171" s="46">
        <f t="shared" si="48"/>
        <v>2248.0661000618315</v>
      </c>
      <c r="J171" s="46"/>
      <c r="K171" s="46">
        <f t="shared" si="51"/>
        <v>15986.123915836608</v>
      </c>
      <c r="M171" s="123">
        <f t="shared" si="49"/>
        <v>0.9439076941566652</v>
      </c>
      <c r="N171" s="37">
        <f t="shared" si="50"/>
        <v>13</v>
      </c>
      <c r="O171" s="37">
        <v>156</v>
      </c>
      <c r="P171" s="46">
        <f t="shared" si="40"/>
        <v>0</v>
      </c>
      <c r="Q171" s="46">
        <f t="shared" si="41"/>
        <v>0</v>
      </c>
      <c r="R171" s="46">
        <f t="shared" si="42"/>
        <v>108.31250944635731</v>
      </c>
      <c r="S171" s="115">
        <f t="shared" si="43"/>
        <v>6277.485379429173</v>
      </c>
      <c r="T171" s="46">
        <f t="shared" si="44"/>
        <v>0.12</v>
      </c>
      <c r="U171" s="46">
        <f t="shared" si="45"/>
        <v>2121.9668888211304</v>
      </c>
      <c r="V171" s="46">
        <f t="shared" si="46"/>
        <v>0</v>
      </c>
      <c r="W171" s="116"/>
      <c r="Y171" s="5"/>
      <c r="Z171" s="5"/>
      <c r="AA171" s="5"/>
      <c r="AB171" s="5"/>
      <c r="AC171" s="5"/>
      <c r="AD171" s="5"/>
      <c r="AE171" s="5"/>
      <c r="AF171" s="5"/>
    </row>
    <row r="172" spans="2:32" x14ac:dyDescent="0.2">
      <c r="B172" s="37">
        <f t="shared" si="47"/>
        <v>14</v>
      </c>
      <c r="C172" s="37">
        <v>157</v>
      </c>
      <c r="D172" s="46"/>
      <c r="E172" s="46"/>
      <c r="F172" s="46">
        <f t="shared" si="53"/>
        <v>118.19151959495683</v>
      </c>
      <c r="G172" s="48">
        <f t="shared" si="52"/>
        <v>6246.0979525320281</v>
      </c>
      <c r="H172" s="46">
        <f t="shared" si="39"/>
        <v>0.12</v>
      </c>
      <c r="I172" s="46">
        <f t="shared" si="48"/>
        <v>0</v>
      </c>
      <c r="J172" s="46"/>
      <c r="K172" s="46">
        <f t="shared" si="51"/>
        <v>15951.424605316362</v>
      </c>
      <c r="M172" s="123">
        <f t="shared" si="49"/>
        <v>1</v>
      </c>
      <c r="N172" s="37">
        <f t="shared" si="50"/>
        <v>14</v>
      </c>
      <c r="O172" s="37">
        <v>157</v>
      </c>
      <c r="P172" s="46">
        <f t="shared" si="40"/>
        <v>0</v>
      </c>
      <c r="Q172" s="46">
        <f t="shared" si="41"/>
        <v>0</v>
      </c>
      <c r="R172" s="46">
        <f t="shared" si="42"/>
        <v>118.19151959495683</v>
      </c>
      <c r="S172" s="115">
        <f t="shared" si="43"/>
        <v>6246.0979525320281</v>
      </c>
      <c r="T172" s="46">
        <f t="shared" si="44"/>
        <v>0.12</v>
      </c>
      <c r="U172" s="46">
        <f t="shared" si="45"/>
        <v>0</v>
      </c>
      <c r="V172" s="46">
        <f t="shared" si="46"/>
        <v>0</v>
      </c>
      <c r="W172" s="116"/>
      <c r="Y172" s="5"/>
      <c r="Z172" s="5"/>
      <c r="AA172" s="5"/>
      <c r="AB172" s="5"/>
      <c r="AC172" s="5"/>
      <c r="AD172" s="5"/>
      <c r="AE172" s="5"/>
      <c r="AF172" s="5"/>
    </row>
    <row r="173" spans="2:32" x14ac:dyDescent="0.2">
      <c r="B173" s="37">
        <f t="shared" si="47"/>
        <v>14</v>
      </c>
      <c r="C173" s="37">
        <v>158</v>
      </c>
      <c r="D173" s="46"/>
      <c r="E173" s="46"/>
      <c r="F173" s="46">
        <f t="shared" si="53"/>
        <v>118.19151959495683</v>
      </c>
      <c r="G173" s="48">
        <f t="shared" si="52"/>
        <v>6246.0979525320281</v>
      </c>
      <c r="H173" s="46">
        <f t="shared" si="39"/>
        <v>0.12</v>
      </c>
      <c r="I173" s="46">
        <f t="shared" si="48"/>
        <v>0</v>
      </c>
      <c r="J173" s="46"/>
      <c r="K173" s="46">
        <f t="shared" si="51"/>
        <v>15916.542717632543</v>
      </c>
      <c r="M173" s="123">
        <f t="shared" si="49"/>
        <v>0.99476584624003517</v>
      </c>
      <c r="N173" s="37">
        <f t="shared" si="50"/>
        <v>14</v>
      </c>
      <c r="O173" s="37">
        <v>158</v>
      </c>
      <c r="P173" s="46">
        <f t="shared" si="40"/>
        <v>0</v>
      </c>
      <c r="Q173" s="46">
        <f t="shared" si="41"/>
        <v>0</v>
      </c>
      <c r="R173" s="46">
        <f t="shared" si="42"/>
        <v>117.57288700827293</v>
      </c>
      <c r="S173" s="115">
        <f t="shared" si="43"/>
        <v>6246.0979525320281</v>
      </c>
      <c r="T173" s="46">
        <f t="shared" si="44"/>
        <v>0.12</v>
      </c>
      <c r="U173" s="46">
        <f t="shared" si="45"/>
        <v>0</v>
      </c>
      <c r="V173" s="46">
        <f t="shared" si="46"/>
        <v>0</v>
      </c>
      <c r="W173" s="116"/>
      <c r="Y173" s="5"/>
      <c r="Z173" s="5"/>
      <c r="AA173" s="5"/>
      <c r="AB173" s="5"/>
      <c r="AC173" s="5"/>
      <c r="AD173" s="5"/>
      <c r="AE173" s="5"/>
      <c r="AF173" s="5"/>
    </row>
    <row r="174" spans="2:32" x14ac:dyDescent="0.2">
      <c r="B174" s="37">
        <f t="shared" si="47"/>
        <v>14</v>
      </c>
      <c r="C174" s="37">
        <v>159</v>
      </c>
      <c r="D174" s="46"/>
      <c r="E174" s="46"/>
      <c r="F174" s="46">
        <f t="shared" si="53"/>
        <v>118.19151959495683</v>
      </c>
      <c r="G174" s="48">
        <f t="shared" si="52"/>
        <v>6246.0979525320281</v>
      </c>
      <c r="H174" s="46">
        <f t="shared" si="39"/>
        <v>0.12</v>
      </c>
      <c r="I174" s="46">
        <f t="shared" si="48"/>
        <v>2236.8257695615225</v>
      </c>
      <c r="J174" s="46"/>
      <c r="K174" s="46">
        <f t="shared" si="51"/>
        <v>18130.07255503146</v>
      </c>
      <c r="M174" s="123">
        <f t="shared" si="49"/>
        <v>0.98955908884565336</v>
      </c>
      <c r="N174" s="37">
        <f t="shared" si="50"/>
        <v>14</v>
      </c>
      <c r="O174" s="37">
        <v>159</v>
      </c>
      <c r="P174" s="46">
        <f t="shared" si="40"/>
        <v>0</v>
      </c>
      <c r="Q174" s="46">
        <f t="shared" si="41"/>
        <v>0</v>
      </c>
      <c r="R174" s="46">
        <f t="shared" si="42"/>
        <v>116.95749243966867</v>
      </c>
      <c r="S174" s="115">
        <f t="shared" si="43"/>
        <v>6246.0979525320281</v>
      </c>
      <c r="T174" s="46">
        <f t="shared" si="44"/>
        <v>0.12</v>
      </c>
      <c r="U174" s="46">
        <f t="shared" si="45"/>
        <v>2213.4712704337776</v>
      </c>
      <c r="V174" s="46">
        <f t="shared" si="46"/>
        <v>0</v>
      </c>
      <c r="W174" s="116"/>
      <c r="Y174" s="5"/>
      <c r="Z174" s="5"/>
      <c r="AA174" s="5"/>
      <c r="AB174" s="5"/>
      <c r="AC174" s="5"/>
      <c r="AD174" s="5"/>
      <c r="AE174" s="5"/>
      <c r="AF174" s="5"/>
    </row>
    <row r="175" spans="2:32" x14ac:dyDescent="0.2">
      <c r="B175" s="37">
        <f t="shared" si="47"/>
        <v>14</v>
      </c>
      <c r="C175" s="37">
        <v>160</v>
      </c>
      <c r="D175" s="46"/>
      <c r="E175" s="46"/>
      <c r="F175" s="46">
        <f t="shared" si="53"/>
        <v>118.19151959495683</v>
      </c>
      <c r="G175" s="48">
        <f t="shared" si="52"/>
        <v>6246.0979525320281</v>
      </c>
      <c r="H175" s="46">
        <f t="shared" si="39"/>
        <v>0.12</v>
      </c>
      <c r="I175" s="46">
        <f t="shared" si="48"/>
        <v>0</v>
      </c>
      <c r="J175" s="46"/>
      <c r="K175" s="46">
        <f t="shared" si="51"/>
        <v>18106.654046795924</v>
      </c>
      <c r="M175" s="123">
        <f t="shared" si="49"/>
        <v>0.98437958442006435</v>
      </c>
      <c r="N175" s="37">
        <f t="shared" si="50"/>
        <v>14</v>
      </c>
      <c r="O175" s="37">
        <v>160</v>
      </c>
      <c r="P175" s="46">
        <f t="shared" si="40"/>
        <v>0</v>
      </c>
      <c r="Q175" s="46">
        <f t="shared" si="41"/>
        <v>0</v>
      </c>
      <c r="R175" s="46">
        <f t="shared" si="42"/>
        <v>116.3453189408595</v>
      </c>
      <c r="S175" s="115">
        <f t="shared" si="43"/>
        <v>6246.0979525320281</v>
      </c>
      <c r="T175" s="46">
        <f t="shared" si="44"/>
        <v>0.12</v>
      </c>
      <c r="U175" s="46">
        <f t="shared" si="45"/>
        <v>0</v>
      </c>
      <c r="V175" s="46">
        <f t="shared" si="46"/>
        <v>0</v>
      </c>
      <c r="W175" s="116"/>
      <c r="Y175" s="5"/>
      <c r="Z175" s="5"/>
      <c r="AA175" s="5"/>
      <c r="AB175" s="5"/>
      <c r="AC175" s="5"/>
      <c r="AD175" s="5"/>
      <c r="AE175" s="5"/>
      <c r="AF175" s="5"/>
    </row>
    <row r="176" spans="2:32" x14ac:dyDescent="0.2">
      <c r="B176" s="37">
        <f t="shared" si="47"/>
        <v>14</v>
      </c>
      <c r="C176" s="37">
        <v>161</v>
      </c>
      <c r="D176" s="46"/>
      <c r="E176" s="46"/>
      <c r="F176" s="46">
        <f t="shared" si="53"/>
        <v>118.19151959495683</v>
      </c>
      <c r="G176" s="48">
        <f t="shared" si="52"/>
        <v>6246.0979525320281</v>
      </c>
      <c r="H176" s="46">
        <f t="shared" si="39"/>
        <v>0.12</v>
      </c>
      <c r="I176" s="46">
        <f t="shared" si="48"/>
        <v>0</v>
      </c>
      <c r="J176" s="46"/>
      <c r="K176" s="46">
        <f t="shared" si="51"/>
        <v>18083.112317529631</v>
      </c>
      <c r="M176" s="123">
        <f t="shared" si="49"/>
        <v>0.97922719031703953</v>
      </c>
      <c r="N176" s="37">
        <f t="shared" si="50"/>
        <v>14</v>
      </c>
      <c r="O176" s="37">
        <v>161</v>
      </c>
      <c r="P176" s="46">
        <f t="shared" si="40"/>
        <v>0</v>
      </c>
      <c r="Q176" s="46">
        <f t="shared" si="41"/>
        <v>0</v>
      </c>
      <c r="R176" s="46">
        <f t="shared" si="42"/>
        <v>115.7363496522709</v>
      </c>
      <c r="S176" s="115">
        <f t="shared" si="43"/>
        <v>6246.0979525320281</v>
      </c>
      <c r="T176" s="46">
        <f t="shared" si="44"/>
        <v>0.12</v>
      </c>
      <c r="U176" s="46">
        <f t="shared" si="45"/>
        <v>0</v>
      </c>
      <c r="V176" s="46">
        <f t="shared" si="46"/>
        <v>0</v>
      </c>
      <c r="W176" s="116"/>
      <c r="Y176" s="5"/>
      <c r="Z176" s="5"/>
      <c r="AA176" s="5"/>
      <c r="AB176" s="5"/>
      <c r="AC176" s="5"/>
      <c r="AD176" s="5"/>
      <c r="AE176" s="5"/>
      <c r="AF176" s="5"/>
    </row>
    <row r="177" spans="2:32" x14ac:dyDescent="0.2">
      <c r="B177" s="37">
        <f t="shared" si="47"/>
        <v>14</v>
      </c>
      <c r="C177" s="37">
        <v>162</v>
      </c>
      <c r="D177" s="46"/>
      <c r="E177" s="46"/>
      <c r="F177" s="46">
        <f t="shared" si="53"/>
        <v>118.19151959495683</v>
      </c>
      <c r="G177" s="48">
        <f t="shared" si="52"/>
        <v>6246.0979525320281</v>
      </c>
      <c r="H177" s="46">
        <f t="shared" si="39"/>
        <v>0.12</v>
      </c>
      <c r="I177" s="46">
        <f t="shared" si="48"/>
        <v>2236.8257695615225</v>
      </c>
      <c r="J177" s="46"/>
      <c r="K177" s="46">
        <f t="shared" si="51"/>
        <v>20308.041981792721</v>
      </c>
      <c r="M177" s="123">
        <f t="shared" si="49"/>
        <v>0.97410176463698184</v>
      </c>
      <c r="N177" s="37">
        <f t="shared" si="50"/>
        <v>14</v>
      </c>
      <c r="O177" s="37">
        <v>162</v>
      </c>
      <c r="P177" s="46">
        <f t="shared" si="40"/>
        <v>0</v>
      </c>
      <c r="Q177" s="46">
        <f t="shared" si="41"/>
        <v>0</v>
      </c>
      <c r="R177" s="46">
        <f t="shared" si="42"/>
        <v>115.13056780257386</v>
      </c>
      <c r="S177" s="115">
        <f t="shared" si="43"/>
        <v>6246.0979525320281</v>
      </c>
      <c r="T177" s="46">
        <f t="shared" si="44"/>
        <v>0.12</v>
      </c>
      <c r="U177" s="46">
        <f t="shared" si="45"/>
        <v>2178.8959293153539</v>
      </c>
      <c r="V177" s="46">
        <f t="shared" si="46"/>
        <v>0</v>
      </c>
      <c r="W177" s="116"/>
      <c r="Y177" s="5"/>
      <c r="Z177" s="5"/>
      <c r="AA177" s="5"/>
      <c r="AB177" s="5"/>
      <c r="AC177" s="5"/>
      <c r="AD177" s="5"/>
      <c r="AE177" s="5"/>
      <c r="AF177" s="5"/>
    </row>
    <row r="178" spans="2:32" x14ac:dyDescent="0.2">
      <c r="B178" s="37">
        <f t="shared" si="47"/>
        <v>14</v>
      </c>
      <c r="C178" s="37">
        <v>163</v>
      </c>
      <c r="D178" s="46"/>
      <c r="E178" s="46"/>
      <c r="F178" s="46">
        <f t="shared" si="53"/>
        <v>118.19151959495683</v>
      </c>
      <c r="G178" s="48">
        <f t="shared" si="52"/>
        <v>6246.0979525320281</v>
      </c>
      <c r="H178" s="46">
        <f t="shared" si="39"/>
        <v>0.12</v>
      </c>
      <c r="I178" s="46">
        <f t="shared" si="48"/>
        <v>0</v>
      </c>
      <c r="J178" s="46"/>
      <c r="K178" s="46">
        <f t="shared" si="51"/>
        <v>20296.083282825126</v>
      </c>
      <c r="M178" s="123">
        <f t="shared" si="49"/>
        <v>0.96900316622301863</v>
      </c>
      <c r="N178" s="37">
        <f t="shared" si="50"/>
        <v>14</v>
      </c>
      <c r="O178" s="37">
        <v>163</v>
      </c>
      <c r="P178" s="46">
        <f t="shared" si="40"/>
        <v>0</v>
      </c>
      <c r="Q178" s="46">
        <f t="shared" si="41"/>
        <v>0</v>
      </c>
      <c r="R178" s="46">
        <f t="shared" si="42"/>
        <v>114.52795670822312</v>
      </c>
      <c r="S178" s="115">
        <f t="shared" si="43"/>
        <v>6246.0979525320281</v>
      </c>
      <c r="T178" s="46">
        <f t="shared" si="44"/>
        <v>0.12</v>
      </c>
      <c r="U178" s="46">
        <f t="shared" si="45"/>
        <v>0</v>
      </c>
      <c r="V178" s="46">
        <f t="shared" si="46"/>
        <v>0</v>
      </c>
      <c r="W178" s="116"/>
      <c r="Y178" s="5"/>
      <c r="Z178" s="5"/>
      <c r="AA178" s="5"/>
      <c r="AB178" s="5"/>
      <c r="AC178" s="5"/>
      <c r="AD178" s="5"/>
      <c r="AE178" s="5"/>
      <c r="AF178" s="5"/>
    </row>
    <row r="179" spans="2:32" x14ac:dyDescent="0.2">
      <c r="B179" s="37">
        <f t="shared" si="47"/>
        <v>14</v>
      </c>
      <c r="C179" s="37">
        <v>164</v>
      </c>
      <c r="D179" s="46"/>
      <c r="E179" s="46"/>
      <c r="F179" s="46">
        <f t="shared" si="53"/>
        <v>118.19151959495683</v>
      </c>
      <c r="G179" s="48">
        <f t="shared" si="52"/>
        <v>6246.0979525320281</v>
      </c>
      <c r="H179" s="46">
        <f t="shared" si="39"/>
        <v>0.12</v>
      </c>
      <c r="I179" s="46">
        <f t="shared" si="48"/>
        <v>0</v>
      </c>
      <c r="J179" s="46"/>
      <c r="K179" s="46">
        <f t="shared" si="51"/>
        <v>20284.061660839612</v>
      </c>
      <c r="M179" s="123">
        <f t="shared" si="49"/>
        <v>0.96393125465711471</v>
      </c>
      <c r="N179" s="37">
        <f t="shared" si="50"/>
        <v>14</v>
      </c>
      <c r="O179" s="37">
        <v>164</v>
      </c>
      <c r="P179" s="46">
        <f t="shared" si="40"/>
        <v>0</v>
      </c>
      <c r="Q179" s="46">
        <f t="shared" si="41"/>
        <v>0</v>
      </c>
      <c r="R179" s="46">
        <f t="shared" si="42"/>
        <v>113.9284997729977</v>
      </c>
      <c r="S179" s="115">
        <f t="shared" si="43"/>
        <v>6246.0979525320281</v>
      </c>
      <c r="T179" s="46">
        <f t="shared" si="44"/>
        <v>0.12</v>
      </c>
      <c r="U179" s="46">
        <f t="shared" si="45"/>
        <v>0</v>
      </c>
      <c r="V179" s="46">
        <f t="shared" si="46"/>
        <v>0</v>
      </c>
      <c r="W179" s="116"/>
      <c r="Y179" s="5"/>
      <c r="Z179" s="5"/>
      <c r="AA179" s="5"/>
      <c r="AB179" s="5"/>
      <c r="AC179" s="5"/>
      <c r="AD179" s="5"/>
      <c r="AE179" s="5"/>
      <c r="AF179" s="5"/>
    </row>
    <row r="180" spans="2:32" x14ac:dyDescent="0.2">
      <c r="B180" s="37">
        <f t="shared" si="47"/>
        <v>14</v>
      </c>
      <c r="C180" s="37">
        <v>165</v>
      </c>
      <c r="D180" s="46"/>
      <c r="E180" s="46"/>
      <c r="F180" s="46">
        <f t="shared" si="53"/>
        <v>118.19151959495683</v>
      </c>
      <c r="G180" s="48">
        <f t="shared" si="52"/>
        <v>6246.0979525320281</v>
      </c>
      <c r="H180" s="46">
        <f t="shared" si="39"/>
        <v>0.12</v>
      </c>
      <c r="I180" s="46">
        <f t="shared" si="48"/>
        <v>2236.8257695615225</v>
      </c>
      <c r="J180" s="46"/>
      <c r="K180" s="46">
        <f t="shared" si="51"/>
        <v>22520.572047666028</v>
      </c>
      <c r="M180" s="123">
        <f t="shared" si="49"/>
        <v>0.95888589025620363</v>
      </c>
      <c r="N180" s="37">
        <f t="shared" si="50"/>
        <v>14</v>
      </c>
      <c r="O180" s="37">
        <v>165</v>
      </c>
      <c r="P180" s="46">
        <f t="shared" si="40"/>
        <v>0</v>
      </c>
      <c r="Q180" s="46">
        <f t="shared" si="41"/>
        <v>0</v>
      </c>
      <c r="R180" s="46">
        <f t="shared" si="42"/>
        <v>113.33218048754371</v>
      </c>
      <c r="S180" s="115">
        <f t="shared" si="43"/>
        <v>6246.0979525320281</v>
      </c>
      <c r="T180" s="46">
        <f t="shared" si="44"/>
        <v>0.12</v>
      </c>
      <c r="U180" s="46">
        <f t="shared" si="45"/>
        <v>2144.8606693940183</v>
      </c>
      <c r="V180" s="46">
        <f t="shared" si="46"/>
        <v>0</v>
      </c>
      <c r="W180" s="116"/>
      <c r="Y180" s="5"/>
      <c r="Z180" s="5"/>
      <c r="AA180" s="5"/>
      <c r="AB180" s="5"/>
      <c r="AC180" s="5"/>
      <c r="AD180" s="5"/>
      <c r="AE180" s="5"/>
      <c r="AF180" s="5"/>
    </row>
    <row r="181" spans="2:32" x14ac:dyDescent="0.2">
      <c r="B181" s="37">
        <f t="shared" si="47"/>
        <v>14</v>
      </c>
      <c r="C181" s="37">
        <v>166</v>
      </c>
      <c r="D181" s="46"/>
      <c r="E181" s="46"/>
      <c r="F181" s="46">
        <f t="shared" si="53"/>
        <v>118.19151959495683</v>
      </c>
      <c r="G181" s="48">
        <f t="shared" si="52"/>
        <v>6246.0979525320281</v>
      </c>
      <c r="H181" s="46">
        <f t="shared" si="39"/>
        <v>0.12</v>
      </c>
      <c r="I181" s="46">
        <f t="shared" si="48"/>
        <v>0</v>
      </c>
      <c r="J181" s="46"/>
      <c r="K181" s="46">
        <f t="shared" si="51"/>
        <v>22520.255005483392</v>
      </c>
      <c r="M181" s="123">
        <f t="shared" si="49"/>
        <v>0.95386693406834155</v>
      </c>
      <c r="N181" s="37">
        <f t="shared" si="50"/>
        <v>14</v>
      </c>
      <c r="O181" s="37">
        <v>166</v>
      </c>
      <c r="P181" s="46">
        <f t="shared" si="40"/>
        <v>0</v>
      </c>
      <c r="Q181" s="46">
        <f t="shared" si="41"/>
        <v>0</v>
      </c>
      <c r="R181" s="46">
        <f t="shared" si="42"/>
        <v>112.73898242891978</v>
      </c>
      <c r="S181" s="115">
        <f t="shared" si="43"/>
        <v>6246.0979525320281</v>
      </c>
      <c r="T181" s="46">
        <f t="shared" si="44"/>
        <v>0.12</v>
      </c>
      <c r="U181" s="46">
        <f t="shared" si="45"/>
        <v>0</v>
      </c>
      <c r="V181" s="46">
        <f t="shared" si="46"/>
        <v>0</v>
      </c>
      <c r="W181" s="116"/>
      <c r="Y181" s="5"/>
      <c r="Z181" s="5"/>
      <c r="AA181" s="5"/>
      <c r="AB181" s="5"/>
      <c r="AC181" s="5"/>
      <c r="AD181" s="5"/>
      <c r="AE181" s="5"/>
      <c r="AF181" s="5"/>
    </row>
    <row r="182" spans="2:32" x14ac:dyDescent="0.2">
      <c r="B182" s="37">
        <f t="shared" si="47"/>
        <v>14</v>
      </c>
      <c r="C182" s="37">
        <v>167</v>
      </c>
      <c r="D182" s="46"/>
      <c r="E182" s="46"/>
      <c r="F182" s="46">
        <f t="shared" si="53"/>
        <v>118.19151959495683</v>
      </c>
      <c r="G182" s="48">
        <f t="shared" si="52"/>
        <v>6246.0979525320281</v>
      </c>
      <c r="H182" s="46">
        <f t="shared" si="39"/>
        <v>0.12</v>
      </c>
      <c r="I182" s="46">
        <f t="shared" si="48"/>
        <v>0</v>
      </c>
      <c r="J182" s="46"/>
      <c r="K182" s="46">
        <f t="shared" si="51"/>
        <v>22519.936295121715</v>
      </c>
      <c r="M182" s="123">
        <f t="shared" si="49"/>
        <v>0.94887424786888186</v>
      </c>
      <c r="N182" s="37">
        <f t="shared" si="50"/>
        <v>14</v>
      </c>
      <c r="O182" s="37">
        <v>167</v>
      </c>
      <c r="P182" s="46">
        <f t="shared" si="40"/>
        <v>0</v>
      </c>
      <c r="Q182" s="46">
        <f t="shared" si="41"/>
        <v>0</v>
      </c>
      <c r="R182" s="46">
        <f t="shared" si="42"/>
        <v>112.14888926014487</v>
      </c>
      <c r="S182" s="115">
        <f t="shared" si="43"/>
        <v>6246.0979525320281</v>
      </c>
      <c r="T182" s="46">
        <f t="shared" si="44"/>
        <v>0.12</v>
      </c>
      <c r="U182" s="46">
        <f t="shared" si="45"/>
        <v>0</v>
      </c>
      <c r="V182" s="46">
        <f t="shared" si="46"/>
        <v>0</v>
      </c>
      <c r="W182" s="116"/>
      <c r="Y182" s="5"/>
      <c r="Z182" s="5"/>
      <c r="AA182" s="5"/>
      <c r="AB182" s="5"/>
      <c r="AC182" s="5"/>
      <c r="AD182" s="5"/>
      <c r="AE182" s="5"/>
      <c r="AF182" s="5"/>
    </row>
    <row r="183" spans="2:32" x14ac:dyDescent="0.2">
      <c r="B183" s="37">
        <f t="shared" si="47"/>
        <v>14</v>
      </c>
      <c r="C183" s="37">
        <v>168</v>
      </c>
      <c r="D183" s="46"/>
      <c r="E183" s="46"/>
      <c r="F183" s="46">
        <f t="shared" si="53"/>
        <v>118.19151959495683</v>
      </c>
      <c r="G183" s="48">
        <f t="shared" si="52"/>
        <v>6246.0979525320281</v>
      </c>
      <c r="H183" s="46">
        <f t="shared" si="39"/>
        <v>0.12</v>
      </c>
      <c r="I183" s="46">
        <f t="shared" si="48"/>
        <v>2236.8257695615225</v>
      </c>
      <c r="J183" s="46"/>
      <c r="K183" s="46">
        <f t="shared" si="51"/>
        <v>24768.211170715083</v>
      </c>
      <c r="M183" s="123">
        <f t="shared" si="49"/>
        <v>0.9439076941566652</v>
      </c>
      <c r="N183" s="37">
        <f t="shared" si="50"/>
        <v>14</v>
      </c>
      <c r="O183" s="37">
        <v>168</v>
      </c>
      <c r="P183" s="46">
        <f t="shared" si="40"/>
        <v>0</v>
      </c>
      <c r="Q183" s="46">
        <f t="shared" si="41"/>
        <v>0</v>
      </c>
      <c r="R183" s="46">
        <f t="shared" si="42"/>
        <v>111.56188472974802</v>
      </c>
      <c r="S183" s="115">
        <f t="shared" si="43"/>
        <v>6246.0979525320281</v>
      </c>
      <c r="T183" s="46">
        <f t="shared" si="44"/>
        <v>0.12</v>
      </c>
      <c r="U183" s="46">
        <f t="shared" si="45"/>
        <v>2111.3570543770247</v>
      </c>
      <c r="V183" s="46">
        <f t="shared" si="46"/>
        <v>0</v>
      </c>
      <c r="W183" s="116"/>
      <c r="Y183" s="5"/>
      <c r="Z183" s="5"/>
      <c r="AA183" s="5"/>
      <c r="AB183" s="5"/>
      <c r="AC183" s="5"/>
      <c r="AD183" s="5"/>
      <c r="AE183" s="5"/>
      <c r="AF183" s="5"/>
    </row>
    <row r="184" spans="2:32" x14ac:dyDescent="0.2">
      <c r="B184" s="37">
        <f t="shared" si="47"/>
        <v>15</v>
      </c>
      <c r="C184" s="37">
        <v>169</v>
      </c>
      <c r="D184" s="46"/>
      <c r="E184" s="46"/>
      <c r="F184" s="46">
        <f t="shared" si="53"/>
        <v>121.73726518280552</v>
      </c>
      <c r="G184" s="48">
        <f t="shared" si="52"/>
        <v>6214.8674627693681</v>
      </c>
      <c r="H184" s="46">
        <f t="shared" si="39"/>
        <v>0.12</v>
      </c>
      <c r="I184" s="46">
        <f t="shared" si="48"/>
        <v>0</v>
      </c>
      <c r="J184" s="46"/>
      <c r="K184" s="46">
        <f t="shared" si="51"/>
        <v>24776.156116225495</v>
      </c>
      <c r="M184" s="123">
        <f t="shared" si="49"/>
        <v>1</v>
      </c>
      <c r="N184" s="37">
        <f t="shared" si="50"/>
        <v>15</v>
      </c>
      <c r="O184" s="37">
        <v>169</v>
      </c>
      <c r="P184" s="46">
        <f t="shared" si="40"/>
        <v>0</v>
      </c>
      <c r="Q184" s="46">
        <f t="shared" si="41"/>
        <v>0</v>
      </c>
      <c r="R184" s="46">
        <f t="shared" si="42"/>
        <v>121.73726518280552</v>
      </c>
      <c r="S184" s="115">
        <f t="shared" si="43"/>
        <v>6214.8674627693681</v>
      </c>
      <c r="T184" s="46">
        <f t="shared" si="44"/>
        <v>0.12</v>
      </c>
      <c r="U184" s="46">
        <f t="shared" si="45"/>
        <v>0</v>
      </c>
      <c r="V184" s="46">
        <f t="shared" si="46"/>
        <v>0</v>
      </c>
      <c r="W184" s="116"/>
      <c r="Y184" s="5"/>
      <c r="Z184" s="5"/>
      <c r="AA184" s="5"/>
      <c r="AB184" s="5"/>
      <c r="AC184" s="5"/>
      <c r="AD184" s="5"/>
      <c r="AE184" s="5"/>
      <c r="AF184" s="5"/>
    </row>
    <row r="185" spans="2:32" x14ac:dyDescent="0.2">
      <c r="B185" s="37">
        <f t="shared" si="47"/>
        <v>15</v>
      </c>
      <c r="C185" s="37">
        <v>170</v>
      </c>
      <c r="D185" s="46"/>
      <c r="E185" s="46"/>
      <c r="F185" s="46">
        <f t="shared" si="53"/>
        <v>121.73726518280552</v>
      </c>
      <c r="G185" s="48">
        <f t="shared" si="52"/>
        <v>6214.8674627693681</v>
      </c>
      <c r="H185" s="46">
        <f t="shared" si="39"/>
        <v>0.12</v>
      </c>
      <c r="I185" s="46">
        <f t="shared" si="48"/>
        <v>0</v>
      </c>
      <c r="J185" s="46"/>
      <c r="K185" s="46">
        <f t="shared" si="51"/>
        <v>24784.142865610229</v>
      </c>
      <c r="M185" s="123">
        <f t="shared" si="49"/>
        <v>0.99476584624003517</v>
      </c>
      <c r="N185" s="37">
        <f t="shared" si="50"/>
        <v>15</v>
      </c>
      <c r="O185" s="37">
        <v>170</v>
      </c>
      <c r="P185" s="46">
        <f t="shared" si="40"/>
        <v>0</v>
      </c>
      <c r="Q185" s="46">
        <f t="shared" si="41"/>
        <v>0</v>
      </c>
      <c r="R185" s="46">
        <f t="shared" si="42"/>
        <v>121.10007361852109</v>
      </c>
      <c r="S185" s="115">
        <f t="shared" si="43"/>
        <v>6214.8674627693681</v>
      </c>
      <c r="T185" s="46">
        <f t="shared" si="44"/>
        <v>0.12</v>
      </c>
      <c r="U185" s="46">
        <f t="shared" si="45"/>
        <v>0</v>
      </c>
      <c r="V185" s="46">
        <f t="shared" si="46"/>
        <v>0</v>
      </c>
      <c r="W185" s="116"/>
      <c r="Y185" s="5"/>
      <c r="Z185" s="5"/>
      <c r="AA185" s="5"/>
      <c r="AB185" s="5"/>
      <c r="AC185" s="5"/>
      <c r="AD185" s="5"/>
      <c r="AE185" s="5"/>
      <c r="AF185" s="5"/>
    </row>
    <row r="186" spans="2:32" x14ac:dyDescent="0.2">
      <c r="B186" s="37">
        <f t="shared" si="47"/>
        <v>15</v>
      </c>
      <c r="C186" s="37">
        <v>171</v>
      </c>
      <c r="D186" s="46"/>
      <c r="E186" s="46"/>
      <c r="F186" s="46">
        <f t="shared" si="53"/>
        <v>121.73726518280552</v>
      </c>
      <c r="G186" s="48">
        <f t="shared" si="52"/>
        <v>6214.8674627693681</v>
      </c>
      <c r="H186" s="46">
        <f t="shared" si="39"/>
        <v>0.12</v>
      </c>
      <c r="I186" s="46">
        <f t="shared" si="48"/>
        <v>2225.6416407137153</v>
      </c>
      <c r="J186" s="46"/>
      <c r="K186" s="46">
        <f t="shared" si="51"/>
        <v>27029.523925425463</v>
      </c>
      <c r="M186" s="123">
        <f t="shared" si="49"/>
        <v>0.98955908884565336</v>
      </c>
      <c r="N186" s="37">
        <f t="shared" si="50"/>
        <v>15</v>
      </c>
      <c r="O186" s="37">
        <v>171</v>
      </c>
      <c r="P186" s="46">
        <f t="shared" si="40"/>
        <v>0</v>
      </c>
      <c r="Q186" s="46">
        <f t="shared" si="41"/>
        <v>0</v>
      </c>
      <c r="R186" s="46">
        <f t="shared" si="42"/>
        <v>120.46621721285871</v>
      </c>
      <c r="S186" s="115">
        <f t="shared" si="43"/>
        <v>6214.8674627693681</v>
      </c>
      <c r="T186" s="46">
        <f t="shared" si="44"/>
        <v>0.12</v>
      </c>
      <c r="U186" s="46">
        <f t="shared" si="45"/>
        <v>2202.4039140816089</v>
      </c>
      <c r="V186" s="46">
        <f t="shared" si="46"/>
        <v>0</v>
      </c>
      <c r="W186" s="116"/>
      <c r="Y186" s="5"/>
      <c r="Z186" s="5"/>
      <c r="AA186" s="5"/>
      <c r="AB186" s="5"/>
      <c r="AC186" s="5"/>
      <c r="AD186" s="5"/>
      <c r="AE186" s="5"/>
      <c r="AF186" s="5"/>
    </row>
    <row r="187" spans="2:32" x14ac:dyDescent="0.2">
      <c r="B187" s="37">
        <f t="shared" si="47"/>
        <v>15</v>
      </c>
      <c r="C187" s="37">
        <v>172</v>
      </c>
      <c r="D187" s="46"/>
      <c r="E187" s="46"/>
      <c r="F187" s="46">
        <f t="shared" si="53"/>
        <v>121.73726518280552</v>
      </c>
      <c r="G187" s="48">
        <f t="shared" si="52"/>
        <v>6214.8674627693681</v>
      </c>
      <c r="H187" s="46">
        <f t="shared" si="39"/>
        <v>0.12</v>
      </c>
      <c r="I187" s="46">
        <f t="shared" si="48"/>
        <v>0</v>
      </c>
      <c r="J187" s="46"/>
      <c r="K187" s="46">
        <f t="shared" si="51"/>
        <v>27049.367207315496</v>
      </c>
      <c r="M187" s="123">
        <f t="shared" si="49"/>
        <v>0.98437958442006435</v>
      </c>
      <c r="N187" s="37">
        <f t="shared" si="50"/>
        <v>15</v>
      </c>
      <c r="O187" s="37">
        <v>172</v>
      </c>
      <c r="P187" s="46">
        <f t="shared" si="40"/>
        <v>0</v>
      </c>
      <c r="Q187" s="46">
        <f t="shared" si="41"/>
        <v>0</v>
      </c>
      <c r="R187" s="46">
        <f t="shared" si="42"/>
        <v>119.83567850908526</v>
      </c>
      <c r="S187" s="115">
        <f t="shared" si="43"/>
        <v>6214.8674627693681</v>
      </c>
      <c r="T187" s="46">
        <f t="shared" si="44"/>
        <v>0.12</v>
      </c>
      <c r="U187" s="46">
        <f t="shared" si="45"/>
        <v>0</v>
      </c>
      <c r="V187" s="46">
        <f t="shared" si="46"/>
        <v>0</v>
      </c>
      <c r="W187" s="116"/>
      <c r="Y187" s="5"/>
      <c r="Z187" s="5"/>
      <c r="AA187" s="5"/>
      <c r="AB187" s="5"/>
      <c r="AC187" s="5"/>
      <c r="AD187" s="5"/>
      <c r="AE187" s="5"/>
      <c r="AF187" s="5"/>
    </row>
    <row r="188" spans="2:32" x14ac:dyDescent="0.2">
      <c r="B188" s="37">
        <f t="shared" si="47"/>
        <v>15</v>
      </c>
      <c r="C188" s="37">
        <v>173</v>
      </c>
      <c r="D188" s="46"/>
      <c r="E188" s="46"/>
      <c r="F188" s="46">
        <f t="shared" si="53"/>
        <v>121.73726518280552</v>
      </c>
      <c r="G188" s="48">
        <f t="shared" si="52"/>
        <v>6214.8674627693681</v>
      </c>
      <c r="H188" s="46">
        <f t="shared" si="39"/>
        <v>0.12</v>
      </c>
      <c r="I188" s="46">
        <f t="shared" si="48"/>
        <v>0</v>
      </c>
      <c r="J188" s="46"/>
      <c r="K188" s="46">
        <f t="shared" si="51"/>
        <v>27069.314898488286</v>
      </c>
      <c r="M188" s="123">
        <f t="shared" si="49"/>
        <v>0.97922719031703953</v>
      </c>
      <c r="N188" s="37">
        <f t="shared" si="50"/>
        <v>15</v>
      </c>
      <c r="O188" s="37">
        <v>173</v>
      </c>
      <c r="P188" s="46">
        <f t="shared" si="40"/>
        <v>0</v>
      </c>
      <c r="Q188" s="46">
        <f t="shared" si="41"/>
        <v>0</v>
      </c>
      <c r="R188" s="46">
        <f t="shared" si="42"/>
        <v>119.20844014183901</v>
      </c>
      <c r="S188" s="115">
        <f t="shared" si="43"/>
        <v>6214.8674627693681</v>
      </c>
      <c r="T188" s="46">
        <f t="shared" si="44"/>
        <v>0.12</v>
      </c>
      <c r="U188" s="46">
        <f t="shared" si="45"/>
        <v>0</v>
      </c>
      <c r="V188" s="46">
        <f t="shared" si="46"/>
        <v>0</v>
      </c>
      <c r="W188" s="116"/>
      <c r="Y188" s="5"/>
      <c r="Z188" s="5"/>
      <c r="AA188" s="5"/>
      <c r="AB188" s="5"/>
      <c r="AC188" s="5"/>
      <c r="AD188" s="5"/>
      <c r="AE188" s="5"/>
      <c r="AF188" s="5"/>
    </row>
    <row r="189" spans="2:32" x14ac:dyDescent="0.2">
      <c r="B189" s="37">
        <f t="shared" si="47"/>
        <v>15</v>
      </c>
      <c r="C189" s="37">
        <v>174</v>
      </c>
      <c r="D189" s="46"/>
      <c r="E189" s="46"/>
      <c r="F189" s="46">
        <f t="shared" si="53"/>
        <v>121.73726518280552</v>
      </c>
      <c r="G189" s="48">
        <f t="shared" si="52"/>
        <v>6214.8674627693681</v>
      </c>
      <c r="H189" s="46">
        <f t="shared" si="39"/>
        <v>0.12</v>
      </c>
      <c r="I189" s="46">
        <f t="shared" si="48"/>
        <v>2225.6416407137153</v>
      </c>
      <c r="J189" s="46"/>
      <c r="K189" s="46">
        <f t="shared" si="51"/>
        <v>29326.719834910527</v>
      </c>
      <c r="M189" s="123">
        <f t="shared" si="49"/>
        <v>0.97410176463698184</v>
      </c>
      <c r="N189" s="37">
        <f t="shared" si="50"/>
        <v>15</v>
      </c>
      <c r="O189" s="37">
        <v>174</v>
      </c>
      <c r="P189" s="46">
        <f t="shared" si="40"/>
        <v>0</v>
      </c>
      <c r="Q189" s="46">
        <f t="shared" si="41"/>
        <v>0</v>
      </c>
      <c r="R189" s="46">
        <f t="shared" si="42"/>
        <v>118.58448483665106</v>
      </c>
      <c r="S189" s="115">
        <f t="shared" si="43"/>
        <v>6214.8674627693681</v>
      </c>
      <c r="T189" s="46">
        <f t="shared" si="44"/>
        <v>0.12</v>
      </c>
      <c r="U189" s="46">
        <f t="shared" si="45"/>
        <v>2168.0014496687777</v>
      </c>
      <c r="V189" s="46">
        <f t="shared" si="46"/>
        <v>0</v>
      </c>
      <c r="W189" s="116"/>
      <c r="Y189" s="5"/>
      <c r="Z189" s="5"/>
      <c r="AA189" s="5"/>
      <c r="AB189" s="5"/>
      <c r="AC189" s="5"/>
      <c r="AD189" s="5"/>
      <c r="AE189" s="5"/>
      <c r="AF189" s="5"/>
    </row>
    <row r="190" spans="2:32" x14ac:dyDescent="0.2">
      <c r="B190" s="37">
        <f t="shared" si="47"/>
        <v>15</v>
      </c>
      <c r="C190" s="37">
        <v>175</v>
      </c>
      <c r="D190" s="46"/>
      <c r="E190" s="46"/>
      <c r="F190" s="46">
        <f t="shared" si="53"/>
        <v>121.73726518280552</v>
      </c>
      <c r="G190" s="48">
        <f t="shared" si="52"/>
        <v>6214.8674627693681</v>
      </c>
      <c r="H190" s="46">
        <f t="shared" si="39"/>
        <v>0.12</v>
      </c>
      <c r="I190" s="46">
        <f t="shared" si="48"/>
        <v>0</v>
      </c>
      <c r="J190" s="46"/>
      <c r="K190" s="46">
        <f t="shared" si="51"/>
        <v>29358.650259370297</v>
      </c>
      <c r="M190" s="123">
        <f t="shared" si="49"/>
        <v>0.96900316622301863</v>
      </c>
      <c r="N190" s="37">
        <f t="shared" si="50"/>
        <v>15</v>
      </c>
      <c r="O190" s="37">
        <v>175</v>
      </c>
      <c r="P190" s="46">
        <f t="shared" si="40"/>
        <v>0</v>
      </c>
      <c r="Q190" s="46">
        <f t="shared" si="41"/>
        <v>0</v>
      </c>
      <c r="R190" s="46">
        <f t="shared" si="42"/>
        <v>117.9637954094698</v>
      </c>
      <c r="S190" s="115">
        <f t="shared" si="43"/>
        <v>6214.8674627693681</v>
      </c>
      <c r="T190" s="46">
        <f t="shared" si="44"/>
        <v>0.12</v>
      </c>
      <c r="U190" s="46">
        <f t="shared" si="45"/>
        <v>0</v>
      </c>
      <c r="V190" s="46">
        <f t="shared" si="46"/>
        <v>0</v>
      </c>
      <c r="W190" s="116"/>
      <c r="Y190" s="5"/>
      <c r="Z190" s="5"/>
      <c r="AA190" s="5"/>
      <c r="AB190" s="5"/>
      <c r="AC190" s="5"/>
      <c r="AD190" s="5"/>
      <c r="AE190" s="5"/>
      <c r="AF190" s="5"/>
    </row>
    <row r="191" spans="2:32" x14ac:dyDescent="0.2">
      <c r="B191" s="37">
        <f t="shared" si="47"/>
        <v>15</v>
      </c>
      <c r="C191" s="37">
        <v>176</v>
      </c>
      <c r="D191" s="46"/>
      <c r="E191" s="46"/>
      <c r="F191" s="46">
        <f t="shared" si="53"/>
        <v>121.73726518280552</v>
      </c>
      <c r="G191" s="48">
        <f t="shared" si="52"/>
        <v>6214.8674627693681</v>
      </c>
      <c r="H191" s="46">
        <f t="shared" si="39"/>
        <v>0.12</v>
      </c>
      <c r="I191" s="46">
        <f t="shared" si="48"/>
        <v>0</v>
      </c>
      <c r="J191" s="46"/>
      <c r="K191" s="46">
        <f t="shared" si="51"/>
        <v>29390.748691961704</v>
      </c>
      <c r="M191" s="123">
        <f t="shared" si="49"/>
        <v>0.96393125465711471</v>
      </c>
      <c r="N191" s="37">
        <f t="shared" si="50"/>
        <v>15</v>
      </c>
      <c r="O191" s="37">
        <v>176</v>
      </c>
      <c r="P191" s="46">
        <f t="shared" si="40"/>
        <v>0</v>
      </c>
      <c r="Q191" s="46">
        <f t="shared" si="41"/>
        <v>0</v>
      </c>
      <c r="R191" s="46">
        <f t="shared" si="42"/>
        <v>117.3463547661876</v>
      </c>
      <c r="S191" s="115">
        <f t="shared" si="43"/>
        <v>6214.8674627693681</v>
      </c>
      <c r="T191" s="46">
        <f t="shared" si="44"/>
        <v>0.12</v>
      </c>
      <c r="U191" s="46">
        <f t="shared" si="45"/>
        <v>0</v>
      </c>
      <c r="V191" s="46">
        <f t="shared" si="46"/>
        <v>0</v>
      </c>
      <c r="W191" s="116"/>
      <c r="Y191" s="5"/>
      <c r="Z191" s="5"/>
      <c r="AA191" s="5"/>
      <c r="AB191" s="5"/>
      <c r="AC191" s="5"/>
      <c r="AD191" s="5"/>
      <c r="AE191" s="5"/>
      <c r="AF191" s="5"/>
    </row>
    <row r="192" spans="2:32" x14ac:dyDescent="0.2">
      <c r="B192" s="37">
        <f t="shared" si="47"/>
        <v>15</v>
      </c>
      <c r="C192" s="37">
        <v>177</v>
      </c>
      <c r="D192" s="46"/>
      <c r="E192" s="46"/>
      <c r="F192" s="46">
        <f t="shared" si="53"/>
        <v>121.73726518280552</v>
      </c>
      <c r="G192" s="48">
        <f t="shared" si="52"/>
        <v>6214.8674627693681</v>
      </c>
      <c r="H192" s="46">
        <f t="shared" si="39"/>
        <v>0.12</v>
      </c>
      <c r="I192" s="46">
        <f t="shared" si="48"/>
        <v>2225.6416407137153</v>
      </c>
      <c r="J192" s="46"/>
      <c r="K192" s="46">
        <f t="shared" si="51"/>
        <v>31660.368303289146</v>
      </c>
      <c r="M192" s="123">
        <f t="shared" si="49"/>
        <v>0.95888589025620363</v>
      </c>
      <c r="N192" s="37">
        <f t="shared" si="50"/>
        <v>15</v>
      </c>
      <c r="O192" s="37">
        <v>177</v>
      </c>
      <c r="P192" s="46">
        <f t="shared" si="40"/>
        <v>0</v>
      </c>
      <c r="Q192" s="46">
        <f t="shared" si="41"/>
        <v>0</v>
      </c>
      <c r="R192" s="46">
        <f t="shared" si="42"/>
        <v>116.73214590217</v>
      </c>
      <c r="S192" s="115">
        <f t="shared" si="43"/>
        <v>6214.8674627693681</v>
      </c>
      <c r="T192" s="46">
        <f t="shared" si="44"/>
        <v>0.12</v>
      </c>
      <c r="U192" s="46">
        <f t="shared" si="45"/>
        <v>2134.1363660470488</v>
      </c>
      <c r="V192" s="46">
        <f t="shared" si="46"/>
        <v>0</v>
      </c>
      <c r="W192" s="116"/>
      <c r="Y192" s="5"/>
      <c r="Z192" s="5"/>
      <c r="AA192" s="5"/>
      <c r="AB192" s="5"/>
      <c r="AC192" s="5"/>
      <c r="AD192" s="5"/>
      <c r="AE192" s="5"/>
      <c r="AF192" s="5"/>
    </row>
    <row r="193" spans="2:32" x14ac:dyDescent="0.2">
      <c r="B193" s="37">
        <f t="shared" si="47"/>
        <v>15</v>
      </c>
      <c r="C193" s="37">
        <v>178</v>
      </c>
      <c r="D193" s="46"/>
      <c r="E193" s="46"/>
      <c r="F193" s="46">
        <f t="shared" si="53"/>
        <v>121.73726518280552</v>
      </c>
      <c r="G193" s="48">
        <f t="shared" si="52"/>
        <v>6214.8674627693681</v>
      </c>
      <c r="H193" s="46">
        <f t="shared" si="39"/>
        <v>0.12</v>
      </c>
      <c r="I193" s="46">
        <f t="shared" si="48"/>
        <v>0</v>
      </c>
      <c r="J193" s="46"/>
      <c r="K193" s="46">
        <f t="shared" si="51"/>
        <v>31704.577672539159</v>
      </c>
      <c r="M193" s="123">
        <f t="shared" si="49"/>
        <v>0.95386693406834155</v>
      </c>
      <c r="N193" s="37">
        <f t="shared" si="50"/>
        <v>15</v>
      </c>
      <c r="O193" s="37">
        <v>178</v>
      </c>
      <c r="P193" s="46">
        <f t="shared" si="40"/>
        <v>0</v>
      </c>
      <c r="Q193" s="46">
        <f t="shared" si="41"/>
        <v>0</v>
      </c>
      <c r="R193" s="46">
        <f t="shared" si="42"/>
        <v>116.12115190178736</v>
      </c>
      <c r="S193" s="115">
        <f t="shared" si="43"/>
        <v>6214.8674627693681</v>
      </c>
      <c r="T193" s="46">
        <f t="shared" si="44"/>
        <v>0.12</v>
      </c>
      <c r="U193" s="46">
        <f t="shared" si="45"/>
        <v>0</v>
      </c>
      <c r="V193" s="46">
        <f t="shared" si="46"/>
        <v>0</v>
      </c>
      <c r="W193" s="116"/>
      <c r="Y193" s="5"/>
      <c r="Z193" s="5"/>
      <c r="AA193" s="5"/>
      <c r="AB193" s="5"/>
      <c r="AC193" s="5"/>
      <c r="AD193" s="5"/>
      <c r="AE193" s="5"/>
      <c r="AF193" s="5"/>
    </row>
    <row r="194" spans="2:32" x14ac:dyDescent="0.2">
      <c r="B194" s="37">
        <f t="shared" si="47"/>
        <v>15</v>
      </c>
      <c r="C194" s="37">
        <v>179</v>
      </c>
      <c r="D194" s="46"/>
      <c r="E194" s="46"/>
      <c r="F194" s="46">
        <f t="shared" si="53"/>
        <v>121.73726518280552</v>
      </c>
      <c r="G194" s="48">
        <f t="shared" si="52"/>
        <v>6214.8674627693681</v>
      </c>
      <c r="H194" s="46">
        <f t="shared" si="39"/>
        <v>0.12</v>
      </c>
      <c r="I194" s="46">
        <f t="shared" si="48"/>
        <v>0</v>
      </c>
      <c r="J194" s="46"/>
      <c r="K194" s="46">
        <f t="shared" si="51"/>
        <v>31749.019657974339</v>
      </c>
      <c r="M194" s="123">
        <f t="shared" si="49"/>
        <v>0.94887424786888186</v>
      </c>
      <c r="N194" s="37">
        <f t="shared" si="50"/>
        <v>15</v>
      </c>
      <c r="O194" s="37">
        <v>179</v>
      </c>
      <c r="P194" s="46">
        <f t="shared" si="40"/>
        <v>0</v>
      </c>
      <c r="Q194" s="46">
        <f t="shared" si="41"/>
        <v>0</v>
      </c>
      <c r="R194" s="46">
        <f t="shared" si="42"/>
        <v>115.5133559379492</v>
      </c>
      <c r="S194" s="115">
        <f t="shared" si="43"/>
        <v>6214.8674627693681</v>
      </c>
      <c r="T194" s="46">
        <f t="shared" si="44"/>
        <v>0.12</v>
      </c>
      <c r="U194" s="46">
        <f t="shared" si="45"/>
        <v>0</v>
      </c>
      <c r="V194" s="46">
        <f t="shared" si="46"/>
        <v>0</v>
      </c>
      <c r="W194" s="116"/>
      <c r="Y194" s="5"/>
      <c r="Z194" s="5"/>
      <c r="AA194" s="5"/>
      <c r="AB194" s="5"/>
      <c r="AC194" s="5"/>
      <c r="AD194" s="5"/>
      <c r="AE194" s="5"/>
      <c r="AF194" s="5"/>
    </row>
    <row r="195" spans="2:32" x14ac:dyDescent="0.2">
      <c r="B195" s="37">
        <f t="shared" si="47"/>
        <v>15</v>
      </c>
      <c r="C195" s="37">
        <v>180</v>
      </c>
      <c r="D195" s="46"/>
      <c r="E195" s="46"/>
      <c r="F195" s="46">
        <f t="shared" si="53"/>
        <v>121.73726518280552</v>
      </c>
      <c r="G195" s="48">
        <f t="shared" si="52"/>
        <v>6214.8674627693681</v>
      </c>
      <c r="H195" s="46">
        <f t="shared" si="39"/>
        <v>0.12</v>
      </c>
      <c r="I195" s="46">
        <f t="shared" si="48"/>
        <v>2225.6416407137153</v>
      </c>
      <c r="J195" s="46"/>
      <c r="K195" s="46">
        <f t="shared" si="51"/>
        <v>34031.047770146906</v>
      </c>
      <c r="M195" s="123">
        <f t="shared" si="49"/>
        <v>0.9439076941566652</v>
      </c>
      <c r="N195" s="37">
        <f t="shared" si="50"/>
        <v>15</v>
      </c>
      <c r="O195" s="37">
        <v>180</v>
      </c>
      <c r="P195" s="46">
        <f t="shared" si="40"/>
        <v>0</v>
      </c>
      <c r="Q195" s="46">
        <f t="shared" si="41"/>
        <v>0</v>
      </c>
      <c r="R195" s="46">
        <f t="shared" si="42"/>
        <v>114.90874127164044</v>
      </c>
      <c r="S195" s="115">
        <f t="shared" si="43"/>
        <v>6214.8674627693681</v>
      </c>
      <c r="T195" s="46">
        <f t="shared" si="44"/>
        <v>0.12</v>
      </c>
      <c r="U195" s="46">
        <f t="shared" si="45"/>
        <v>2100.8002691051402</v>
      </c>
      <c r="V195" s="46">
        <f t="shared" si="46"/>
        <v>0</v>
      </c>
      <c r="W195" s="116"/>
      <c r="Y195" s="5"/>
      <c r="Z195" s="5"/>
      <c r="AA195" s="5"/>
      <c r="AB195" s="5"/>
      <c r="AC195" s="5"/>
      <c r="AD195" s="5"/>
      <c r="AE195" s="5"/>
      <c r="AF195" s="5"/>
    </row>
    <row r="196" spans="2:32" x14ac:dyDescent="0.2">
      <c r="B196" s="37">
        <f t="shared" si="47"/>
        <v>16</v>
      </c>
      <c r="C196" s="37">
        <v>181</v>
      </c>
      <c r="D196" s="46"/>
      <c r="E196" s="46"/>
      <c r="F196" s="46">
        <f t="shared" si="53"/>
        <v>125.3893831382897</v>
      </c>
      <c r="G196" s="48">
        <f t="shared" si="52"/>
        <v>6183.7931254555206</v>
      </c>
      <c r="H196" s="46">
        <f t="shared" si="39"/>
        <v>0.12</v>
      </c>
      <c r="I196" s="46">
        <f t="shared" si="48"/>
        <v>0</v>
      </c>
      <c r="J196" s="46"/>
      <c r="K196" s="46">
        <f t="shared" si="51"/>
        <v>34084.059595696293</v>
      </c>
      <c r="M196" s="123">
        <f t="shared" si="49"/>
        <v>1</v>
      </c>
      <c r="N196" s="37">
        <f t="shared" si="50"/>
        <v>16</v>
      </c>
      <c r="O196" s="37">
        <v>181</v>
      </c>
      <c r="P196" s="46">
        <f t="shared" si="40"/>
        <v>0</v>
      </c>
      <c r="Q196" s="46">
        <f t="shared" si="41"/>
        <v>0</v>
      </c>
      <c r="R196" s="46">
        <f t="shared" si="42"/>
        <v>125.3893831382897</v>
      </c>
      <c r="S196" s="115">
        <f t="shared" si="43"/>
        <v>6183.7931254555206</v>
      </c>
      <c r="T196" s="46">
        <f t="shared" si="44"/>
        <v>0.12</v>
      </c>
      <c r="U196" s="46">
        <f t="shared" si="45"/>
        <v>0</v>
      </c>
      <c r="V196" s="46">
        <f t="shared" si="46"/>
        <v>0</v>
      </c>
      <c r="W196" s="116"/>
      <c r="Y196" s="5"/>
      <c r="Z196" s="5"/>
      <c r="AA196" s="5"/>
      <c r="AB196" s="5"/>
      <c r="AC196" s="5"/>
      <c r="AD196" s="5"/>
      <c r="AE196" s="5"/>
      <c r="AF196" s="5"/>
    </row>
    <row r="197" spans="2:32" x14ac:dyDescent="0.2">
      <c r="B197" s="37">
        <f t="shared" si="47"/>
        <v>16</v>
      </c>
      <c r="C197" s="37">
        <v>182</v>
      </c>
      <c r="D197" s="46"/>
      <c r="E197" s="46"/>
      <c r="F197" s="46">
        <f t="shared" si="53"/>
        <v>125.3893831382897</v>
      </c>
      <c r="G197" s="48">
        <f t="shared" si="52"/>
        <v>6183.7931254555206</v>
      </c>
      <c r="H197" s="46">
        <f t="shared" si="39"/>
        <v>0.12</v>
      </c>
      <c r="I197" s="46">
        <f t="shared" si="48"/>
        <v>0</v>
      </c>
      <c r="J197" s="46"/>
      <c r="K197" s="46">
        <f t="shared" si="51"/>
        <v>34137.350353264781</v>
      </c>
      <c r="M197" s="123">
        <f t="shared" si="49"/>
        <v>0.99476584624003517</v>
      </c>
      <c r="N197" s="37">
        <f t="shared" si="50"/>
        <v>16</v>
      </c>
      <c r="O197" s="37">
        <v>182</v>
      </c>
      <c r="P197" s="46">
        <f t="shared" si="40"/>
        <v>0</v>
      </c>
      <c r="Q197" s="46">
        <f t="shared" si="41"/>
        <v>0</v>
      </c>
      <c r="R197" s="46">
        <f t="shared" si="42"/>
        <v>124.73307582707675</v>
      </c>
      <c r="S197" s="115">
        <f t="shared" si="43"/>
        <v>6183.7931254555206</v>
      </c>
      <c r="T197" s="46">
        <f t="shared" si="44"/>
        <v>0.12</v>
      </c>
      <c r="U197" s="46">
        <f t="shared" si="45"/>
        <v>0</v>
      </c>
      <c r="V197" s="46">
        <f t="shared" si="46"/>
        <v>0</v>
      </c>
      <c r="W197" s="116"/>
      <c r="Y197" s="5"/>
      <c r="Z197" s="5"/>
      <c r="AA197" s="5"/>
      <c r="AB197" s="5"/>
      <c r="AC197" s="5"/>
      <c r="AD197" s="5"/>
      <c r="AE197" s="5"/>
      <c r="AF197" s="5"/>
    </row>
    <row r="198" spans="2:32" x14ac:dyDescent="0.2">
      <c r="B198" s="37">
        <f t="shared" si="47"/>
        <v>16</v>
      </c>
      <c r="C198" s="37">
        <v>183</v>
      </c>
      <c r="D198" s="46"/>
      <c r="E198" s="46"/>
      <c r="F198" s="46">
        <f t="shared" si="53"/>
        <v>125.3893831382897</v>
      </c>
      <c r="G198" s="48">
        <f t="shared" si="52"/>
        <v>6183.7931254555206</v>
      </c>
      <c r="H198" s="46">
        <f t="shared" si="39"/>
        <v>0.12</v>
      </c>
      <c r="I198" s="46">
        <f t="shared" si="48"/>
        <v>2214.5134325101462</v>
      </c>
      <c r="J198" s="46"/>
      <c r="K198" s="46">
        <f t="shared" si="51"/>
        <v>36417.087035671364</v>
      </c>
      <c r="M198" s="123">
        <f t="shared" si="49"/>
        <v>0.98955908884565336</v>
      </c>
      <c r="N198" s="37">
        <f t="shared" si="50"/>
        <v>16</v>
      </c>
      <c r="O198" s="37">
        <v>183</v>
      </c>
      <c r="P198" s="46">
        <f t="shared" si="40"/>
        <v>0</v>
      </c>
      <c r="Q198" s="46">
        <f t="shared" si="41"/>
        <v>0</v>
      </c>
      <c r="R198" s="46">
        <f t="shared" si="42"/>
        <v>124.08020372924449</v>
      </c>
      <c r="S198" s="115">
        <f t="shared" si="43"/>
        <v>6183.7931254555206</v>
      </c>
      <c r="T198" s="46">
        <f t="shared" si="44"/>
        <v>0.12</v>
      </c>
      <c r="U198" s="46">
        <f t="shared" si="45"/>
        <v>2191.3918945112005</v>
      </c>
      <c r="V198" s="46">
        <f t="shared" si="46"/>
        <v>0</v>
      </c>
      <c r="W198" s="116"/>
      <c r="Y198" s="5"/>
      <c r="Z198" s="5"/>
      <c r="AA198" s="5"/>
      <c r="AB198" s="5"/>
      <c r="AC198" s="5"/>
      <c r="AD198" s="5"/>
      <c r="AE198" s="5"/>
      <c r="AF198" s="5"/>
    </row>
    <row r="199" spans="2:32" x14ac:dyDescent="0.2">
      <c r="B199" s="37">
        <f t="shared" si="47"/>
        <v>16</v>
      </c>
      <c r="C199" s="37">
        <v>184</v>
      </c>
      <c r="D199" s="46"/>
      <c r="E199" s="46"/>
      <c r="F199" s="46">
        <f t="shared" si="53"/>
        <v>125.3893831382897</v>
      </c>
      <c r="G199" s="48">
        <f t="shared" si="52"/>
        <v>6183.7931254555206</v>
      </c>
      <c r="H199" s="46">
        <f t="shared" si="39"/>
        <v>0.12</v>
      </c>
      <c r="I199" s="46">
        <f t="shared" si="48"/>
        <v>0</v>
      </c>
      <c r="J199" s="46"/>
      <c r="K199" s="46">
        <f t="shared" si="51"/>
        <v>36482.653470368496</v>
      </c>
      <c r="M199" s="123">
        <f t="shared" si="49"/>
        <v>0.98437958442006435</v>
      </c>
      <c r="N199" s="37">
        <f t="shared" si="50"/>
        <v>16</v>
      </c>
      <c r="O199" s="37">
        <v>184</v>
      </c>
      <c r="P199" s="46">
        <f t="shared" si="40"/>
        <v>0</v>
      </c>
      <c r="Q199" s="46">
        <f t="shared" si="41"/>
        <v>0</v>
      </c>
      <c r="R199" s="46">
        <f t="shared" si="42"/>
        <v>123.43074886435784</v>
      </c>
      <c r="S199" s="115">
        <f t="shared" si="43"/>
        <v>6183.7931254555206</v>
      </c>
      <c r="T199" s="46">
        <f t="shared" si="44"/>
        <v>0.12</v>
      </c>
      <c r="U199" s="46">
        <f t="shared" si="45"/>
        <v>0</v>
      </c>
      <c r="V199" s="46">
        <f t="shared" si="46"/>
        <v>0</v>
      </c>
      <c r="W199" s="116"/>
      <c r="Y199" s="5"/>
      <c r="Z199" s="5"/>
      <c r="AA199" s="5"/>
      <c r="AB199" s="5"/>
      <c r="AC199" s="5"/>
      <c r="AD199" s="5"/>
      <c r="AE199" s="5"/>
      <c r="AF199" s="5"/>
    </row>
    <row r="200" spans="2:32" x14ac:dyDescent="0.2">
      <c r="B200" s="37">
        <f t="shared" si="47"/>
        <v>16</v>
      </c>
      <c r="C200" s="37">
        <v>185</v>
      </c>
      <c r="D200" s="46"/>
      <c r="E200" s="46"/>
      <c r="F200" s="46">
        <f t="shared" si="53"/>
        <v>125.3893831382897</v>
      </c>
      <c r="G200" s="48">
        <f t="shared" si="52"/>
        <v>6183.7931254555206</v>
      </c>
      <c r="H200" s="46">
        <f t="shared" si="39"/>
        <v>0.12</v>
      </c>
      <c r="I200" s="46">
        <f t="shared" si="48"/>
        <v>0</v>
      </c>
      <c r="J200" s="46"/>
      <c r="K200" s="46">
        <f t="shared" si="51"/>
        <v>36548.564895599826</v>
      </c>
      <c r="M200" s="123">
        <f t="shared" si="49"/>
        <v>0.97922719031703953</v>
      </c>
      <c r="N200" s="37">
        <f t="shared" si="50"/>
        <v>16</v>
      </c>
      <c r="O200" s="37">
        <v>185</v>
      </c>
      <c r="P200" s="46">
        <f t="shared" si="40"/>
        <v>0</v>
      </c>
      <c r="Q200" s="46">
        <f t="shared" si="41"/>
        <v>0</v>
      </c>
      <c r="R200" s="46">
        <f t="shared" si="42"/>
        <v>122.7846933460942</v>
      </c>
      <c r="S200" s="115">
        <f t="shared" si="43"/>
        <v>6183.7931254555206</v>
      </c>
      <c r="T200" s="46">
        <f t="shared" si="44"/>
        <v>0.12</v>
      </c>
      <c r="U200" s="46">
        <f t="shared" si="45"/>
        <v>0</v>
      </c>
      <c r="V200" s="46">
        <f t="shared" si="46"/>
        <v>0</v>
      </c>
      <c r="W200" s="116"/>
      <c r="Y200" s="5"/>
      <c r="Z200" s="5"/>
      <c r="AA200" s="5"/>
      <c r="AB200" s="5"/>
      <c r="AC200" s="5"/>
      <c r="AD200" s="5"/>
      <c r="AE200" s="5"/>
      <c r="AF200" s="5"/>
    </row>
    <row r="201" spans="2:32" x14ac:dyDescent="0.2">
      <c r="B201" s="37">
        <f t="shared" si="47"/>
        <v>16</v>
      </c>
      <c r="C201" s="37">
        <v>186</v>
      </c>
      <c r="D201" s="46"/>
      <c r="E201" s="46"/>
      <c r="F201" s="46">
        <f t="shared" si="53"/>
        <v>125.3893831382897</v>
      </c>
      <c r="G201" s="48">
        <f t="shared" si="52"/>
        <v>6183.7931254555206</v>
      </c>
      <c r="H201" s="46">
        <f t="shared" si="39"/>
        <v>0.12</v>
      </c>
      <c r="I201" s="46">
        <f t="shared" si="48"/>
        <v>2214.5134325101462</v>
      </c>
      <c r="J201" s="46"/>
      <c r="K201" s="46">
        <f t="shared" si="51"/>
        <v>38840.988651764063</v>
      </c>
      <c r="M201" s="123">
        <f t="shared" si="49"/>
        <v>0.97410176463698184</v>
      </c>
      <c r="N201" s="37">
        <f t="shared" si="50"/>
        <v>16</v>
      </c>
      <c r="O201" s="37">
        <v>186</v>
      </c>
      <c r="P201" s="46">
        <f t="shared" si="40"/>
        <v>0</v>
      </c>
      <c r="Q201" s="46">
        <f t="shared" si="41"/>
        <v>0</v>
      </c>
      <c r="R201" s="46">
        <f t="shared" si="42"/>
        <v>122.14201938175061</v>
      </c>
      <c r="S201" s="115">
        <f t="shared" si="43"/>
        <v>6183.7931254555206</v>
      </c>
      <c r="T201" s="46">
        <f t="shared" si="44"/>
        <v>0.12</v>
      </c>
      <c r="U201" s="46">
        <f t="shared" si="45"/>
        <v>2157.1614424204331</v>
      </c>
      <c r="V201" s="46">
        <f t="shared" si="46"/>
        <v>0</v>
      </c>
      <c r="W201" s="116"/>
      <c r="Y201" s="5"/>
      <c r="Z201" s="5"/>
      <c r="AA201" s="5"/>
      <c r="AB201" s="5"/>
      <c r="AC201" s="5"/>
      <c r="AD201" s="5"/>
      <c r="AE201" s="5"/>
      <c r="AF201" s="5"/>
    </row>
    <row r="202" spans="2:32" x14ac:dyDescent="0.2">
      <c r="B202" s="37">
        <f t="shared" si="47"/>
        <v>16</v>
      </c>
      <c r="C202" s="37">
        <v>187</v>
      </c>
      <c r="D202" s="46"/>
      <c r="E202" s="46"/>
      <c r="F202" s="46">
        <f t="shared" si="53"/>
        <v>125.3893831382897</v>
      </c>
      <c r="G202" s="48">
        <f t="shared" si="52"/>
        <v>6183.7931254555206</v>
      </c>
      <c r="H202" s="46">
        <f t="shared" si="39"/>
        <v>0.12</v>
      </c>
      <c r="I202" s="46">
        <f t="shared" si="48"/>
        <v>0</v>
      </c>
      <c r="J202" s="46"/>
      <c r="K202" s="46">
        <f t="shared" si="51"/>
        <v>38919.308915722235</v>
      </c>
      <c r="M202" s="123">
        <f t="shared" si="49"/>
        <v>0.96900316622301863</v>
      </c>
      <c r="N202" s="37">
        <f t="shared" si="50"/>
        <v>16</v>
      </c>
      <c r="O202" s="37">
        <v>187</v>
      </c>
      <c r="P202" s="46">
        <f t="shared" si="40"/>
        <v>0</v>
      </c>
      <c r="Q202" s="46">
        <f t="shared" si="41"/>
        <v>0</v>
      </c>
      <c r="R202" s="46">
        <f t="shared" si="42"/>
        <v>121.5027092717539</v>
      </c>
      <c r="S202" s="115">
        <f t="shared" si="43"/>
        <v>6183.7931254555206</v>
      </c>
      <c r="T202" s="46">
        <f t="shared" si="44"/>
        <v>0.12</v>
      </c>
      <c r="U202" s="46">
        <f t="shared" si="45"/>
        <v>0</v>
      </c>
      <c r="V202" s="46">
        <f t="shared" si="46"/>
        <v>0</v>
      </c>
      <c r="W202" s="116"/>
      <c r="Y202" s="5"/>
      <c r="Z202" s="5"/>
      <c r="AA202" s="5"/>
      <c r="AB202" s="5"/>
      <c r="AC202" s="5"/>
      <c r="AD202" s="5"/>
      <c r="AE202" s="5"/>
      <c r="AF202" s="5"/>
    </row>
    <row r="203" spans="2:32" x14ac:dyDescent="0.2">
      <c r="B203" s="37">
        <f t="shared" si="47"/>
        <v>16</v>
      </c>
      <c r="C203" s="37">
        <v>188</v>
      </c>
      <c r="D203" s="46"/>
      <c r="E203" s="46"/>
      <c r="F203" s="46">
        <f t="shared" si="53"/>
        <v>125.3893831382897</v>
      </c>
      <c r="G203" s="48">
        <f t="shared" si="52"/>
        <v>6183.7931254555206</v>
      </c>
      <c r="H203" s="46">
        <f t="shared" si="39"/>
        <v>0.12</v>
      </c>
      <c r="I203" s="46">
        <f t="shared" si="48"/>
        <v>0</v>
      </c>
      <c r="J203" s="46"/>
      <c r="K203" s="46">
        <f t="shared" si="51"/>
        <v>38998.041276965036</v>
      </c>
      <c r="M203" s="123">
        <f t="shared" si="49"/>
        <v>0.96393125465711471</v>
      </c>
      <c r="N203" s="37">
        <f t="shared" si="50"/>
        <v>16</v>
      </c>
      <c r="O203" s="37">
        <v>188</v>
      </c>
      <c r="P203" s="46">
        <f t="shared" si="40"/>
        <v>0</v>
      </c>
      <c r="Q203" s="46">
        <f t="shared" si="41"/>
        <v>0</v>
      </c>
      <c r="R203" s="46">
        <f t="shared" si="42"/>
        <v>120.86674540917326</v>
      </c>
      <c r="S203" s="115">
        <f t="shared" si="43"/>
        <v>6183.7931254555206</v>
      </c>
      <c r="T203" s="46">
        <f t="shared" si="44"/>
        <v>0.12</v>
      </c>
      <c r="U203" s="46">
        <f t="shared" si="45"/>
        <v>0</v>
      </c>
      <c r="V203" s="46">
        <f t="shared" si="46"/>
        <v>0</v>
      </c>
      <c r="W203" s="116"/>
      <c r="Y203" s="5"/>
      <c r="Z203" s="5"/>
      <c r="AA203" s="5"/>
      <c r="AB203" s="5"/>
      <c r="AC203" s="5"/>
      <c r="AD203" s="5"/>
      <c r="AE203" s="5"/>
      <c r="AF203" s="5"/>
    </row>
    <row r="204" spans="2:32" x14ac:dyDescent="0.2">
      <c r="B204" s="37">
        <f t="shared" si="47"/>
        <v>16</v>
      </c>
      <c r="C204" s="37">
        <v>189</v>
      </c>
      <c r="D204" s="46"/>
      <c r="E204" s="46"/>
      <c r="F204" s="46">
        <f t="shared" si="53"/>
        <v>125.3893831382897</v>
      </c>
      <c r="G204" s="48">
        <f t="shared" si="52"/>
        <v>6183.7931254555206</v>
      </c>
      <c r="H204" s="46">
        <f t="shared" si="39"/>
        <v>0.12</v>
      </c>
      <c r="I204" s="46">
        <f t="shared" si="48"/>
        <v>2214.5134325101462</v>
      </c>
      <c r="J204" s="46"/>
      <c r="K204" s="46">
        <f t="shared" si="51"/>
        <v>41303.353428986375</v>
      </c>
      <c r="M204" s="123">
        <f t="shared" si="49"/>
        <v>0.95888589025620363</v>
      </c>
      <c r="N204" s="37">
        <f t="shared" si="50"/>
        <v>16</v>
      </c>
      <c r="O204" s="37">
        <v>189</v>
      </c>
      <c r="P204" s="46">
        <f t="shared" si="40"/>
        <v>0</v>
      </c>
      <c r="Q204" s="46">
        <f t="shared" si="41"/>
        <v>0</v>
      </c>
      <c r="R204" s="46">
        <f t="shared" si="42"/>
        <v>120.23411027923513</v>
      </c>
      <c r="S204" s="115">
        <f t="shared" si="43"/>
        <v>6183.7931254555206</v>
      </c>
      <c r="T204" s="46">
        <f t="shared" si="44"/>
        <v>0.12</v>
      </c>
      <c r="U204" s="46">
        <f t="shared" si="45"/>
        <v>2123.4656842168129</v>
      </c>
      <c r="V204" s="46">
        <f t="shared" si="46"/>
        <v>0</v>
      </c>
      <c r="W204" s="116"/>
      <c r="Y204" s="5"/>
      <c r="Z204" s="5"/>
      <c r="AA204" s="5"/>
      <c r="AB204" s="5"/>
      <c r="AC204" s="5"/>
      <c r="AD204" s="5"/>
      <c r="AE204" s="5"/>
      <c r="AF204" s="5"/>
    </row>
    <row r="205" spans="2:32" x14ac:dyDescent="0.2">
      <c r="B205" s="37">
        <f t="shared" si="47"/>
        <v>16</v>
      </c>
      <c r="C205" s="37">
        <v>190</v>
      </c>
      <c r="D205" s="46"/>
      <c r="E205" s="46"/>
      <c r="F205" s="46">
        <f t="shared" si="53"/>
        <v>125.3893831382897</v>
      </c>
      <c r="G205" s="48">
        <f t="shared" si="52"/>
        <v>6183.7931254555206</v>
      </c>
      <c r="H205" s="46">
        <f t="shared" si="39"/>
        <v>0.12</v>
      </c>
      <c r="I205" s="46">
        <f t="shared" si="48"/>
        <v>0</v>
      </c>
      <c r="J205" s="46"/>
      <c r="K205" s="46">
        <f t="shared" si="51"/>
        <v>41394.629903600369</v>
      </c>
      <c r="M205" s="123">
        <f t="shared" si="49"/>
        <v>0.95386693406834155</v>
      </c>
      <c r="N205" s="37">
        <f t="shared" si="50"/>
        <v>16</v>
      </c>
      <c r="O205" s="37">
        <v>190</v>
      </c>
      <c r="P205" s="46">
        <f t="shared" si="40"/>
        <v>0</v>
      </c>
      <c r="Q205" s="46">
        <f t="shared" si="41"/>
        <v>0</v>
      </c>
      <c r="R205" s="46">
        <f t="shared" si="42"/>
        <v>119.60478645884101</v>
      </c>
      <c r="S205" s="115">
        <f t="shared" si="43"/>
        <v>6183.7931254555206</v>
      </c>
      <c r="T205" s="46">
        <f t="shared" si="44"/>
        <v>0.12</v>
      </c>
      <c r="U205" s="46">
        <f t="shared" si="45"/>
        <v>0</v>
      </c>
      <c r="V205" s="46">
        <f t="shared" si="46"/>
        <v>0</v>
      </c>
      <c r="W205" s="116"/>
      <c r="Y205" s="5"/>
      <c r="Z205" s="5"/>
      <c r="AA205" s="5"/>
      <c r="AB205" s="5"/>
      <c r="AC205" s="5"/>
      <c r="AD205" s="5"/>
      <c r="AE205" s="5"/>
      <c r="AF205" s="5"/>
    </row>
    <row r="206" spans="2:32" x14ac:dyDescent="0.2">
      <c r="B206" s="37">
        <f t="shared" si="47"/>
        <v>16</v>
      </c>
      <c r="C206" s="37">
        <v>191</v>
      </c>
      <c r="D206" s="46"/>
      <c r="E206" s="46"/>
      <c r="F206" s="46">
        <f t="shared" si="53"/>
        <v>125.3893831382897</v>
      </c>
      <c r="G206" s="48">
        <f t="shared" si="52"/>
        <v>6183.7931254555206</v>
      </c>
      <c r="H206" s="46">
        <f t="shared" si="39"/>
        <v>0.12</v>
      </c>
      <c r="I206" s="46">
        <f t="shared" si="48"/>
        <v>0</v>
      </c>
      <c r="J206" s="46"/>
      <c r="K206" s="46">
        <f t="shared" si="51"/>
        <v>41486.386647118452</v>
      </c>
      <c r="M206" s="123">
        <f t="shared" si="49"/>
        <v>0.94887424786888186</v>
      </c>
      <c r="N206" s="37">
        <f t="shared" si="50"/>
        <v>16</v>
      </c>
      <c r="O206" s="37">
        <v>191</v>
      </c>
      <c r="P206" s="46">
        <f t="shared" si="40"/>
        <v>0</v>
      </c>
      <c r="Q206" s="46">
        <f t="shared" si="41"/>
        <v>0</v>
      </c>
      <c r="R206" s="46">
        <f t="shared" si="42"/>
        <v>118.97875661608769</v>
      </c>
      <c r="S206" s="115">
        <f t="shared" si="43"/>
        <v>6183.7931254555206</v>
      </c>
      <c r="T206" s="46">
        <f t="shared" si="44"/>
        <v>0.12</v>
      </c>
      <c r="U206" s="46">
        <f t="shared" si="45"/>
        <v>0</v>
      </c>
      <c r="V206" s="46">
        <f t="shared" si="46"/>
        <v>0</v>
      </c>
      <c r="W206" s="116"/>
      <c r="Y206" s="5"/>
      <c r="Z206" s="5"/>
      <c r="AA206" s="5"/>
      <c r="AB206" s="5"/>
      <c r="AC206" s="5"/>
      <c r="AD206" s="5"/>
      <c r="AE206" s="5"/>
      <c r="AF206" s="5"/>
    </row>
    <row r="207" spans="2:32" x14ac:dyDescent="0.2">
      <c r="B207" s="37">
        <f t="shared" si="47"/>
        <v>16</v>
      </c>
      <c r="C207" s="37">
        <v>192</v>
      </c>
      <c r="D207" s="46"/>
      <c r="E207" s="46"/>
      <c r="F207" s="46">
        <f t="shared" si="53"/>
        <v>125.3893831382897</v>
      </c>
      <c r="G207" s="48">
        <f t="shared" si="52"/>
        <v>6183.7931254555206</v>
      </c>
      <c r="H207" s="46">
        <f t="shared" si="39"/>
        <v>0.12</v>
      </c>
      <c r="I207" s="46">
        <f t="shared" si="48"/>
        <v>2214.5134325101462</v>
      </c>
      <c r="J207" s="46"/>
      <c r="K207" s="46">
        <f t="shared" si="51"/>
        <v>43804.791711732752</v>
      </c>
      <c r="M207" s="123">
        <f t="shared" si="49"/>
        <v>0.9439076941566652</v>
      </c>
      <c r="N207" s="37">
        <f t="shared" si="50"/>
        <v>16</v>
      </c>
      <c r="O207" s="37">
        <v>192</v>
      </c>
      <c r="P207" s="46">
        <f t="shared" si="40"/>
        <v>0</v>
      </c>
      <c r="Q207" s="46">
        <f t="shared" si="41"/>
        <v>0</v>
      </c>
      <c r="R207" s="46">
        <f t="shared" si="42"/>
        <v>118.35600350978967</v>
      </c>
      <c r="S207" s="115">
        <f t="shared" si="43"/>
        <v>6183.7931254555206</v>
      </c>
      <c r="T207" s="46">
        <f t="shared" si="44"/>
        <v>0.12</v>
      </c>
      <c r="U207" s="46">
        <f t="shared" si="45"/>
        <v>2090.2962677596138</v>
      </c>
      <c r="V207" s="46">
        <f t="shared" si="46"/>
        <v>0</v>
      </c>
      <c r="W207" s="116"/>
      <c r="Y207" s="5"/>
      <c r="Z207" s="5"/>
      <c r="AA207" s="5"/>
      <c r="AB207" s="5"/>
      <c r="AC207" s="5"/>
      <c r="AD207" s="5"/>
      <c r="AE207" s="5"/>
      <c r="AF207" s="5"/>
    </row>
    <row r="208" spans="2:32" x14ac:dyDescent="0.2">
      <c r="B208" s="37">
        <f t="shared" si="47"/>
        <v>17</v>
      </c>
      <c r="C208" s="37">
        <v>193</v>
      </c>
      <c r="D208" s="46"/>
      <c r="E208" s="46"/>
      <c r="F208" s="46">
        <f t="shared" si="53"/>
        <v>129.15106463243839</v>
      </c>
      <c r="G208" s="48">
        <f t="shared" si="52"/>
        <v>6152.8741598282431</v>
      </c>
      <c r="H208" s="46">
        <f t="shared" ref="H208:H271" si="54">$H$14</f>
        <v>0.12</v>
      </c>
      <c r="I208" s="46">
        <f t="shared" si="48"/>
        <v>0</v>
      </c>
      <c r="J208" s="46"/>
      <c r="K208" s="46">
        <f t="shared" si="51"/>
        <v>43905.448515530821</v>
      </c>
      <c r="M208" s="123">
        <f t="shared" si="49"/>
        <v>1</v>
      </c>
      <c r="N208" s="37">
        <f t="shared" si="50"/>
        <v>17</v>
      </c>
      <c r="O208" s="37">
        <v>193</v>
      </c>
      <c r="P208" s="46">
        <f t="shared" ref="P208:P271" si="55">D208*$M208</f>
        <v>0</v>
      </c>
      <c r="Q208" s="46">
        <f t="shared" ref="Q208:Q271" si="56">E208*$M208</f>
        <v>0</v>
      </c>
      <c r="R208" s="46">
        <f t="shared" ref="R208:R271" si="57">F208*$M208</f>
        <v>129.15106463243839</v>
      </c>
      <c r="S208" s="115">
        <f t="shared" ref="S208:S271" si="58">G208</f>
        <v>6152.8741598282431</v>
      </c>
      <c r="T208" s="46">
        <f t="shared" ref="T208:T271" si="59">H208</f>
        <v>0.12</v>
      </c>
      <c r="U208" s="46">
        <f t="shared" ref="U208:U271" si="60">I208*$M208</f>
        <v>0</v>
      </c>
      <c r="V208" s="46">
        <f t="shared" ref="V208:V271" si="61">J208*$M208</f>
        <v>0</v>
      </c>
      <c r="W208" s="116"/>
      <c r="Y208" s="5"/>
      <c r="Z208" s="5"/>
      <c r="AA208" s="5"/>
      <c r="AB208" s="5"/>
      <c r="AC208" s="5"/>
      <c r="AD208" s="5"/>
      <c r="AE208" s="5"/>
      <c r="AF208" s="5"/>
    </row>
    <row r="209" spans="2:32" x14ac:dyDescent="0.2">
      <c r="B209" s="37">
        <f t="shared" ref="B209:B272" si="62">INT((C209-1)/12)+1</f>
        <v>17</v>
      </c>
      <c r="C209" s="37">
        <v>194</v>
      </c>
      <c r="D209" s="46"/>
      <c r="E209" s="46"/>
      <c r="F209" s="46">
        <f t="shared" si="53"/>
        <v>129.15106463243839</v>
      </c>
      <c r="G209" s="48">
        <f t="shared" si="52"/>
        <v>6152.8741598282431</v>
      </c>
      <c r="H209" s="46">
        <f t="shared" si="54"/>
        <v>0.12</v>
      </c>
      <c r="I209" s="46">
        <f t="shared" ref="I209:I272" si="63">IF(INT(C209/3)=C209/3,SUMPRODUCT(G207:G209,H207:H209),0)*(1-$D$9/12)</f>
        <v>0</v>
      </c>
      <c r="J209" s="46"/>
      <c r="K209" s="46">
        <f t="shared" si="51"/>
        <v>44006.634944657359</v>
      </c>
      <c r="M209" s="123">
        <f t="shared" ref="M209:M272" si="64">(1-$D$9/12)^(12*(($C209-1)/12-$B209+1))</f>
        <v>0.99476584624003528</v>
      </c>
      <c r="N209" s="37">
        <f t="shared" ref="N209:N272" si="65">INT((O209-1)/12)+1</f>
        <v>17</v>
      </c>
      <c r="O209" s="37">
        <v>194</v>
      </c>
      <c r="P209" s="46">
        <f t="shared" si="55"/>
        <v>0</v>
      </c>
      <c r="Q209" s="46">
        <f t="shared" si="56"/>
        <v>0</v>
      </c>
      <c r="R209" s="46">
        <f t="shared" si="57"/>
        <v>128.47506810188906</v>
      </c>
      <c r="S209" s="115">
        <f t="shared" si="58"/>
        <v>6152.8741598282431</v>
      </c>
      <c r="T209" s="46">
        <f t="shared" si="59"/>
        <v>0.12</v>
      </c>
      <c r="U209" s="46">
        <f t="shared" si="60"/>
        <v>0</v>
      </c>
      <c r="V209" s="46">
        <f t="shared" si="61"/>
        <v>0</v>
      </c>
      <c r="W209" s="116"/>
      <c r="Y209" s="5"/>
      <c r="Z209" s="5"/>
      <c r="AA209" s="5"/>
      <c r="AB209" s="5"/>
      <c r="AC209" s="5"/>
      <c r="AD209" s="5"/>
      <c r="AE209" s="5"/>
      <c r="AF209" s="5"/>
    </row>
    <row r="210" spans="2:32" x14ac:dyDescent="0.2">
      <c r="B210" s="37">
        <f t="shared" si="62"/>
        <v>17</v>
      </c>
      <c r="C210" s="37">
        <v>195</v>
      </c>
      <c r="D210" s="46"/>
      <c r="E210" s="46"/>
      <c r="F210" s="46">
        <f t="shared" si="53"/>
        <v>129.15106463243839</v>
      </c>
      <c r="G210" s="48">
        <f t="shared" si="52"/>
        <v>6152.8741598282431</v>
      </c>
      <c r="H210" s="46">
        <f t="shared" si="54"/>
        <v>0.12</v>
      </c>
      <c r="I210" s="46">
        <f t="shared" si="63"/>
        <v>2203.4408653475953</v>
      </c>
      <c r="J210" s="46"/>
      <c r="K210" s="46">
        <f t="shared" ref="K210:K273" si="66">(K209-D210-E210-F210+I210+J210)*(1+$D$10/12)</f>
        <v>46323.388483377094</v>
      </c>
      <c r="M210" s="123">
        <f t="shared" si="64"/>
        <v>0.98955908884565325</v>
      </c>
      <c r="N210" s="37">
        <f t="shared" si="65"/>
        <v>17</v>
      </c>
      <c r="O210" s="37">
        <v>195</v>
      </c>
      <c r="P210" s="46">
        <f t="shared" si="55"/>
        <v>0</v>
      </c>
      <c r="Q210" s="46">
        <f t="shared" si="56"/>
        <v>0</v>
      </c>
      <c r="R210" s="46">
        <f t="shared" si="57"/>
        <v>127.80260984112181</v>
      </c>
      <c r="S210" s="115">
        <f t="shared" si="58"/>
        <v>6152.8741598282431</v>
      </c>
      <c r="T210" s="46">
        <f t="shared" si="59"/>
        <v>0.12</v>
      </c>
      <c r="U210" s="46">
        <f t="shared" si="60"/>
        <v>2180.4349350386442</v>
      </c>
      <c r="V210" s="46">
        <f t="shared" si="61"/>
        <v>0</v>
      </c>
      <c r="W210" s="116"/>
      <c r="Y210" s="5"/>
      <c r="Z210" s="5"/>
      <c r="AA210" s="5"/>
      <c r="AB210" s="5"/>
      <c r="AC210" s="5"/>
      <c r="AD210" s="5"/>
      <c r="AE210" s="5"/>
      <c r="AF210" s="5"/>
    </row>
    <row r="211" spans="2:32" x14ac:dyDescent="0.2">
      <c r="B211" s="37">
        <f t="shared" si="62"/>
        <v>17</v>
      </c>
      <c r="C211" s="37">
        <v>196</v>
      </c>
      <c r="D211" s="46"/>
      <c r="E211" s="46"/>
      <c r="F211" s="46">
        <f t="shared" si="53"/>
        <v>129.15106463243839</v>
      </c>
      <c r="G211" s="48">
        <f t="shared" si="52"/>
        <v>6152.8741598282431</v>
      </c>
      <c r="H211" s="46">
        <f t="shared" si="54"/>
        <v>0.12</v>
      </c>
      <c r="I211" s="46">
        <f t="shared" si="63"/>
        <v>0</v>
      </c>
      <c r="J211" s="46"/>
      <c r="K211" s="46">
        <f t="shared" si="66"/>
        <v>46437.297373394213</v>
      </c>
      <c r="M211" s="123">
        <f t="shared" si="64"/>
        <v>0.98437958442006435</v>
      </c>
      <c r="N211" s="37">
        <f t="shared" si="65"/>
        <v>17</v>
      </c>
      <c r="O211" s="37">
        <v>196</v>
      </c>
      <c r="P211" s="46">
        <f t="shared" si="55"/>
        <v>0</v>
      </c>
      <c r="Q211" s="46">
        <f t="shared" si="56"/>
        <v>0</v>
      </c>
      <c r="R211" s="46">
        <f t="shared" si="57"/>
        <v>127.13367133028858</v>
      </c>
      <c r="S211" s="115">
        <f t="shared" si="58"/>
        <v>6152.8741598282431</v>
      </c>
      <c r="T211" s="46">
        <f t="shared" si="59"/>
        <v>0.12</v>
      </c>
      <c r="U211" s="46">
        <f t="shared" si="60"/>
        <v>0</v>
      </c>
      <c r="V211" s="46">
        <f t="shared" si="61"/>
        <v>0</v>
      </c>
      <c r="W211" s="116"/>
      <c r="Y211" s="5"/>
      <c r="Z211" s="5"/>
      <c r="AA211" s="5"/>
      <c r="AB211" s="5"/>
      <c r="AC211" s="5"/>
      <c r="AD211" s="5"/>
      <c r="AE211" s="5"/>
      <c r="AF211" s="5"/>
    </row>
    <row r="212" spans="2:32" x14ac:dyDescent="0.2">
      <c r="B212" s="37">
        <f t="shared" si="62"/>
        <v>17</v>
      </c>
      <c r="C212" s="37">
        <v>197</v>
      </c>
      <c r="D212" s="46"/>
      <c r="E212" s="46"/>
      <c r="F212" s="46">
        <f t="shared" si="53"/>
        <v>129.15106463243839</v>
      </c>
      <c r="G212" s="48">
        <f t="shared" si="52"/>
        <v>6152.8741598282431</v>
      </c>
      <c r="H212" s="46">
        <f t="shared" si="54"/>
        <v>0.12</v>
      </c>
      <c r="I212" s="46">
        <f t="shared" si="63"/>
        <v>0</v>
      </c>
      <c r="J212" s="46"/>
      <c r="K212" s="46">
        <f t="shared" si="66"/>
        <v>46551.805617166014</v>
      </c>
      <c r="M212" s="123">
        <f t="shared" si="64"/>
        <v>0.97922719031703964</v>
      </c>
      <c r="N212" s="37">
        <f t="shared" si="65"/>
        <v>17</v>
      </c>
      <c r="O212" s="37">
        <v>197</v>
      </c>
      <c r="P212" s="46">
        <f t="shared" si="55"/>
        <v>0</v>
      </c>
      <c r="Q212" s="46">
        <f t="shared" si="56"/>
        <v>0</v>
      </c>
      <c r="R212" s="46">
        <f t="shared" si="57"/>
        <v>126.46823414647703</v>
      </c>
      <c r="S212" s="115">
        <f t="shared" si="58"/>
        <v>6152.8741598282431</v>
      </c>
      <c r="T212" s="46">
        <f t="shared" si="59"/>
        <v>0.12</v>
      </c>
      <c r="U212" s="46">
        <f t="shared" si="60"/>
        <v>0</v>
      </c>
      <c r="V212" s="46">
        <f t="shared" si="61"/>
        <v>0</v>
      </c>
      <c r="W212" s="116"/>
      <c r="Y212" s="5"/>
      <c r="Z212" s="5"/>
      <c r="AA212" s="5"/>
      <c r="AB212" s="5"/>
      <c r="AC212" s="5"/>
      <c r="AD212" s="5"/>
      <c r="AE212" s="5"/>
      <c r="AF212" s="5"/>
    </row>
    <row r="213" spans="2:32" x14ac:dyDescent="0.2">
      <c r="B213" s="37">
        <f t="shared" si="62"/>
        <v>17</v>
      </c>
      <c r="C213" s="37">
        <v>198</v>
      </c>
      <c r="D213" s="46"/>
      <c r="E213" s="46"/>
      <c r="F213" s="46">
        <f t="shared" si="53"/>
        <v>129.15106463243839</v>
      </c>
      <c r="G213" s="48">
        <f t="shared" si="52"/>
        <v>6152.8741598282431</v>
      </c>
      <c r="H213" s="46">
        <f t="shared" si="54"/>
        <v>0.12</v>
      </c>
      <c r="I213" s="46">
        <f t="shared" si="63"/>
        <v>2203.4408653475953</v>
      </c>
      <c r="J213" s="46"/>
      <c r="K213" s="46">
        <f t="shared" si="66"/>
        <v>48881.951065846893</v>
      </c>
      <c r="M213" s="123">
        <f t="shared" si="64"/>
        <v>0.97410176463698173</v>
      </c>
      <c r="N213" s="37">
        <f t="shared" si="65"/>
        <v>17</v>
      </c>
      <c r="O213" s="37">
        <v>198</v>
      </c>
      <c r="P213" s="46">
        <f t="shared" si="55"/>
        <v>0</v>
      </c>
      <c r="Q213" s="46">
        <f t="shared" si="56"/>
        <v>0</v>
      </c>
      <c r="R213" s="46">
        <f t="shared" si="57"/>
        <v>125.80627996320311</v>
      </c>
      <c r="S213" s="115">
        <f t="shared" si="58"/>
        <v>6152.8741598282431</v>
      </c>
      <c r="T213" s="46">
        <f t="shared" si="59"/>
        <v>0.12</v>
      </c>
      <c r="U213" s="46">
        <f t="shared" si="60"/>
        <v>2146.3756352083306</v>
      </c>
      <c r="V213" s="46">
        <f t="shared" si="61"/>
        <v>0</v>
      </c>
      <c r="W213" s="116"/>
      <c r="Y213" s="5"/>
      <c r="Z213" s="5"/>
      <c r="AA213" s="5"/>
      <c r="AB213" s="5"/>
      <c r="AC213" s="5"/>
      <c r="AD213" s="5"/>
      <c r="AE213" s="5"/>
      <c r="AF213" s="5"/>
    </row>
    <row r="214" spans="2:32" x14ac:dyDescent="0.2">
      <c r="B214" s="37">
        <f t="shared" si="62"/>
        <v>17</v>
      </c>
      <c r="C214" s="37">
        <v>199</v>
      </c>
      <c r="D214" s="46"/>
      <c r="E214" s="46"/>
      <c r="F214" s="46">
        <f t="shared" si="53"/>
        <v>129.15106463243839</v>
      </c>
      <c r="G214" s="48">
        <f t="shared" si="52"/>
        <v>6152.8741598282431</v>
      </c>
      <c r="H214" s="46">
        <f t="shared" si="54"/>
        <v>0.12</v>
      </c>
      <c r="I214" s="46">
        <f t="shared" si="63"/>
        <v>0</v>
      </c>
      <c r="J214" s="46"/>
      <c r="K214" s="46">
        <f t="shared" si="66"/>
        <v>49009.322329961149</v>
      </c>
      <c r="M214" s="123">
        <f t="shared" si="64"/>
        <v>0.96900316622301863</v>
      </c>
      <c r="N214" s="37">
        <f t="shared" si="65"/>
        <v>17</v>
      </c>
      <c r="O214" s="37">
        <v>199</v>
      </c>
      <c r="P214" s="46">
        <f t="shared" si="55"/>
        <v>0</v>
      </c>
      <c r="Q214" s="46">
        <f t="shared" si="56"/>
        <v>0</v>
      </c>
      <c r="R214" s="46">
        <f t="shared" si="57"/>
        <v>125.14779054990652</v>
      </c>
      <c r="S214" s="115">
        <f t="shared" si="58"/>
        <v>6152.8741598282431</v>
      </c>
      <c r="T214" s="46">
        <f t="shared" si="59"/>
        <v>0.12</v>
      </c>
      <c r="U214" s="46">
        <f t="shared" si="60"/>
        <v>0</v>
      </c>
      <c r="V214" s="46">
        <f t="shared" si="61"/>
        <v>0</v>
      </c>
      <c r="W214" s="116"/>
      <c r="Y214" s="5"/>
      <c r="Z214" s="5"/>
      <c r="AA214" s="5"/>
      <c r="AB214" s="5"/>
      <c r="AC214" s="5"/>
      <c r="AD214" s="5"/>
      <c r="AE214" s="5"/>
      <c r="AF214" s="5"/>
    </row>
    <row r="215" spans="2:32" x14ac:dyDescent="0.2">
      <c r="B215" s="37">
        <f t="shared" si="62"/>
        <v>17</v>
      </c>
      <c r="C215" s="37">
        <v>200</v>
      </c>
      <c r="D215" s="46"/>
      <c r="E215" s="46"/>
      <c r="F215" s="46">
        <f t="shared" si="53"/>
        <v>129.15106463243839</v>
      </c>
      <c r="G215" s="48">
        <f t="shared" ref="G215:G278" si="67">$G$13/12*(1-$G$14)^(INT((C215-1)/12))</f>
        <v>6152.8741598282431</v>
      </c>
      <c r="H215" s="46">
        <f t="shared" si="54"/>
        <v>0.12</v>
      </c>
      <c r="I215" s="46">
        <f t="shared" si="63"/>
        <v>0</v>
      </c>
      <c r="J215" s="46"/>
      <c r="K215" s="46">
        <f t="shared" si="66"/>
        <v>49137.363782726825</v>
      </c>
      <c r="M215" s="123">
        <f t="shared" si="64"/>
        <v>0.96393125465711482</v>
      </c>
      <c r="N215" s="37">
        <f t="shared" si="65"/>
        <v>17</v>
      </c>
      <c r="O215" s="37">
        <v>200</v>
      </c>
      <c r="P215" s="46">
        <f t="shared" si="55"/>
        <v>0</v>
      </c>
      <c r="Q215" s="46">
        <f t="shared" si="56"/>
        <v>0</v>
      </c>
      <c r="R215" s="46">
        <f t="shared" si="57"/>
        <v>124.49274777144846</v>
      </c>
      <c r="S215" s="115">
        <f t="shared" si="58"/>
        <v>6152.8741598282431</v>
      </c>
      <c r="T215" s="46">
        <f t="shared" si="59"/>
        <v>0.12</v>
      </c>
      <c r="U215" s="46">
        <f t="shared" si="60"/>
        <v>0</v>
      </c>
      <c r="V215" s="46">
        <f t="shared" si="61"/>
        <v>0</v>
      </c>
      <c r="W215" s="116"/>
      <c r="Y215" s="5"/>
      <c r="Z215" s="5"/>
      <c r="AA215" s="5"/>
      <c r="AB215" s="5"/>
      <c r="AC215" s="5"/>
      <c r="AD215" s="5"/>
      <c r="AE215" s="5"/>
      <c r="AF215" s="5"/>
    </row>
    <row r="216" spans="2:32" x14ac:dyDescent="0.2">
      <c r="B216" s="37">
        <f t="shared" si="62"/>
        <v>17</v>
      </c>
      <c r="C216" s="37">
        <v>201</v>
      </c>
      <c r="D216" s="46"/>
      <c r="E216" s="46"/>
      <c r="F216" s="46">
        <f t="shared" si="53"/>
        <v>129.15106463243839</v>
      </c>
      <c r="G216" s="48">
        <f t="shared" si="67"/>
        <v>6152.8741598282431</v>
      </c>
      <c r="H216" s="46">
        <f t="shared" si="54"/>
        <v>0.12</v>
      </c>
      <c r="I216" s="46">
        <f t="shared" si="63"/>
        <v>2203.4408653475953</v>
      </c>
      <c r="J216" s="46"/>
      <c r="K216" s="46">
        <f t="shared" si="66"/>
        <v>51481.113648009894</v>
      </c>
      <c r="M216" s="123">
        <f t="shared" si="64"/>
        <v>0.95888589025620352</v>
      </c>
      <c r="N216" s="37">
        <f t="shared" si="65"/>
        <v>17</v>
      </c>
      <c r="O216" s="37">
        <v>201</v>
      </c>
      <c r="P216" s="46">
        <f t="shared" si="55"/>
        <v>0</v>
      </c>
      <c r="Q216" s="46">
        <f t="shared" si="56"/>
        <v>0</v>
      </c>
      <c r="R216" s="46">
        <f t="shared" si="57"/>
        <v>123.84113358761216</v>
      </c>
      <c r="S216" s="115">
        <f t="shared" si="58"/>
        <v>6152.8741598282431</v>
      </c>
      <c r="T216" s="46">
        <f t="shared" si="59"/>
        <v>0.12</v>
      </c>
      <c r="U216" s="46">
        <f t="shared" si="60"/>
        <v>2112.8483557957284</v>
      </c>
      <c r="V216" s="46">
        <f t="shared" si="61"/>
        <v>0</v>
      </c>
      <c r="W216" s="116"/>
      <c r="Y216" s="5"/>
      <c r="Z216" s="5"/>
      <c r="AA216" s="5"/>
      <c r="AB216" s="5"/>
      <c r="AC216" s="5"/>
      <c r="AD216" s="5"/>
      <c r="AE216" s="5"/>
      <c r="AF216" s="5"/>
    </row>
    <row r="217" spans="2:32" x14ac:dyDescent="0.2">
      <c r="B217" s="37">
        <f t="shared" si="62"/>
        <v>17</v>
      </c>
      <c r="C217" s="37">
        <v>202</v>
      </c>
      <c r="D217" s="46"/>
      <c r="E217" s="46"/>
      <c r="F217" s="46">
        <f t="shared" si="53"/>
        <v>129.15106463243839</v>
      </c>
      <c r="G217" s="48">
        <f t="shared" si="67"/>
        <v>6152.8741598282431</v>
      </c>
      <c r="H217" s="46">
        <f t="shared" si="54"/>
        <v>0.12</v>
      </c>
      <c r="I217" s="46">
        <f t="shared" si="63"/>
        <v>0</v>
      </c>
      <c r="J217" s="46"/>
      <c r="K217" s="46">
        <f t="shared" si="66"/>
        <v>51622.160911007311</v>
      </c>
      <c r="M217" s="123">
        <f t="shared" si="64"/>
        <v>0.95386693406834155</v>
      </c>
      <c r="N217" s="37">
        <f t="shared" si="65"/>
        <v>17</v>
      </c>
      <c r="O217" s="37">
        <v>202</v>
      </c>
      <c r="P217" s="46">
        <f t="shared" si="55"/>
        <v>0</v>
      </c>
      <c r="Q217" s="46">
        <f t="shared" si="56"/>
        <v>0</v>
      </c>
      <c r="R217" s="46">
        <f t="shared" si="57"/>
        <v>123.19293005260623</v>
      </c>
      <c r="S217" s="115">
        <f t="shared" si="58"/>
        <v>6152.8741598282431</v>
      </c>
      <c r="T217" s="46">
        <f t="shared" si="59"/>
        <v>0.12</v>
      </c>
      <c r="U217" s="46">
        <f t="shared" si="60"/>
        <v>0</v>
      </c>
      <c r="V217" s="46">
        <f t="shared" si="61"/>
        <v>0</v>
      </c>
      <c r="W217" s="116"/>
      <c r="Y217" s="5"/>
      <c r="Z217" s="5"/>
      <c r="AA217" s="5"/>
      <c r="AB217" s="5"/>
      <c r="AC217" s="5"/>
      <c r="AD217" s="5"/>
      <c r="AE217" s="5"/>
      <c r="AF217" s="5"/>
    </row>
    <row r="218" spans="2:32" x14ac:dyDescent="0.2">
      <c r="B218" s="37">
        <f t="shared" si="62"/>
        <v>17</v>
      </c>
      <c r="C218" s="37">
        <v>203</v>
      </c>
      <c r="D218" s="46"/>
      <c r="E218" s="46"/>
      <c r="F218" s="46">
        <f t="shared" si="53"/>
        <v>129.15106463243839</v>
      </c>
      <c r="G218" s="48">
        <f t="shared" si="67"/>
        <v>6152.8741598282431</v>
      </c>
      <c r="H218" s="46">
        <f t="shared" si="54"/>
        <v>0.12</v>
      </c>
      <c r="I218" s="46">
        <f t="shared" si="63"/>
        <v>0</v>
      </c>
      <c r="J218" s="46"/>
      <c r="K218" s="46">
        <f t="shared" si="66"/>
        <v>51763.950321581207</v>
      </c>
      <c r="M218" s="123">
        <f t="shared" si="64"/>
        <v>0.94887424786888197</v>
      </c>
      <c r="N218" s="37">
        <f t="shared" si="65"/>
        <v>17</v>
      </c>
      <c r="O218" s="37">
        <v>203</v>
      </c>
      <c r="P218" s="46">
        <f t="shared" si="55"/>
        <v>0</v>
      </c>
      <c r="Q218" s="46">
        <f t="shared" si="56"/>
        <v>0</v>
      </c>
      <c r="R218" s="46">
        <f t="shared" si="57"/>
        <v>122.54811931457034</v>
      </c>
      <c r="S218" s="115">
        <f t="shared" si="58"/>
        <v>6152.8741598282431</v>
      </c>
      <c r="T218" s="46">
        <f t="shared" si="59"/>
        <v>0.12</v>
      </c>
      <c r="U218" s="46">
        <f t="shared" si="60"/>
        <v>0</v>
      </c>
      <c r="V218" s="46">
        <f t="shared" si="61"/>
        <v>0</v>
      </c>
      <c r="W218" s="116"/>
      <c r="Y218" s="5"/>
      <c r="Z218" s="5"/>
      <c r="AA218" s="5"/>
      <c r="AB218" s="5"/>
      <c r="AC218" s="5"/>
      <c r="AD218" s="5"/>
      <c r="AE218" s="5"/>
      <c r="AF218" s="5"/>
    </row>
    <row r="219" spans="2:32" x14ac:dyDescent="0.2">
      <c r="B219" s="37">
        <f t="shared" si="62"/>
        <v>17</v>
      </c>
      <c r="C219" s="37">
        <v>204</v>
      </c>
      <c r="D219" s="46"/>
      <c r="E219" s="46"/>
      <c r="F219" s="46">
        <f t="shared" si="53"/>
        <v>129.15106463243839</v>
      </c>
      <c r="G219" s="48">
        <f t="shared" si="67"/>
        <v>6152.8741598282431</v>
      </c>
      <c r="H219" s="46">
        <f t="shared" si="54"/>
        <v>0.12</v>
      </c>
      <c r="I219" s="46">
        <f t="shared" si="63"/>
        <v>2203.4408653475953</v>
      </c>
      <c r="J219" s="46"/>
      <c r="K219" s="46">
        <f t="shared" si="66"/>
        <v>54121.520482223408</v>
      </c>
      <c r="M219" s="123">
        <f t="shared" si="64"/>
        <v>0.94390769415666509</v>
      </c>
      <c r="N219" s="37">
        <f t="shared" si="65"/>
        <v>17</v>
      </c>
      <c r="O219" s="37">
        <v>204</v>
      </c>
      <c r="P219" s="46">
        <f t="shared" si="55"/>
        <v>0</v>
      </c>
      <c r="Q219" s="46">
        <f t="shared" si="56"/>
        <v>0</v>
      </c>
      <c r="R219" s="46">
        <f t="shared" si="57"/>
        <v>121.90668361508334</v>
      </c>
      <c r="S219" s="115">
        <f t="shared" si="58"/>
        <v>6152.8741598282431</v>
      </c>
      <c r="T219" s="46">
        <f t="shared" si="59"/>
        <v>0.12</v>
      </c>
      <c r="U219" s="46">
        <f t="shared" si="60"/>
        <v>2079.8447864208156</v>
      </c>
      <c r="V219" s="46">
        <f t="shared" si="61"/>
        <v>0</v>
      </c>
      <c r="W219" s="116"/>
      <c r="Y219" s="5"/>
      <c r="Z219" s="5"/>
      <c r="AA219" s="5"/>
      <c r="AB219" s="5"/>
      <c r="AC219" s="5"/>
      <c r="AD219" s="5"/>
      <c r="AE219" s="5"/>
      <c r="AF219" s="5"/>
    </row>
    <row r="220" spans="2:32" x14ac:dyDescent="0.2">
      <c r="B220" s="37">
        <f t="shared" si="62"/>
        <v>18</v>
      </c>
      <c r="C220" s="37">
        <v>205</v>
      </c>
      <c r="D220" s="46"/>
      <c r="E220" s="46"/>
      <c r="F220" s="46">
        <f t="shared" si="53"/>
        <v>133.02559657141151</v>
      </c>
      <c r="G220" s="48">
        <f t="shared" si="67"/>
        <v>6122.1097890291012</v>
      </c>
      <c r="H220" s="46">
        <f t="shared" si="54"/>
        <v>0.12</v>
      </c>
      <c r="I220" s="46">
        <f t="shared" si="63"/>
        <v>0</v>
      </c>
      <c r="J220" s="46"/>
      <c r="K220" s="46">
        <f t="shared" si="66"/>
        <v>54272.565840207455</v>
      </c>
      <c r="M220" s="123">
        <f t="shared" si="64"/>
        <v>1</v>
      </c>
      <c r="N220" s="37">
        <f t="shared" si="65"/>
        <v>18</v>
      </c>
      <c r="O220" s="37">
        <v>205</v>
      </c>
      <c r="P220" s="46">
        <f t="shared" si="55"/>
        <v>0</v>
      </c>
      <c r="Q220" s="46">
        <f t="shared" si="56"/>
        <v>0</v>
      </c>
      <c r="R220" s="46">
        <f t="shared" si="57"/>
        <v>133.02559657141151</v>
      </c>
      <c r="S220" s="115">
        <f t="shared" si="58"/>
        <v>6122.1097890291012</v>
      </c>
      <c r="T220" s="46">
        <f t="shared" si="59"/>
        <v>0.12</v>
      </c>
      <c r="U220" s="46">
        <f t="shared" si="60"/>
        <v>0</v>
      </c>
      <c r="V220" s="46">
        <f t="shared" si="61"/>
        <v>0</v>
      </c>
      <c r="W220" s="116"/>
      <c r="Y220" s="5"/>
      <c r="Z220" s="5"/>
      <c r="AA220" s="5"/>
      <c r="AB220" s="5"/>
      <c r="AC220" s="5"/>
      <c r="AD220" s="5"/>
      <c r="AE220" s="5"/>
      <c r="AF220" s="5"/>
    </row>
    <row r="221" spans="2:32" x14ac:dyDescent="0.2">
      <c r="B221" s="37">
        <f t="shared" si="62"/>
        <v>18</v>
      </c>
      <c r="C221" s="37">
        <v>206</v>
      </c>
      <c r="D221" s="46"/>
      <c r="E221" s="46"/>
      <c r="F221" s="46">
        <f t="shared" ref="F221:F284" si="68">$F$13/12*(1+$F$14)^(INT((C221-1)/12)-1)*(1-$D$9/12)</f>
        <v>133.02559657141151</v>
      </c>
      <c r="G221" s="48">
        <f t="shared" si="67"/>
        <v>6122.1097890291012</v>
      </c>
      <c r="H221" s="46">
        <f t="shared" si="54"/>
        <v>0.12</v>
      </c>
      <c r="I221" s="46">
        <f t="shared" si="63"/>
        <v>0</v>
      </c>
      <c r="J221" s="46"/>
      <c r="K221" s="46">
        <f t="shared" si="66"/>
        <v>54424.405952687157</v>
      </c>
      <c r="M221" s="123">
        <f t="shared" si="64"/>
        <v>0.99476584624003528</v>
      </c>
      <c r="N221" s="37">
        <f t="shared" si="65"/>
        <v>18</v>
      </c>
      <c r="O221" s="37">
        <v>206</v>
      </c>
      <c r="P221" s="46">
        <f t="shared" si="55"/>
        <v>0</v>
      </c>
      <c r="Q221" s="46">
        <f t="shared" si="56"/>
        <v>0</v>
      </c>
      <c r="R221" s="46">
        <f t="shared" si="57"/>
        <v>132.32932014494571</v>
      </c>
      <c r="S221" s="115">
        <f t="shared" si="58"/>
        <v>6122.1097890291012</v>
      </c>
      <c r="T221" s="46">
        <f t="shared" si="59"/>
        <v>0.12</v>
      </c>
      <c r="U221" s="46">
        <f t="shared" si="60"/>
        <v>0</v>
      </c>
      <c r="V221" s="46">
        <f t="shared" si="61"/>
        <v>0</v>
      </c>
      <c r="W221" s="116"/>
      <c r="Y221" s="5"/>
      <c r="Z221" s="5"/>
      <c r="AA221" s="5"/>
      <c r="AB221" s="5"/>
      <c r="AC221" s="5"/>
      <c r="AD221" s="5"/>
      <c r="AE221" s="5"/>
      <c r="AF221" s="5"/>
    </row>
    <row r="222" spans="2:32" x14ac:dyDescent="0.2">
      <c r="B222" s="37">
        <f t="shared" si="62"/>
        <v>18</v>
      </c>
      <c r="C222" s="37">
        <v>207</v>
      </c>
      <c r="D222" s="46"/>
      <c r="E222" s="46"/>
      <c r="F222" s="46">
        <f t="shared" si="68"/>
        <v>133.02559657141151</v>
      </c>
      <c r="G222" s="48">
        <f t="shared" si="67"/>
        <v>6122.1097890291012</v>
      </c>
      <c r="H222" s="46">
        <f t="shared" si="54"/>
        <v>0.12</v>
      </c>
      <c r="I222" s="46">
        <f t="shared" si="63"/>
        <v>2192.4236610208573</v>
      </c>
      <c r="J222" s="46"/>
      <c r="K222" s="46">
        <f t="shared" si="66"/>
        <v>56781.004525468161</v>
      </c>
      <c r="M222" s="123">
        <f t="shared" si="64"/>
        <v>0.98955908884565325</v>
      </c>
      <c r="N222" s="37">
        <f t="shared" si="65"/>
        <v>18</v>
      </c>
      <c r="O222" s="37">
        <v>207</v>
      </c>
      <c r="P222" s="46">
        <f t="shared" si="55"/>
        <v>0</v>
      </c>
      <c r="Q222" s="46">
        <f t="shared" si="56"/>
        <v>0</v>
      </c>
      <c r="R222" s="46">
        <f t="shared" si="57"/>
        <v>131.63668813635542</v>
      </c>
      <c r="S222" s="115">
        <f t="shared" si="58"/>
        <v>6122.1097890291012</v>
      </c>
      <c r="T222" s="46">
        <f t="shared" si="59"/>
        <v>0.12</v>
      </c>
      <c r="U222" s="46">
        <f t="shared" si="60"/>
        <v>2169.532760363451</v>
      </c>
      <c r="V222" s="46">
        <f t="shared" si="61"/>
        <v>0</v>
      </c>
      <c r="W222" s="116"/>
      <c r="Y222" s="5"/>
      <c r="Z222" s="5"/>
      <c r="AA222" s="5"/>
      <c r="AB222" s="5"/>
      <c r="AC222" s="5"/>
      <c r="AD222" s="5"/>
      <c r="AE222" s="5"/>
      <c r="AF222" s="5"/>
    </row>
    <row r="223" spans="2:32" x14ac:dyDescent="0.2">
      <c r="B223" s="37">
        <f t="shared" si="62"/>
        <v>18</v>
      </c>
      <c r="C223" s="37">
        <v>208</v>
      </c>
      <c r="D223" s="46"/>
      <c r="E223" s="46"/>
      <c r="F223" s="46">
        <f t="shared" si="68"/>
        <v>133.02559657141151</v>
      </c>
      <c r="G223" s="48">
        <f t="shared" si="67"/>
        <v>6122.1097890291012</v>
      </c>
      <c r="H223" s="46">
        <f t="shared" si="54"/>
        <v>0.12</v>
      </c>
      <c r="I223" s="46">
        <f t="shared" si="63"/>
        <v>0</v>
      </c>
      <c r="J223" s="46"/>
      <c r="K223" s="46">
        <f t="shared" si="66"/>
        <v>56946.043275421922</v>
      </c>
      <c r="M223" s="123">
        <f t="shared" si="64"/>
        <v>0.98437958442006435</v>
      </c>
      <c r="N223" s="37">
        <f t="shared" si="65"/>
        <v>18</v>
      </c>
      <c r="O223" s="37">
        <v>208</v>
      </c>
      <c r="P223" s="46">
        <f t="shared" si="55"/>
        <v>0</v>
      </c>
      <c r="Q223" s="46">
        <f t="shared" si="56"/>
        <v>0</v>
      </c>
      <c r="R223" s="46">
        <f t="shared" si="57"/>
        <v>130.94768147019721</v>
      </c>
      <c r="S223" s="115">
        <f t="shared" si="58"/>
        <v>6122.1097890291012</v>
      </c>
      <c r="T223" s="46">
        <f t="shared" si="59"/>
        <v>0.12</v>
      </c>
      <c r="U223" s="46">
        <f t="shared" si="60"/>
        <v>0</v>
      </c>
      <c r="V223" s="46">
        <f t="shared" si="61"/>
        <v>0</v>
      </c>
      <c r="W223" s="116"/>
      <c r="Y223" s="5"/>
      <c r="Z223" s="5"/>
      <c r="AA223" s="5"/>
      <c r="AB223" s="5"/>
      <c r="AC223" s="5"/>
      <c r="AD223" s="5"/>
      <c r="AE223" s="5"/>
      <c r="AF223" s="5"/>
    </row>
    <row r="224" spans="2:32" x14ac:dyDescent="0.2">
      <c r="B224" s="37">
        <f t="shared" si="62"/>
        <v>18</v>
      </c>
      <c r="C224" s="37">
        <v>209</v>
      </c>
      <c r="D224" s="46"/>
      <c r="E224" s="46"/>
      <c r="F224" s="46">
        <f t="shared" si="68"/>
        <v>133.02559657141151</v>
      </c>
      <c r="G224" s="48">
        <f t="shared" si="67"/>
        <v>6122.1097890291012</v>
      </c>
      <c r="H224" s="46">
        <f t="shared" si="54"/>
        <v>0.12</v>
      </c>
      <c r="I224" s="46">
        <f t="shared" si="63"/>
        <v>0</v>
      </c>
      <c r="J224" s="46"/>
      <c r="K224" s="46">
        <f t="shared" si="66"/>
        <v>57111.950408821773</v>
      </c>
      <c r="M224" s="123">
        <f t="shared" si="64"/>
        <v>0.97922719031703964</v>
      </c>
      <c r="N224" s="37">
        <f t="shared" si="65"/>
        <v>18</v>
      </c>
      <c r="O224" s="37">
        <v>209</v>
      </c>
      <c r="P224" s="46">
        <f t="shared" si="55"/>
        <v>0</v>
      </c>
      <c r="Q224" s="46">
        <f t="shared" si="56"/>
        <v>0</v>
      </c>
      <c r="R224" s="46">
        <f t="shared" si="57"/>
        <v>130.26228117087132</v>
      </c>
      <c r="S224" s="115">
        <f t="shared" si="58"/>
        <v>6122.1097890291012</v>
      </c>
      <c r="T224" s="46">
        <f t="shared" si="59"/>
        <v>0.12</v>
      </c>
      <c r="U224" s="46">
        <f t="shared" si="60"/>
        <v>0</v>
      </c>
      <c r="V224" s="46">
        <f t="shared" si="61"/>
        <v>0</v>
      </c>
      <c r="W224" s="116"/>
      <c r="Y224" s="5"/>
      <c r="Z224" s="5"/>
      <c r="AA224" s="5"/>
      <c r="AB224" s="5"/>
      <c r="AC224" s="5"/>
      <c r="AD224" s="5"/>
      <c r="AE224" s="5"/>
      <c r="AF224" s="5"/>
    </row>
    <row r="225" spans="2:32" x14ac:dyDescent="0.2">
      <c r="B225" s="37">
        <f t="shared" si="62"/>
        <v>18</v>
      </c>
      <c r="C225" s="37">
        <v>210</v>
      </c>
      <c r="D225" s="46"/>
      <c r="E225" s="46"/>
      <c r="F225" s="46">
        <f t="shared" si="68"/>
        <v>133.02559657141151</v>
      </c>
      <c r="G225" s="48">
        <f t="shared" si="67"/>
        <v>6122.1097890291012</v>
      </c>
      <c r="H225" s="46">
        <f t="shared" si="54"/>
        <v>0.12</v>
      </c>
      <c r="I225" s="46">
        <f t="shared" si="63"/>
        <v>2192.4236610208573</v>
      </c>
      <c r="J225" s="46"/>
      <c r="K225" s="46">
        <f t="shared" si="66"/>
        <v>59482.690018886402</v>
      </c>
      <c r="M225" s="123">
        <f t="shared" si="64"/>
        <v>0.97410176463698173</v>
      </c>
      <c r="N225" s="37">
        <f t="shared" si="65"/>
        <v>18</v>
      </c>
      <c r="O225" s="37">
        <v>210</v>
      </c>
      <c r="P225" s="46">
        <f t="shared" si="55"/>
        <v>0</v>
      </c>
      <c r="Q225" s="46">
        <f t="shared" si="56"/>
        <v>0</v>
      </c>
      <c r="R225" s="46">
        <f t="shared" si="57"/>
        <v>129.58046836209917</v>
      </c>
      <c r="S225" s="115">
        <f t="shared" si="58"/>
        <v>6122.1097890291012</v>
      </c>
      <c r="T225" s="46">
        <f t="shared" si="59"/>
        <v>0.12</v>
      </c>
      <c r="U225" s="46">
        <f t="shared" si="60"/>
        <v>2135.6437570322887</v>
      </c>
      <c r="V225" s="46">
        <f t="shared" si="61"/>
        <v>0</v>
      </c>
      <c r="W225" s="116"/>
      <c r="Y225" s="5"/>
      <c r="Z225" s="5"/>
      <c r="AA225" s="5"/>
      <c r="AB225" s="5"/>
      <c r="AC225" s="5"/>
      <c r="AD225" s="5"/>
      <c r="AE225" s="5"/>
      <c r="AF225" s="5"/>
    </row>
    <row r="226" spans="2:32" x14ac:dyDescent="0.2">
      <c r="B226" s="37">
        <f t="shared" si="62"/>
        <v>18</v>
      </c>
      <c r="C226" s="37">
        <v>211</v>
      </c>
      <c r="D226" s="46"/>
      <c r="E226" s="46"/>
      <c r="F226" s="46">
        <f t="shared" si="68"/>
        <v>133.02559657141151</v>
      </c>
      <c r="G226" s="48">
        <f t="shared" si="67"/>
        <v>6122.1097890291012</v>
      </c>
      <c r="H226" s="46">
        <f t="shared" si="54"/>
        <v>0.12</v>
      </c>
      <c r="I226" s="46">
        <f t="shared" si="63"/>
        <v>0</v>
      </c>
      <c r="J226" s="46"/>
      <c r="K226" s="46">
        <f t="shared" si="66"/>
        <v>59661.944211938724</v>
      </c>
      <c r="M226" s="123">
        <f t="shared" si="64"/>
        <v>0.96900316622301863</v>
      </c>
      <c r="N226" s="37">
        <f t="shared" si="65"/>
        <v>18</v>
      </c>
      <c r="O226" s="37">
        <v>211</v>
      </c>
      <c r="P226" s="46">
        <f t="shared" si="55"/>
        <v>0</v>
      </c>
      <c r="Q226" s="46">
        <f t="shared" si="56"/>
        <v>0</v>
      </c>
      <c r="R226" s="46">
        <f t="shared" si="57"/>
        <v>128.90222426640369</v>
      </c>
      <c r="S226" s="115">
        <f t="shared" si="58"/>
        <v>6122.1097890291012</v>
      </c>
      <c r="T226" s="46">
        <f t="shared" si="59"/>
        <v>0.12</v>
      </c>
      <c r="U226" s="46">
        <f t="shared" si="60"/>
        <v>0</v>
      </c>
      <c r="V226" s="46">
        <f t="shared" si="61"/>
        <v>0</v>
      </c>
      <c r="W226" s="116"/>
      <c r="Y226" s="5"/>
      <c r="Z226" s="5"/>
      <c r="AA226" s="5"/>
      <c r="AB226" s="5"/>
      <c r="AC226" s="5"/>
      <c r="AD226" s="5"/>
      <c r="AE226" s="5"/>
      <c r="AF226" s="5"/>
    </row>
    <row r="227" spans="2:32" x14ac:dyDescent="0.2">
      <c r="B227" s="37">
        <f t="shared" si="62"/>
        <v>18</v>
      </c>
      <c r="C227" s="37">
        <v>212</v>
      </c>
      <c r="D227" s="46"/>
      <c r="E227" s="46"/>
      <c r="F227" s="46">
        <f t="shared" si="68"/>
        <v>133.02559657141151</v>
      </c>
      <c r="G227" s="48">
        <f t="shared" si="67"/>
        <v>6122.1097890291012</v>
      </c>
      <c r="H227" s="46">
        <f t="shared" si="54"/>
        <v>0.12</v>
      </c>
      <c r="I227" s="46">
        <f t="shared" si="63"/>
        <v>0</v>
      </c>
      <c r="J227" s="46"/>
      <c r="K227" s="46">
        <f t="shared" si="66"/>
        <v>59842.141585752732</v>
      </c>
      <c r="M227" s="123">
        <f t="shared" si="64"/>
        <v>0.96393125465711482</v>
      </c>
      <c r="N227" s="37">
        <f t="shared" si="65"/>
        <v>18</v>
      </c>
      <c r="O227" s="37">
        <v>212</v>
      </c>
      <c r="P227" s="46">
        <f t="shared" si="55"/>
        <v>0</v>
      </c>
      <c r="Q227" s="46">
        <f t="shared" si="56"/>
        <v>0</v>
      </c>
      <c r="R227" s="46">
        <f t="shared" si="57"/>
        <v>128.22753020459189</v>
      </c>
      <c r="S227" s="115">
        <f t="shared" si="58"/>
        <v>6122.1097890291012</v>
      </c>
      <c r="T227" s="46">
        <f t="shared" si="59"/>
        <v>0.12</v>
      </c>
      <c r="U227" s="46">
        <f t="shared" si="60"/>
        <v>0</v>
      </c>
      <c r="V227" s="46">
        <f t="shared" si="61"/>
        <v>0</v>
      </c>
      <c r="W227" s="116"/>
      <c r="Y227" s="5"/>
      <c r="Z227" s="5"/>
      <c r="AA227" s="5"/>
      <c r="AB227" s="5"/>
      <c r="AC227" s="5"/>
      <c r="AD227" s="5"/>
      <c r="AE227" s="5"/>
      <c r="AF227" s="5"/>
    </row>
    <row r="228" spans="2:32" x14ac:dyDescent="0.2">
      <c r="B228" s="37">
        <f t="shared" si="62"/>
        <v>18</v>
      </c>
      <c r="C228" s="37">
        <v>213</v>
      </c>
      <c r="D228" s="46"/>
      <c r="E228" s="46"/>
      <c r="F228" s="46">
        <f t="shared" si="68"/>
        <v>133.02559657141151</v>
      </c>
      <c r="G228" s="48">
        <f t="shared" si="67"/>
        <v>6122.1097890291012</v>
      </c>
      <c r="H228" s="46">
        <f t="shared" si="54"/>
        <v>0.12</v>
      </c>
      <c r="I228" s="46">
        <f t="shared" si="63"/>
        <v>2192.4236610208573</v>
      </c>
      <c r="J228" s="46"/>
      <c r="K228" s="46">
        <f t="shared" si="66"/>
        <v>62227.246627107706</v>
      </c>
      <c r="M228" s="123">
        <f t="shared" si="64"/>
        <v>0.95888589025620352</v>
      </c>
      <c r="N228" s="37">
        <f t="shared" si="65"/>
        <v>18</v>
      </c>
      <c r="O228" s="37">
        <v>213</v>
      </c>
      <c r="P228" s="46">
        <f t="shared" si="55"/>
        <v>0</v>
      </c>
      <c r="Q228" s="46">
        <f t="shared" si="56"/>
        <v>0</v>
      </c>
      <c r="R228" s="46">
        <f t="shared" si="57"/>
        <v>127.5563675952405</v>
      </c>
      <c r="S228" s="115">
        <f t="shared" si="58"/>
        <v>6122.1097890291012</v>
      </c>
      <c r="T228" s="46">
        <f t="shared" si="59"/>
        <v>0.12</v>
      </c>
      <c r="U228" s="46">
        <f t="shared" si="60"/>
        <v>2102.2841140167498</v>
      </c>
      <c r="V228" s="46">
        <f t="shared" si="61"/>
        <v>0</v>
      </c>
      <c r="W228" s="116"/>
      <c r="Y228" s="5"/>
      <c r="Z228" s="5"/>
      <c r="AA228" s="5"/>
      <c r="AB228" s="5"/>
      <c r="AC228" s="5"/>
      <c r="AD228" s="5"/>
      <c r="AE228" s="5"/>
      <c r="AF228" s="5"/>
    </row>
    <row r="229" spans="2:32" x14ac:dyDescent="0.2">
      <c r="B229" s="37">
        <f t="shared" si="62"/>
        <v>18</v>
      </c>
      <c r="C229" s="37">
        <v>214</v>
      </c>
      <c r="D229" s="46"/>
      <c r="E229" s="46"/>
      <c r="F229" s="46">
        <f t="shared" si="68"/>
        <v>133.02559657141151</v>
      </c>
      <c r="G229" s="48">
        <f t="shared" si="67"/>
        <v>6122.1097890291012</v>
      </c>
      <c r="H229" s="46">
        <f t="shared" si="54"/>
        <v>0.12</v>
      </c>
      <c r="I229" s="46">
        <f t="shared" si="63"/>
        <v>0</v>
      </c>
      <c r="J229" s="46"/>
      <c r="K229" s="46">
        <f t="shared" si="66"/>
        <v>62420.941837957987</v>
      </c>
      <c r="M229" s="123">
        <f t="shared" si="64"/>
        <v>0.95386693406834155</v>
      </c>
      <c r="N229" s="37">
        <f t="shared" si="65"/>
        <v>18</v>
      </c>
      <c r="O229" s="37">
        <v>214</v>
      </c>
      <c r="P229" s="46">
        <f t="shared" si="55"/>
        <v>0</v>
      </c>
      <c r="Q229" s="46">
        <f t="shared" si="56"/>
        <v>0</v>
      </c>
      <c r="R229" s="46">
        <f t="shared" si="57"/>
        <v>126.88871795418439</v>
      </c>
      <c r="S229" s="115">
        <f t="shared" si="58"/>
        <v>6122.1097890291012</v>
      </c>
      <c r="T229" s="46">
        <f t="shared" si="59"/>
        <v>0.12</v>
      </c>
      <c r="U229" s="46">
        <f t="shared" si="60"/>
        <v>0</v>
      </c>
      <c r="V229" s="46">
        <f t="shared" si="61"/>
        <v>0</v>
      </c>
      <c r="W229" s="116"/>
      <c r="Y229" s="5"/>
      <c r="Z229" s="5"/>
      <c r="AA229" s="5"/>
      <c r="AB229" s="5"/>
      <c r="AC229" s="5"/>
      <c r="AD229" s="5"/>
      <c r="AE229" s="5"/>
      <c r="AF229" s="5"/>
    </row>
    <row r="230" spans="2:32" x14ac:dyDescent="0.2">
      <c r="B230" s="37">
        <f t="shared" si="62"/>
        <v>18</v>
      </c>
      <c r="C230" s="37">
        <v>215</v>
      </c>
      <c r="D230" s="46"/>
      <c r="E230" s="46"/>
      <c r="F230" s="46">
        <f t="shared" si="68"/>
        <v>133.02559657141151</v>
      </c>
      <c r="G230" s="48">
        <f t="shared" si="67"/>
        <v>6122.1097890291012</v>
      </c>
      <c r="H230" s="46">
        <f t="shared" si="54"/>
        <v>0.12</v>
      </c>
      <c r="I230" s="46">
        <f t="shared" si="63"/>
        <v>0</v>
      </c>
      <c r="J230" s="46"/>
      <c r="K230" s="46">
        <f t="shared" si="66"/>
        <v>62615.656213790651</v>
      </c>
      <c r="M230" s="123">
        <f t="shared" si="64"/>
        <v>0.94887424786888197</v>
      </c>
      <c r="N230" s="37">
        <f t="shared" si="65"/>
        <v>18</v>
      </c>
      <c r="O230" s="37">
        <v>215</v>
      </c>
      <c r="P230" s="46">
        <f t="shared" si="55"/>
        <v>0</v>
      </c>
      <c r="Q230" s="46">
        <f t="shared" si="56"/>
        <v>0</v>
      </c>
      <c r="R230" s="46">
        <f t="shared" si="57"/>
        <v>126.22456289400742</v>
      </c>
      <c r="S230" s="115">
        <f t="shared" si="58"/>
        <v>6122.1097890291012</v>
      </c>
      <c r="T230" s="46">
        <f t="shared" si="59"/>
        <v>0.12</v>
      </c>
      <c r="U230" s="46">
        <f t="shared" si="60"/>
        <v>0</v>
      </c>
      <c r="V230" s="46">
        <f t="shared" si="61"/>
        <v>0</v>
      </c>
      <c r="W230" s="116"/>
      <c r="Y230" s="5"/>
      <c r="Z230" s="5"/>
      <c r="AA230" s="5"/>
      <c r="AB230" s="5"/>
      <c r="AC230" s="5"/>
      <c r="AD230" s="5"/>
      <c r="AE230" s="5"/>
      <c r="AF230" s="5"/>
    </row>
    <row r="231" spans="2:32" x14ac:dyDescent="0.2">
      <c r="B231" s="37">
        <f t="shared" si="62"/>
        <v>18</v>
      </c>
      <c r="C231" s="37">
        <v>216</v>
      </c>
      <c r="D231" s="46"/>
      <c r="E231" s="46"/>
      <c r="F231" s="46">
        <f t="shared" si="68"/>
        <v>133.02559657141151</v>
      </c>
      <c r="G231" s="48">
        <f t="shared" si="67"/>
        <v>6122.1097890291012</v>
      </c>
      <c r="H231" s="46">
        <f t="shared" si="54"/>
        <v>0.12</v>
      </c>
      <c r="I231" s="46">
        <f t="shared" si="63"/>
        <v>2192.4236610208573</v>
      </c>
      <c r="J231" s="46"/>
      <c r="K231" s="46">
        <f t="shared" si="66"/>
        <v>65015.354641190737</v>
      </c>
      <c r="M231" s="123">
        <f t="shared" si="64"/>
        <v>0.94390769415666509</v>
      </c>
      <c r="N231" s="37">
        <f t="shared" si="65"/>
        <v>18</v>
      </c>
      <c r="O231" s="37">
        <v>216</v>
      </c>
      <c r="P231" s="46">
        <f t="shared" si="55"/>
        <v>0</v>
      </c>
      <c r="Q231" s="46">
        <f t="shared" si="56"/>
        <v>0</v>
      </c>
      <c r="R231" s="46">
        <f t="shared" si="57"/>
        <v>125.56388412353581</v>
      </c>
      <c r="S231" s="115">
        <f t="shared" si="58"/>
        <v>6122.1097890291012</v>
      </c>
      <c r="T231" s="46">
        <f t="shared" si="59"/>
        <v>0.12</v>
      </c>
      <c r="U231" s="46">
        <f t="shared" si="60"/>
        <v>2069.4455624887114</v>
      </c>
      <c r="V231" s="46">
        <f t="shared" si="61"/>
        <v>0</v>
      </c>
      <c r="W231" s="116"/>
      <c r="Y231" s="5"/>
      <c r="Z231" s="5"/>
      <c r="AA231" s="5"/>
      <c r="AB231" s="5"/>
      <c r="AC231" s="5"/>
      <c r="AD231" s="5"/>
      <c r="AE231" s="5"/>
      <c r="AF231" s="5"/>
    </row>
    <row r="232" spans="2:32" x14ac:dyDescent="0.2">
      <c r="B232" s="37">
        <f t="shared" si="62"/>
        <v>19</v>
      </c>
      <c r="C232" s="37">
        <v>217</v>
      </c>
      <c r="D232" s="46"/>
      <c r="E232" s="46"/>
      <c r="F232" s="46">
        <f t="shared" si="68"/>
        <v>137.01636446855386</v>
      </c>
      <c r="G232" s="48">
        <f t="shared" si="67"/>
        <v>6091.4992400839565</v>
      </c>
      <c r="H232" s="46">
        <f t="shared" si="54"/>
        <v>0.12</v>
      </c>
      <c r="I232" s="46">
        <f t="shared" si="63"/>
        <v>0</v>
      </c>
      <c r="J232" s="46"/>
      <c r="K232" s="46">
        <f t="shared" si="66"/>
        <v>65219.708257924205</v>
      </c>
      <c r="M232" s="123">
        <f t="shared" si="64"/>
        <v>1</v>
      </c>
      <c r="N232" s="37">
        <f t="shared" si="65"/>
        <v>19</v>
      </c>
      <c r="O232" s="37">
        <v>217</v>
      </c>
      <c r="P232" s="46">
        <f t="shared" si="55"/>
        <v>0</v>
      </c>
      <c r="Q232" s="46">
        <f t="shared" si="56"/>
        <v>0</v>
      </c>
      <c r="R232" s="46">
        <f t="shared" si="57"/>
        <v>137.01636446855386</v>
      </c>
      <c r="S232" s="115">
        <f t="shared" si="58"/>
        <v>6091.4992400839565</v>
      </c>
      <c r="T232" s="46">
        <f t="shared" si="59"/>
        <v>0.12</v>
      </c>
      <c r="U232" s="46">
        <f t="shared" si="60"/>
        <v>0</v>
      </c>
      <c r="V232" s="46">
        <f t="shared" si="61"/>
        <v>0</v>
      </c>
      <c r="W232" s="116"/>
      <c r="Y232" s="5"/>
      <c r="Z232" s="5"/>
      <c r="AA232" s="5"/>
      <c r="AB232" s="5"/>
      <c r="AC232" s="5"/>
      <c r="AD232" s="5"/>
      <c r="AE232" s="5"/>
      <c r="AF232" s="5"/>
    </row>
    <row r="233" spans="2:32" x14ac:dyDescent="0.2">
      <c r="B233" s="37">
        <f t="shared" si="62"/>
        <v>19</v>
      </c>
      <c r="C233" s="37">
        <v>218</v>
      </c>
      <c r="D233" s="46"/>
      <c r="E233" s="46"/>
      <c r="F233" s="46">
        <f t="shared" si="68"/>
        <v>137.01636446855386</v>
      </c>
      <c r="G233" s="48">
        <f t="shared" si="67"/>
        <v>6091.4992400839565</v>
      </c>
      <c r="H233" s="46">
        <f t="shared" si="54"/>
        <v>0.12</v>
      </c>
      <c r="I233" s="46">
        <f t="shared" si="63"/>
        <v>0</v>
      </c>
      <c r="J233" s="46"/>
      <c r="K233" s="46">
        <f t="shared" si="66"/>
        <v>65425.137120913292</v>
      </c>
      <c r="M233" s="123">
        <f t="shared" si="64"/>
        <v>0.99476584624003528</v>
      </c>
      <c r="N233" s="37">
        <f t="shared" si="65"/>
        <v>19</v>
      </c>
      <c r="O233" s="37">
        <v>218</v>
      </c>
      <c r="P233" s="46">
        <f t="shared" si="55"/>
        <v>0</v>
      </c>
      <c r="Q233" s="46">
        <f t="shared" si="56"/>
        <v>0</v>
      </c>
      <c r="R233" s="46">
        <f t="shared" si="57"/>
        <v>136.29919974929408</v>
      </c>
      <c r="S233" s="115">
        <f t="shared" si="58"/>
        <v>6091.4992400839565</v>
      </c>
      <c r="T233" s="46">
        <f t="shared" si="59"/>
        <v>0.12</v>
      </c>
      <c r="U233" s="46">
        <f t="shared" si="60"/>
        <v>0</v>
      </c>
      <c r="V233" s="46">
        <f t="shared" si="61"/>
        <v>0</v>
      </c>
      <c r="W233" s="116"/>
      <c r="Y233" s="5"/>
      <c r="Z233" s="5"/>
      <c r="AA233" s="5"/>
      <c r="AB233" s="5"/>
      <c r="AC233" s="5"/>
      <c r="AD233" s="5"/>
      <c r="AE233" s="5"/>
      <c r="AF233" s="5"/>
    </row>
    <row r="234" spans="2:32" x14ac:dyDescent="0.2">
      <c r="B234" s="37">
        <f t="shared" si="62"/>
        <v>19</v>
      </c>
      <c r="C234" s="37">
        <v>219</v>
      </c>
      <c r="D234" s="46"/>
      <c r="E234" s="46"/>
      <c r="F234" s="46">
        <f t="shared" si="68"/>
        <v>137.01636446855386</v>
      </c>
      <c r="G234" s="48">
        <f t="shared" si="67"/>
        <v>6091.4992400839565</v>
      </c>
      <c r="H234" s="46">
        <f t="shared" si="54"/>
        <v>0.12</v>
      </c>
      <c r="I234" s="46">
        <f t="shared" si="63"/>
        <v>2181.4615427157532</v>
      </c>
      <c r="J234" s="46"/>
      <c r="K234" s="46">
        <f t="shared" si="66"/>
        <v>67824.586614205298</v>
      </c>
      <c r="M234" s="123">
        <f t="shared" si="64"/>
        <v>0.98955908884565325</v>
      </c>
      <c r="N234" s="37">
        <f t="shared" si="65"/>
        <v>19</v>
      </c>
      <c r="O234" s="37">
        <v>219</v>
      </c>
      <c r="P234" s="46">
        <f t="shared" si="55"/>
        <v>0</v>
      </c>
      <c r="Q234" s="46">
        <f t="shared" si="56"/>
        <v>0</v>
      </c>
      <c r="R234" s="46">
        <f t="shared" si="57"/>
        <v>135.58578878044611</v>
      </c>
      <c r="S234" s="115">
        <f t="shared" si="58"/>
        <v>6091.4992400839565</v>
      </c>
      <c r="T234" s="46">
        <f t="shared" si="59"/>
        <v>0.12</v>
      </c>
      <c r="U234" s="46">
        <f t="shared" si="60"/>
        <v>2158.6850965616341</v>
      </c>
      <c r="V234" s="46">
        <f t="shared" si="61"/>
        <v>0</v>
      </c>
      <c r="W234" s="116"/>
      <c r="Y234" s="5"/>
      <c r="Z234" s="5"/>
      <c r="AA234" s="5"/>
      <c r="AB234" s="5"/>
      <c r="AC234" s="5"/>
      <c r="AD234" s="5"/>
      <c r="AE234" s="5"/>
      <c r="AF234" s="5"/>
    </row>
    <row r="235" spans="2:32" x14ac:dyDescent="0.2">
      <c r="B235" s="37">
        <f t="shared" si="62"/>
        <v>19</v>
      </c>
      <c r="C235" s="37">
        <v>220</v>
      </c>
      <c r="D235" s="46"/>
      <c r="E235" s="46"/>
      <c r="F235" s="46">
        <f t="shared" si="68"/>
        <v>137.01636446855386</v>
      </c>
      <c r="G235" s="48">
        <f t="shared" si="67"/>
        <v>6091.4992400839565</v>
      </c>
      <c r="H235" s="46">
        <f t="shared" si="54"/>
        <v>0.12</v>
      </c>
      <c r="I235" s="46">
        <f t="shared" si="63"/>
        <v>0</v>
      </c>
      <c r="J235" s="46"/>
      <c r="K235" s="46">
        <f t="shared" si="66"/>
        <v>68043.72155073352</v>
      </c>
      <c r="M235" s="123">
        <f t="shared" si="64"/>
        <v>0.98437958442006435</v>
      </c>
      <c r="N235" s="37">
        <f t="shared" si="65"/>
        <v>19</v>
      </c>
      <c r="O235" s="37">
        <v>220</v>
      </c>
      <c r="P235" s="46">
        <f t="shared" si="55"/>
        <v>0</v>
      </c>
      <c r="Q235" s="46">
        <f t="shared" si="56"/>
        <v>0</v>
      </c>
      <c r="R235" s="46">
        <f t="shared" si="57"/>
        <v>134.87611191430312</v>
      </c>
      <c r="S235" s="115">
        <f t="shared" si="58"/>
        <v>6091.4992400839565</v>
      </c>
      <c r="T235" s="46">
        <f t="shared" si="59"/>
        <v>0.12</v>
      </c>
      <c r="U235" s="46">
        <f t="shared" si="60"/>
        <v>0</v>
      </c>
      <c r="V235" s="46">
        <f t="shared" si="61"/>
        <v>0</v>
      </c>
      <c r="W235" s="116"/>
      <c r="Y235" s="5"/>
      <c r="Z235" s="5"/>
      <c r="AA235" s="5"/>
      <c r="AB235" s="5"/>
      <c r="AC235" s="5"/>
      <c r="AD235" s="5"/>
      <c r="AE235" s="5"/>
      <c r="AF235" s="5"/>
    </row>
    <row r="236" spans="2:32" x14ac:dyDescent="0.2">
      <c r="B236" s="37">
        <f t="shared" si="62"/>
        <v>19</v>
      </c>
      <c r="C236" s="37">
        <v>221</v>
      </c>
      <c r="D236" s="46"/>
      <c r="E236" s="46"/>
      <c r="F236" s="46">
        <f t="shared" si="68"/>
        <v>137.01636446855386</v>
      </c>
      <c r="G236" s="48">
        <f t="shared" si="67"/>
        <v>6091.4992400839565</v>
      </c>
      <c r="H236" s="46">
        <f t="shared" si="54"/>
        <v>0.12</v>
      </c>
      <c r="I236" s="46">
        <f t="shared" si="63"/>
        <v>0</v>
      </c>
      <c r="J236" s="46"/>
      <c r="K236" s="46">
        <f t="shared" si="66"/>
        <v>68264.009508303119</v>
      </c>
      <c r="M236" s="123">
        <f t="shared" si="64"/>
        <v>0.97922719031703964</v>
      </c>
      <c r="N236" s="37">
        <f t="shared" si="65"/>
        <v>19</v>
      </c>
      <c r="O236" s="37">
        <v>221</v>
      </c>
      <c r="P236" s="46">
        <f t="shared" si="55"/>
        <v>0</v>
      </c>
      <c r="Q236" s="46">
        <f t="shared" si="56"/>
        <v>0</v>
      </c>
      <c r="R236" s="46">
        <f t="shared" si="57"/>
        <v>134.17014960599747</v>
      </c>
      <c r="S236" s="115">
        <f t="shared" si="58"/>
        <v>6091.4992400839565</v>
      </c>
      <c r="T236" s="46">
        <f t="shared" si="59"/>
        <v>0.12</v>
      </c>
      <c r="U236" s="46">
        <f t="shared" si="60"/>
        <v>0</v>
      </c>
      <c r="V236" s="46">
        <f t="shared" si="61"/>
        <v>0</v>
      </c>
      <c r="W236" s="116"/>
      <c r="Y236" s="5"/>
      <c r="Z236" s="5"/>
      <c r="AA236" s="5"/>
      <c r="AB236" s="5"/>
      <c r="AC236" s="5"/>
      <c r="AD236" s="5"/>
      <c r="AE236" s="5"/>
      <c r="AF236" s="5"/>
    </row>
    <row r="237" spans="2:32" x14ac:dyDescent="0.2">
      <c r="B237" s="37">
        <f t="shared" si="62"/>
        <v>19</v>
      </c>
      <c r="C237" s="37">
        <v>222</v>
      </c>
      <c r="D237" s="46"/>
      <c r="E237" s="46"/>
      <c r="F237" s="46">
        <f t="shared" si="68"/>
        <v>137.01636446855386</v>
      </c>
      <c r="G237" s="48">
        <f t="shared" si="67"/>
        <v>6091.4992400839565</v>
      </c>
      <c r="H237" s="46">
        <f t="shared" si="54"/>
        <v>0.12</v>
      </c>
      <c r="I237" s="46">
        <f t="shared" si="63"/>
        <v>2181.4615427157532</v>
      </c>
      <c r="J237" s="46"/>
      <c r="K237" s="46">
        <f t="shared" si="66"/>
        <v>70678.39628018855</v>
      </c>
      <c r="M237" s="123">
        <f t="shared" si="64"/>
        <v>0.97410176463698173</v>
      </c>
      <c r="N237" s="37">
        <f t="shared" si="65"/>
        <v>19</v>
      </c>
      <c r="O237" s="37">
        <v>222</v>
      </c>
      <c r="P237" s="46">
        <f t="shared" si="55"/>
        <v>0</v>
      </c>
      <c r="Q237" s="46">
        <f t="shared" si="56"/>
        <v>0</v>
      </c>
      <c r="R237" s="46">
        <f t="shared" si="57"/>
        <v>133.46788241296215</v>
      </c>
      <c r="S237" s="115">
        <f t="shared" si="58"/>
        <v>6091.4992400839565</v>
      </c>
      <c r="T237" s="46">
        <f t="shared" si="59"/>
        <v>0.12</v>
      </c>
      <c r="U237" s="46">
        <f t="shared" si="60"/>
        <v>2124.9655382471278</v>
      </c>
      <c r="V237" s="46">
        <f t="shared" si="61"/>
        <v>0</v>
      </c>
      <c r="W237" s="116"/>
      <c r="Y237" s="5"/>
      <c r="Z237" s="5"/>
      <c r="AA237" s="5"/>
      <c r="AB237" s="5"/>
      <c r="AC237" s="5"/>
      <c r="AD237" s="5"/>
      <c r="AE237" s="5"/>
      <c r="AF237" s="5"/>
    </row>
    <row r="238" spans="2:32" x14ac:dyDescent="0.2">
      <c r="B238" s="37">
        <f t="shared" si="62"/>
        <v>19</v>
      </c>
      <c r="C238" s="37">
        <v>223</v>
      </c>
      <c r="D238" s="46"/>
      <c r="E238" s="46"/>
      <c r="F238" s="46">
        <f t="shared" si="68"/>
        <v>137.01636446855386</v>
      </c>
      <c r="G238" s="48">
        <f t="shared" si="67"/>
        <v>6091.4992400839565</v>
      </c>
      <c r="H238" s="46">
        <f t="shared" si="54"/>
        <v>0.12</v>
      </c>
      <c r="I238" s="46">
        <f t="shared" si="63"/>
        <v>0</v>
      </c>
      <c r="J238" s="46"/>
      <c r="K238" s="46">
        <f t="shared" si="66"/>
        <v>70912.547090703491</v>
      </c>
      <c r="M238" s="123">
        <f t="shared" si="64"/>
        <v>0.96900316622301863</v>
      </c>
      <c r="N238" s="37">
        <f t="shared" si="65"/>
        <v>19</v>
      </c>
      <c r="O238" s="37">
        <v>223</v>
      </c>
      <c r="P238" s="46">
        <f t="shared" si="55"/>
        <v>0</v>
      </c>
      <c r="Q238" s="46">
        <f t="shared" si="56"/>
        <v>0</v>
      </c>
      <c r="R238" s="46">
        <f t="shared" si="57"/>
        <v>132.76929099439579</v>
      </c>
      <c r="S238" s="115">
        <f t="shared" si="58"/>
        <v>6091.4992400839565</v>
      </c>
      <c r="T238" s="46">
        <f t="shared" si="59"/>
        <v>0.12</v>
      </c>
      <c r="U238" s="46">
        <f t="shared" si="60"/>
        <v>0</v>
      </c>
      <c r="V238" s="46">
        <f t="shared" si="61"/>
        <v>0</v>
      </c>
      <c r="W238" s="116"/>
      <c r="Y238" s="5"/>
      <c r="Z238" s="5"/>
      <c r="AA238" s="5"/>
      <c r="AB238" s="5"/>
      <c r="AC238" s="5"/>
      <c r="AD238" s="5"/>
      <c r="AE238" s="5"/>
      <c r="AF238" s="5"/>
    </row>
    <row r="239" spans="2:32" x14ac:dyDescent="0.2">
      <c r="B239" s="37">
        <f t="shared" si="62"/>
        <v>19</v>
      </c>
      <c r="C239" s="37">
        <v>224</v>
      </c>
      <c r="D239" s="46"/>
      <c r="E239" s="46"/>
      <c r="F239" s="46">
        <f t="shared" si="68"/>
        <v>137.01636446855386</v>
      </c>
      <c r="G239" s="48">
        <f t="shared" si="67"/>
        <v>6091.4992400839565</v>
      </c>
      <c r="H239" s="46">
        <f t="shared" si="54"/>
        <v>0.12</v>
      </c>
      <c r="I239" s="46">
        <f t="shared" si="63"/>
        <v>0</v>
      </c>
      <c r="J239" s="46"/>
      <c r="K239" s="46">
        <f t="shared" si="66"/>
        <v>71147.929931198028</v>
      </c>
      <c r="M239" s="123">
        <f t="shared" si="64"/>
        <v>0.96393125465711482</v>
      </c>
      <c r="N239" s="37">
        <f t="shared" si="65"/>
        <v>19</v>
      </c>
      <c r="O239" s="37">
        <v>224</v>
      </c>
      <c r="P239" s="46">
        <f t="shared" si="55"/>
        <v>0</v>
      </c>
      <c r="Q239" s="46">
        <f t="shared" si="56"/>
        <v>0</v>
      </c>
      <c r="R239" s="46">
        <f t="shared" si="57"/>
        <v>132.07435611072964</v>
      </c>
      <c r="S239" s="115">
        <f t="shared" si="58"/>
        <v>6091.4992400839565</v>
      </c>
      <c r="T239" s="46">
        <f t="shared" si="59"/>
        <v>0.12</v>
      </c>
      <c r="U239" s="46">
        <f t="shared" si="60"/>
        <v>0</v>
      </c>
      <c r="V239" s="46">
        <f t="shared" si="61"/>
        <v>0</v>
      </c>
      <c r="W239" s="116"/>
      <c r="Y239" s="5"/>
      <c r="Z239" s="5"/>
      <c r="AA239" s="5"/>
      <c r="AB239" s="5"/>
      <c r="AC239" s="5"/>
      <c r="AD239" s="5"/>
      <c r="AE239" s="5"/>
      <c r="AF239" s="5"/>
    </row>
    <row r="240" spans="2:32" x14ac:dyDescent="0.2">
      <c r="B240" s="37">
        <f t="shared" si="62"/>
        <v>19</v>
      </c>
      <c r="C240" s="37">
        <v>225</v>
      </c>
      <c r="D240" s="46"/>
      <c r="E240" s="46"/>
      <c r="F240" s="46">
        <f t="shared" si="68"/>
        <v>137.01636446855386</v>
      </c>
      <c r="G240" s="48">
        <f t="shared" si="67"/>
        <v>6091.4992400839565</v>
      </c>
      <c r="H240" s="46">
        <f t="shared" si="54"/>
        <v>0.12</v>
      </c>
      <c r="I240" s="46">
        <f t="shared" si="63"/>
        <v>2181.4615427157532</v>
      </c>
      <c r="J240" s="46"/>
      <c r="K240" s="46">
        <f t="shared" si="66"/>
        <v>73577.491010667494</v>
      </c>
      <c r="M240" s="123">
        <f t="shared" si="64"/>
        <v>0.95888589025620352</v>
      </c>
      <c r="N240" s="37">
        <f t="shared" si="65"/>
        <v>19</v>
      </c>
      <c r="O240" s="37">
        <v>225</v>
      </c>
      <c r="P240" s="46">
        <f t="shared" si="55"/>
        <v>0</v>
      </c>
      <c r="Q240" s="46">
        <f t="shared" si="56"/>
        <v>0</v>
      </c>
      <c r="R240" s="46">
        <f t="shared" si="57"/>
        <v>131.38305862309772</v>
      </c>
      <c r="S240" s="115">
        <f t="shared" si="58"/>
        <v>6091.4992400839565</v>
      </c>
      <c r="T240" s="46">
        <f t="shared" si="59"/>
        <v>0.12</v>
      </c>
      <c r="U240" s="46">
        <f t="shared" si="60"/>
        <v>2091.7726934466664</v>
      </c>
      <c r="V240" s="46">
        <f t="shared" si="61"/>
        <v>0</v>
      </c>
      <c r="W240" s="116"/>
      <c r="Y240" s="5"/>
      <c r="Z240" s="5"/>
      <c r="AA240" s="5"/>
      <c r="AB240" s="5"/>
      <c r="AC240" s="5"/>
      <c r="AD240" s="5"/>
      <c r="AE240" s="5"/>
      <c r="AF240" s="5"/>
    </row>
    <row r="241" spans="2:32" x14ac:dyDescent="0.2">
      <c r="B241" s="37">
        <f t="shared" si="62"/>
        <v>19</v>
      </c>
      <c r="C241" s="37">
        <v>226</v>
      </c>
      <c r="D241" s="46"/>
      <c r="E241" s="46"/>
      <c r="F241" s="46">
        <f t="shared" si="68"/>
        <v>137.01636446855386</v>
      </c>
      <c r="G241" s="48">
        <f t="shared" si="67"/>
        <v>6091.4992400839565</v>
      </c>
      <c r="H241" s="46">
        <f t="shared" si="54"/>
        <v>0.12</v>
      </c>
      <c r="I241" s="46">
        <f t="shared" si="63"/>
        <v>0</v>
      </c>
      <c r="J241" s="46"/>
      <c r="K241" s="46">
        <f t="shared" si="66"/>
        <v>73826.895971333826</v>
      </c>
      <c r="M241" s="123">
        <f t="shared" si="64"/>
        <v>0.95386693406834155</v>
      </c>
      <c r="N241" s="37">
        <f t="shared" si="65"/>
        <v>19</v>
      </c>
      <c r="O241" s="37">
        <v>226</v>
      </c>
      <c r="P241" s="46">
        <f t="shared" si="55"/>
        <v>0</v>
      </c>
      <c r="Q241" s="46">
        <f t="shared" si="56"/>
        <v>0</v>
      </c>
      <c r="R241" s="46">
        <f t="shared" si="57"/>
        <v>130.69537949280993</v>
      </c>
      <c r="S241" s="115">
        <f t="shared" si="58"/>
        <v>6091.4992400839565</v>
      </c>
      <c r="T241" s="46">
        <f t="shared" si="59"/>
        <v>0.12</v>
      </c>
      <c r="U241" s="46">
        <f t="shared" si="60"/>
        <v>0</v>
      </c>
      <c r="V241" s="46">
        <f t="shared" si="61"/>
        <v>0</v>
      </c>
      <c r="W241" s="116"/>
      <c r="Y241" s="5"/>
      <c r="Z241" s="5"/>
      <c r="AA241" s="5"/>
      <c r="AB241" s="5"/>
      <c r="AC241" s="5"/>
      <c r="AD241" s="5"/>
      <c r="AE241" s="5"/>
      <c r="AF241" s="5"/>
    </row>
    <row r="242" spans="2:32" x14ac:dyDescent="0.2">
      <c r="B242" s="37">
        <f t="shared" si="62"/>
        <v>19</v>
      </c>
      <c r="C242" s="37">
        <v>227</v>
      </c>
      <c r="D242" s="46"/>
      <c r="E242" s="46"/>
      <c r="F242" s="46">
        <f t="shared" si="68"/>
        <v>137.01636446855386</v>
      </c>
      <c r="G242" s="48">
        <f t="shared" si="67"/>
        <v>6091.4992400839565</v>
      </c>
      <c r="H242" s="46">
        <f t="shared" si="54"/>
        <v>0.12</v>
      </c>
      <c r="I242" s="46">
        <f t="shared" si="63"/>
        <v>0</v>
      </c>
      <c r="J242" s="46"/>
      <c r="K242" s="46">
        <f t="shared" si="66"/>
        <v>74077.613224654313</v>
      </c>
      <c r="M242" s="123">
        <f t="shared" si="64"/>
        <v>0.94887424786888197</v>
      </c>
      <c r="N242" s="37">
        <f t="shared" si="65"/>
        <v>19</v>
      </c>
      <c r="O242" s="37">
        <v>227</v>
      </c>
      <c r="P242" s="46">
        <f t="shared" si="55"/>
        <v>0</v>
      </c>
      <c r="Q242" s="46">
        <f t="shared" si="56"/>
        <v>0</v>
      </c>
      <c r="R242" s="46">
        <f t="shared" si="57"/>
        <v>130.01129978082764</v>
      </c>
      <c r="S242" s="115">
        <f t="shared" si="58"/>
        <v>6091.4992400839565</v>
      </c>
      <c r="T242" s="46">
        <f t="shared" si="59"/>
        <v>0.12</v>
      </c>
      <c r="U242" s="46">
        <f t="shared" si="60"/>
        <v>0</v>
      </c>
      <c r="V242" s="46">
        <f t="shared" si="61"/>
        <v>0</v>
      </c>
      <c r="W242" s="116"/>
      <c r="Y242" s="5"/>
      <c r="Z242" s="5"/>
      <c r="AA242" s="5"/>
      <c r="AB242" s="5"/>
      <c r="AC242" s="5"/>
      <c r="AD242" s="5"/>
      <c r="AE242" s="5"/>
      <c r="AF242" s="5"/>
    </row>
    <row r="243" spans="2:32" x14ac:dyDescent="0.2">
      <c r="B243" s="37">
        <f t="shared" si="62"/>
        <v>19</v>
      </c>
      <c r="C243" s="37">
        <v>228</v>
      </c>
      <c r="D243" s="46"/>
      <c r="E243" s="46"/>
      <c r="F243" s="46">
        <f t="shared" si="68"/>
        <v>137.01636446855386</v>
      </c>
      <c r="G243" s="48">
        <f t="shared" si="67"/>
        <v>6091.4992400839565</v>
      </c>
      <c r="H243" s="46">
        <f t="shared" si="54"/>
        <v>0.12</v>
      </c>
      <c r="I243" s="46">
        <f t="shared" si="63"/>
        <v>2181.4615427157532</v>
      </c>
      <c r="J243" s="46"/>
      <c r="K243" s="46">
        <f t="shared" si="66"/>
        <v>76522.589401941936</v>
      </c>
      <c r="M243" s="123">
        <f t="shared" si="64"/>
        <v>0.94390769415666509</v>
      </c>
      <c r="N243" s="37">
        <f t="shared" si="65"/>
        <v>19</v>
      </c>
      <c r="O243" s="37">
        <v>228</v>
      </c>
      <c r="P243" s="46">
        <f t="shared" si="55"/>
        <v>0</v>
      </c>
      <c r="Q243" s="46">
        <f t="shared" si="56"/>
        <v>0</v>
      </c>
      <c r="R243" s="46">
        <f t="shared" si="57"/>
        <v>129.33080064724189</v>
      </c>
      <c r="S243" s="115">
        <f t="shared" si="58"/>
        <v>6091.4992400839565</v>
      </c>
      <c r="T243" s="46">
        <f t="shared" si="59"/>
        <v>0.12</v>
      </c>
      <c r="U243" s="46">
        <f t="shared" si="60"/>
        <v>2059.0983346762682</v>
      </c>
      <c r="V243" s="46">
        <f t="shared" si="61"/>
        <v>0</v>
      </c>
      <c r="W243" s="116"/>
      <c r="Y243" s="5"/>
      <c r="Z243" s="5"/>
      <c r="AA243" s="5"/>
      <c r="AB243" s="5"/>
      <c r="AC243" s="5"/>
      <c r="AD243" s="5"/>
      <c r="AE243" s="5"/>
      <c r="AF243" s="5"/>
    </row>
    <row r="244" spans="2:32" x14ac:dyDescent="0.2">
      <c r="B244" s="37">
        <f t="shared" si="62"/>
        <v>20</v>
      </c>
      <c r="C244" s="37">
        <v>229</v>
      </c>
      <c r="D244" s="46"/>
      <c r="E244" s="46"/>
      <c r="F244" s="46">
        <f t="shared" si="68"/>
        <v>141.12685540261049</v>
      </c>
      <c r="G244" s="48">
        <f t="shared" si="67"/>
        <v>6061.0417438835366</v>
      </c>
      <c r="H244" s="46">
        <f t="shared" si="54"/>
        <v>0.12</v>
      </c>
      <c r="I244" s="46">
        <f t="shared" si="63"/>
        <v>0</v>
      </c>
      <c r="J244" s="46"/>
      <c r="K244" s="46">
        <f t="shared" si="66"/>
        <v>76783.358450877698</v>
      </c>
      <c r="M244" s="123">
        <f t="shared" si="64"/>
        <v>1</v>
      </c>
      <c r="N244" s="37">
        <f t="shared" si="65"/>
        <v>20</v>
      </c>
      <c r="O244" s="37">
        <v>229</v>
      </c>
      <c r="P244" s="46">
        <f t="shared" si="55"/>
        <v>0</v>
      </c>
      <c r="Q244" s="46">
        <f t="shared" si="56"/>
        <v>0</v>
      </c>
      <c r="R244" s="46">
        <f t="shared" si="57"/>
        <v>141.12685540261049</v>
      </c>
      <c r="S244" s="115">
        <f t="shared" si="58"/>
        <v>6061.0417438835366</v>
      </c>
      <c r="T244" s="46">
        <f t="shared" si="59"/>
        <v>0.12</v>
      </c>
      <c r="U244" s="46">
        <f t="shared" si="60"/>
        <v>0</v>
      </c>
      <c r="V244" s="46">
        <f t="shared" si="61"/>
        <v>0</v>
      </c>
      <c r="W244" s="116"/>
      <c r="Y244" s="5"/>
      <c r="Z244" s="5"/>
      <c r="AA244" s="5"/>
      <c r="AB244" s="5"/>
      <c r="AC244" s="5"/>
      <c r="AD244" s="5"/>
      <c r="AE244" s="5"/>
      <c r="AF244" s="5"/>
    </row>
    <row r="245" spans="2:32" x14ac:dyDescent="0.2">
      <c r="B245" s="37">
        <f t="shared" si="62"/>
        <v>20</v>
      </c>
      <c r="C245" s="37">
        <v>230</v>
      </c>
      <c r="D245" s="46"/>
      <c r="E245" s="46"/>
      <c r="F245" s="46">
        <f t="shared" si="68"/>
        <v>141.12685540261049</v>
      </c>
      <c r="G245" s="48">
        <f t="shared" si="67"/>
        <v>6061.0417438835366</v>
      </c>
      <c r="H245" s="46">
        <f t="shared" si="54"/>
        <v>0.12</v>
      </c>
      <c r="I245" s="46">
        <f t="shared" si="63"/>
        <v>0</v>
      </c>
      <c r="J245" s="46"/>
      <c r="K245" s="46">
        <f t="shared" si="66"/>
        <v>77045.499586825827</v>
      </c>
      <c r="M245" s="123">
        <f t="shared" si="64"/>
        <v>0.99476584624003528</v>
      </c>
      <c r="N245" s="37">
        <f t="shared" si="65"/>
        <v>20</v>
      </c>
      <c r="O245" s="37">
        <v>230</v>
      </c>
      <c r="P245" s="46">
        <f t="shared" si="55"/>
        <v>0</v>
      </c>
      <c r="Q245" s="46">
        <f t="shared" si="56"/>
        <v>0</v>
      </c>
      <c r="R245" s="46">
        <f t="shared" si="57"/>
        <v>140.38817574177293</v>
      </c>
      <c r="S245" s="115">
        <f t="shared" si="58"/>
        <v>6061.0417438835366</v>
      </c>
      <c r="T245" s="46">
        <f t="shared" si="59"/>
        <v>0.12</v>
      </c>
      <c r="U245" s="46">
        <f t="shared" si="60"/>
        <v>0</v>
      </c>
      <c r="V245" s="46">
        <f t="shared" si="61"/>
        <v>0</v>
      </c>
      <c r="W245" s="116"/>
      <c r="Y245" s="5"/>
      <c r="Z245" s="5"/>
      <c r="AA245" s="5"/>
      <c r="AB245" s="5"/>
      <c r="AC245" s="5"/>
      <c r="AD245" s="5"/>
      <c r="AE245" s="5"/>
      <c r="AF245" s="5"/>
    </row>
    <row r="246" spans="2:32" x14ac:dyDescent="0.2">
      <c r="B246" s="37">
        <f t="shared" si="62"/>
        <v>20</v>
      </c>
      <c r="C246" s="37">
        <v>231</v>
      </c>
      <c r="D246" s="46"/>
      <c r="E246" s="46"/>
      <c r="F246" s="46">
        <f t="shared" si="68"/>
        <v>141.12685540261049</v>
      </c>
      <c r="G246" s="48">
        <f t="shared" si="67"/>
        <v>6061.0417438835366</v>
      </c>
      <c r="H246" s="46">
        <f t="shared" si="54"/>
        <v>0.12</v>
      </c>
      <c r="I246" s="46">
        <f t="shared" si="63"/>
        <v>2170.5542350021742</v>
      </c>
      <c r="J246" s="46"/>
      <c r="K246" s="46">
        <f t="shared" si="66"/>
        <v>79490.99505708678</v>
      </c>
      <c r="M246" s="123">
        <f t="shared" si="64"/>
        <v>0.98955908884565325</v>
      </c>
      <c r="N246" s="37">
        <f t="shared" si="65"/>
        <v>20</v>
      </c>
      <c r="O246" s="37">
        <v>231</v>
      </c>
      <c r="P246" s="46">
        <f t="shared" si="55"/>
        <v>0</v>
      </c>
      <c r="Q246" s="46">
        <f t="shared" si="56"/>
        <v>0</v>
      </c>
      <c r="R246" s="46">
        <f t="shared" si="57"/>
        <v>139.65336244385949</v>
      </c>
      <c r="S246" s="115">
        <f t="shared" si="58"/>
        <v>6061.0417438835366</v>
      </c>
      <c r="T246" s="46">
        <f t="shared" si="59"/>
        <v>0.12</v>
      </c>
      <c r="U246" s="46">
        <f t="shared" si="60"/>
        <v>2147.8916710788253</v>
      </c>
      <c r="V246" s="46">
        <f t="shared" si="61"/>
        <v>0</v>
      </c>
      <c r="W246" s="116"/>
      <c r="Y246" s="5"/>
      <c r="Z246" s="5"/>
      <c r="AA246" s="5"/>
      <c r="AB246" s="5"/>
      <c r="AC246" s="5"/>
      <c r="AD246" s="5"/>
      <c r="AE246" s="5"/>
      <c r="AF246" s="5"/>
    </row>
    <row r="247" spans="2:32" x14ac:dyDescent="0.2">
      <c r="B247" s="37">
        <f t="shared" si="62"/>
        <v>20</v>
      </c>
      <c r="C247" s="37">
        <v>232</v>
      </c>
      <c r="D247" s="46"/>
      <c r="E247" s="46"/>
      <c r="F247" s="46">
        <f t="shared" si="68"/>
        <v>141.12685540261049</v>
      </c>
      <c r="G247" s="48">
        <f t="shared" si="67"/>
        <v>6061.0417438835366</v>
      </c>
      <c r="H247" s="46">
        <f t="shared" si="54"/>
        <v>0.12</v>
      </c>
      <c r="I247" s="46">
        <f t="shared" si="63"/>
        <v>0</v>
      </c>
      <c r="J247" s="46"/>
      <c r="K247" s="46">
        <f t="shared" si="66"/>
        <v>79767.382949069593</v>
      </c>
      <c r="M247" s="123">
        <f t="shared" si="64"/>
        <v>0.98437958442006435</v>
      </c>
      <c r="N247" s="37">
        <f t="shared" si="65"/>
        <v>20</v>
      </c>
      <c r="O247" s="37">
        <v>232</v>
      </c>
      <c r="P247" s="46">
        <f t="shared" si="55"/>
        <v>0</v>
      </c>
      <c r="Q247" s="46">
        <f t="shared" si="56"/>
        <v>0</v>
      </c>
      <c r="R247" s="46">
        <f t="shared" si="57"/>
        <v>138.92239527173223</v>
      </c>
      <c r="S247" s="115">
        <f t="shared" si="58"/>
        <v>6061.0417438835366</v>
      </c>
      <c r="T247" s="46">
        <f t="shared" si="59"/>
        <v>0.12</v>
      </c>
      <c r="U247" s="46">
        <f t="shared" si="60"/>
        <v>0</v>
      </c>
      <c r="V247" s="46">
        <f t="shared" si="61"/>
        <v>0</v>
      </c>
      <c r="W247" s="116"/>
      <c r="Y247" s="5"/>
      <c r="Z247" s="5"/>
      <c r="AA247" s="5"/>
      <c r="AB247" s="5"/>
      <c r="AC247" s="5"/>
      <c r="AD247" s="5"/>
      <c r="AE247" s="5"/>
      <c r="AF247" s="5"/>
    </row>
    <row r="248" spans="2:32" x14ac:dyDescent="0.2">
      <c r="B248" s="37">
        <f t="shared" si="62"/>
        <v>20</v>
      </c>
      <c r="C248" s="37">
        <v>233</v>
      </c>
      <c r="D248" s="46"/>
      <c r="E248" s="46"/>
      <c r="F248" s="46">
        <f t="shared" si="68"/>
        <v>141.12685540261049</v>
      </c>
      <c r="G248" s="48">
        <f t="shared" si="67"/>
        <v>6061.0417438835366</v>
      </c>
      <c r="H248" s="46">
        <f t="shared" si="54"/>
        <v>0.12</v>
      </c>
      <c r="I248" s="46">
        <f t="shared" si="63"/>
        <v>0</v>
      </c>
      <c r="J248" s="46"/>
      <c r="K248" s="46">
        <f t="shared" si="66"/>
        <v>80045.225109641833</v>
      </c>
      <c r="M248" s="123">
        <f t="shared" si="64"/>
        <v>0.97922719031703964</v>
      </c>
      <c r="N248" s="37">
        <f t="shared" si="65"/>
        <v>20</v>
      </c>
      <c r="O248" s="37">
        <v>233</v>
      </c>
      <c r="P248" s="46">
        <f t="shared" si="55"/>
        <v>0</v>
      </c>
      <c r="Q248" s="46">
        <f t="shared" si="56"/>
        <v>0</v>
      </c>
      <c r="R248" s="46">
        <f t="shared" si="57"/>
        <v>138.19525409417739</v>
      </c>
      <c r="S248" s="115">
        <f t="shared" si="58"/>
        <v>6061.0417438835366</v>
      </c>
      <c r="T248" s="46">
        <f t="shared" si="59"/>
        <v>0.12</v>
      </c>
      <c r="U248" s="46">
        <f t="shared" si="60"/>
        <v>0</v>
      </c>
      <c r="V248" s="46">
        <f t="shared" si="61"/>
        <v>0</v>
      </c>
      <c r="W248" s="116"/>
      <c r="Y248" s="5"/>
      <c r="Z248" s="5"/>
      <c r="AA248" s="5"/>
      <c r="AB248" s="5"/>
      <c r="AC248" s="5"/>
      <c r="AD248" s="5"/>
      <c r="AE248" s="5"/>
      <c r="AF248" s="5"/>
    </row>
    <row r="249" spans="2:32" x14ac:dyDescent="0.2">
      <c r="B249" s="37">
        <f t="shared" si="62"/>
        <v>20</v>
      </c>
      <c r="C249" s="37">
        <v>234</v>
      </c>
      <c r="D249" s="46"/>
      <c r="E249" s="46"/>
      <c r="F249" s="46">
        <f t="shared" si="68"/>
        <v>141.12685540261049</v>
      </c>
      <c r="G249" s="48">
        <f t="shared" si="67"/>
        <v>6061.0417438835366</v>
      </c>
      <c r="H249" s="46">
        <f t="shared" si="54"/>
        <v>0.12</v>
      </c>
      <c r="I249" s="46">
        <f t="shared" si="63"/>
        <v>2170.5542350021742</v>
      </c>
      <c r="J249" s="46"/>
      <c r="K249" s="46">
        <f t="shared" si="66"/>
        <v>82506.504218518297</v>
      </c>
      <c r="M249" s="123">
        <f t="shared" si="64"/>
        <v>0.97410176463698173</v>
      </c>
      <c r="N249" s="37">
        <f t="shared" si="65"/>
        <v>20</v>
      </c>
      <c r="O249" s="37">
        <v>234</v>
      </c>
      <c r="P249" s="46">
        <f t="shared" si="55"/>
        <v>0</v>
      </c>
      <c r="Q249" s="46">
        <f t="shared" si="56"/>
        <v>0</v>
      </c>
      <c r="R249" s="46">
        <f t="shared" si="57"/>
        <v>137.47191888535104</v>
      </c>
      <c r="S249" s="115">
        <f t="shared" si="58"/>
        <v>6061.0417438835366</v>
      </c>
      <c r="T249" s="46">
        <f t="shared" si="59"/>
        <v>0.12</v>
      </c>
      <c r="U249" s="46">
        <f t="shared" si="60"/>
        <v>2114.3407105558917</v>
      </c>
      <c r="V249" s="46">
        <f t="shared" si="61"/>
        <v>0</v>
      </c>
      <c r="W249" s="116"/>
      <c r="Y249" s="5"/>
      <c r="Z249" s="5"/>
      <c r="AA249" s="5"/>
      <c r="AB249" s="5"/>
      <c r="AC249" s="5"/>
      <c r="AD249" s="5"/>
      <c r="AE249" s="5"/>
      <c r="AF249" s="5"/>
    </row>
    <row r="250" spans="2:32" x14ac:dyDescent="0.2">
      <c r="B250" s="37">
        <f t="shared" si="62"/>
        <v>20</v>
      </c>
      <c r="C250" s="37">
        <v>235</v>
      </c>
      <c r="D250" s="46"/>
      <c r="E250" s="46"/>
      <c r="F250" s="46">
        <f t="shared" si="68"/>
        <v>141.12685540261049</v>
      </c>
      <c r="G250" s="48">
        <f t="shared" si="67"/>
        <v>6061.0417438835366</v>
      </c>
      <c r="H250" s="46">
        <f t="shared" si="54"/>
        <v>0.12</v>
      </c>
      <c r="I250" s="46">
        <f t="shared" si="63"/>
        <v>0</v>
      </c>
      <c r="J250" s="46"/>
      <c r="K250" s="46">
        <f t="shared" si="66"/>
        <v>82798.758797797593</v>
      </c>
      <c r="M250" s="123">
        <f t="shared" si="64"/>
        <v>0.96900316622301863</v>
      </c>
      <c r="N250" s="37">
        <f t="shared" si="65"/>
        <v>20</v>
      </c>
      <c r="O250" s="37">
        <v>235</v>
      </c>
      <c r="P250" s="46">
        <f t="shared" si="55"/>
        <v>0</v>
      </c>
      <c r="Q250" s="46">
        <f t="shared" si="56"/>
        <v>0</v>
      </c>
      <c r="R250" s="46">
        <f t="shared" si="57"/>
        <v>136.75236972422769</v>
      </c>
      <c r="S250" s="115">
        <f t="shared" si="58"/>
        <v>6061.0417438835366</v>
      </c>
      <c r="T250" s="46">
        <f t="shared" si="59"/>
        <v>0.12</v>
      </c>
      <c r="U250" s="46">
        <f t="shared" si="60"/>
        <v>0</v>
      </c>
      <c r="V250" s="46">
        <f t="shared" si="61"/>
        <v>0</v>
      </c>
      <c r="W250" s="116"/>
      <c r="Y250" s="5"/>
      <c r="Z250" s="5"/>
      <c r="AA250" s="5"/>
      <c r="AB250" s="5"/>
      <c r="AC250" s="5"/>
      <c r="AD250" s="5"/>
      <c r="AE250" s="5"/>
      <c r="AF250" s="5"/>
    </row>
    <row r="251" spans="2:32" x14ac:dyDescent="0.2">
      <c r="B251" s="37">
        <f t="shared" si="62"/>
        <v>20</v>
      </c>
      <c r="C251" s="37">
        <v>236</v>
      </c>
      <c r="D251" s="46"/>
      <c r="E251" s="46"/>
      <c r="F251" s="46">
        <f t="shared" si="68"/>
        <v>141.12685540261049</v>
      </c>
      <c r="G251" s="48">
        <f t="shared" si="67"/>
        <v>6061.0417438835366</v>
      </c>
      <c r="H251" s="46">
        <f t="shared" si="54"/>
        <v>0.12</v>
      </c>
      <c r="I251" s="46">
        <f t="shared" si="63"/>
        <v>0</v>
      </c>
      <c r="J251" s="46"/>
      <c r="K251" s="46">
        <f t="shared" si="66"/>
        <v>83092.551131324057</v>
      </c>
      <c r="M251" s="123">
        <f t="shared" si="64"/>
        <v>0.96393125465711482</v>
      </c>
      <c r="N251" s="37">
        <f t="shared" si="65"/>
        <v>20</v>
      </c>
      <c r="O251" s="37">
        <v>236</v>
      </c>
      <c r="P251" s="46">
        <f t="shared" si="55"/>
        <v>0</v>
      </c>
      <c r="Q251" s="46">
        <f t="shared" si="56"/>
        <v>0</v>
      </c>
      <c r="R251" s="46">
        <f t="shared" si="57"/>
        <v>136.03658679405154</v>
      </c>
      <c r="S251" s="115">
        <f t="shared" si="58"/>
        <v>6061.0417438835366</v>
      </c>
      <c r="T251" s="46">
        <f t="shared" si="59"/>
        <v>0.12</v>
      </c>
      <c r="U251" s="46">
        <f t="shared" si="60"/>
        <v>0</v>
      </c>
      <c r="V251" s="46">
        <f t="shared" si="61"/>
        <v>0</v>
      </c>
      <c r="W251" s="116"/>
      <c r="Y251" s="5"/>
      <c r="Z251" s="5"/>
      <c r="AA251" s="5"/>
      <c r="AB251" s="5"/>
      <c r="AC251" s="5"/>
      <c r="AD251" s="5"/>
      <c r="AE251" s="5"/>
      <c r="AF251" s="5"/>
    </row>
    <row r="252" spans="2:32" x14ac:dyDescent="0.2">
      <c r="B252" s="37">
        <f t="shared" si="62"/>
        <v>20</v>
      </c>
      <c r="C252" s="37">
        <v>237</v>
      </c>
      <c r="D252" s="46"/>
      <c r="E252" s="46"/>
      <c r="F252" s="46">
        <f t="shared" si="68"/>
        <v>141.12685540261049</v>
      </c>
      <c r="G252" s="48">
        <f t="shared" si="67"/>
        <v>6061.0417438835366</v>
      </c>
      <c r="H252" s="46">
        <f t="shared" si="54"/>
        <v>0.12</v>
      </c>
      <c r="I252" s="46">
        <f t="shared" si="63"/>
        <v>2170.5542350021742</v>
      </c>
      <c r="J252" s="46"/>
      <c r="K252" s="46">
        <f t="shared" si="66"/>
        <v>85569.86433808849</v>
      </c>
      <c r="M252" s="123">
        <f t="shared" si="64"/>
        <v>0.95888589025620352</v>
      </c>
      <c r="N252" s="37">
        <f t="shared" si="65"/>
        <v>20</v>
      </c>
      <c r="O252" s="37">
        <v>237</v>
      </c>
      <c r="P252" s="46">
        <f t="shared" si="55"/>
        <v>0</v>
      </c>
      <c r="Q252" s="46">
        <f t="shared" si="56"/>
        <v>0</v>
      </c>
      <c r="R252" s="46">
        <f t="shared" si="57"/>
        <v>135.32455038179066</v>
      </c>
      <c r="S252" s="115">
        <f t="shared" si="58"/>
        <v>6061.0417438835366</v>
      </c>
      <c r="T252" s="46">
        <f t="shared" si="59"/>
        <v>0.12</v>
      </c>
      <c r="U252" s="46">
        <f t="shared" si="60"/>
        <v>2081.3138299794327</v>
      </c>
      <c r="V252" s="46">
        <f t="shared" si="61"/>
        <v>0</v>
      </c>
      <c r="W252" s="116"/>
      <c r="Y252" s="5"/>
      <c r="Z252" s="5"/>
      <c r="AA252" s="5"/>
      <c r="AB252" s="5"/>
      <c r="AC252" s="5"/>
      <c r="AD252" s="5"/>
      <c r="AE252" s="5"/>
      <c r="AF252" s="5"/>
    </row>
    <row r="253" spans="2:32" x14ac:dyDescent="0.2">
      <c r="B253" s="37">
        <f t="shared" si="62"/>
        <v>20</v>
      </c>
      <c r="C253" s="37">
        <v>238</v>
      </c>
      <c r="D253" s="46"/>
      <c r="E253" s="46"/>
      <c r="F253" s="46">
        <f t="shared" si="68"/>
        <v>141.12685540261049</v>
      </c>
      <c r="G253" s="48">
        <f t="shared" si="67"/>
        <v>6061.0417438835366</v>
      </c>
      <c r="H253" s="46">
        <f t="shared" si="54"/>
        <v>0.12</v>
      </c>
      <c r="I253" s="46">
        <f t="shared" si="63"/>
        <v>0</v>
      </c>
      <c r="J253" s="46"/>
      <c r="K253" s="46">
        <f t="shared" si="66"/>
        <v>85878.237381776853</v>
      </c>
      <c r="M253" s="123">
        <f t="shared" si="64"/>
        <v>0.95386693406834155</v>
      </c>
      <c r="N253" s="37">
        <f t="shared" si="65"/>
        <v>20</v>
      </c>
      <c r="O253" s="37">
        <v>238</v>
      </c>
      <c r="P253" s="46">
        <f t="shared" si="55"/>
        <v>0</v>
      </c>
      <c r="Q253" s="46">
        <f t="shared" si="56"/>
        <v>0</v>
      </c>
      <c r="R253" s="46">
        <f t="shared" si="57"/>
        <v>134.61624087759424</v>
      </c>
      <c r="S253" s="115">
        <f t="shared" si="58"/>
        <v>6061.0417438835366</v>
      </c>
      <c r="T253" s="46">
        <f t="shared" si="59"/>
        <v>0.12</v>
      </c>
      <c r="U253" s="46">
        <f t="shared" si="60"/>
        <v>0</v>
      </c>
      <c r="V253" s="46">
        <f t="shared" si="61"/>
        <v>0</v>
      </c>
      <c r="W253" s="116"/>
      <c r="Y253" s="5"/>
      <c r="Z253" s="5"/>
      <c r="AA253" s="5"/>
      <c r="AB253" s="5"/>
      <c r="AC253" s="5"/>
      <c r="AD253" s="5"/>
      <c r="AE253" s="5"/>
      <c r="AF253" s="5"/>
    </row>
    <row r="254" spans="2:32" x14ac:dyDescent="0.2">
      <c r="B254" s="37">
        <f t="shared" si="62"/>
        <v>20</v>
      </c>
      <c r="C254" s="37">
        <v>239</v>
      </c>
      <c r="D254" s="46"/>
      <c r="E254" s="46"/>
      <c r="F254" s="46">
        <f t="shared" si="68"/>
        <v>141.12685540261049</v>
      </c>
      <c r="G254" s="48">
        <f t="shared" si="67"/>
        <v>6061.0417438835366</v>
      </c>
      <c r="H254" s="46">
        <f t="shared" si="54"/>
        <v>0.12</v>
      </c>
      <c r="I254" s="46">
        <f t="shared" si="63"/>
        <v>0</v>
      </c>
      <c r="J254" s="46"/>
      <c r="K254" s="46">
        <f t="shared" si="66"/>
        <v>86188.232990144315</v>
      </c>
      <c r="M254" s="123">
        <f t="shared" si="64"/>
        <v>0.94887424786888197</v>
      </c>
      <c r="N254" s="37">
        <f t="shared" si="65"/>
        <v>20</v>
      </c>
      <c r="O254" s="37">
        <v>239</v>
      </c>
      <c r="P254" s="46">
        <f t="shared" si="55"/>
        <v>0</v>
      </c>
      <c r="Q254" s="46">
        <f t="shared" si="56"/>
        <v>0</v>
      </c>
      <c r="R254" s="46">
        <f t="shared" si="57"/>
        <v>133.91163877425248</v>
      </c>
      <c r="S254" s="115">
        <f t="shared" si="58"/>
        <v>6061.0417438835366</v>
      </c>
      <c r="T254" s="46">
        <f t="shared" si="59"/>
        <v>0.12</v>
      </c>
      <c r="U254" s="46">
        <f t="shared" si="60"/>
        <v>0</v>
      </c>
      <c r="V254" s="46">
        <f t="shared" si="61"/>
        <v>0</v>
      </c>
      <c r="W254" s="116"/>
      <c r="Y254" s="5"/>
      <c r="Z254" s="5"/>
      <c r="AA254" s="5"/>
      <c r="AB254" s="5"/>
      <c r="AC254" s="5"/>
      <c r="AD254" s="5"/>
      <c r="AE254" s="5"/>
      <c r="AF254" s="5"/>
    </row>
    <row r="255" spans="2:32" x14ac:dyDescent="0.2">
      <c r="B255" s="37">
        <f t="shared" si="62"/>
        <v>20</v>
      </c>
      <c r="C255" s="37">
        <v>240</v>
      </c>
      <c r="D255" s="46"/>
      <c r="E255" s="46"/>
      <c r="F255" s="46">
        <f t="shared" si="68"/>
        <v>141.12685540261049</v>
      </c>
      <c r="G255" s="48">
        <f t="shared" si="67"/>
        <v>6061.0417438835366</v>
      </c>
      <c r="H255" s="46">
        <f t="shared" si="54"/>
        <v>0.12</v>
      </c>
      <c r="I255" s="46">
        <f t="shared" si="63"/>
        <v>2170.5542350021742</v>
      </c>
      <c r="J255" s="46"/>
      <c r="K255" s="46">
        <f t="shared" si="66"/>
        <v>88681.83472842825</v>
      </c>
      <c r="M255" s="123">
        <f t="shared" si="64"/>
        <v>0.94390769415666509</v>
      </c>
      <c r="N255" s="37">
        <f t="shared" si="65"/>
        <v>20</v>
      </c>
      <c r="O255" s="37">
        <v>240</v>
      </c>
      <c r="P255" s="46">
        <f t="shared" si="55"/>
        <v>0</v>
      </c>
      <c r="Q255" s="46">
        <f t="shared" si="56"/>
        <v>0</v>
      </c>
      <c r="R255" s="46">
        <f t="shared" si="57"/>
        <v>133.21072466665916</v>
      </c>
      <c r="S255" s="115">
        <f t="shared" si="58"/>
        <v>6061.0417438835366</v>
      </c>
      <c r="T255" s="46">
        <f t="shared" si="59"/>
        <v>0.12</v>
      </c>
      <c r="U255" s="46">
        <f t="shared" si="60"/>
        <v>2048.8028430028862</v>
      </c>
      <c r="V255" s="46">
        <f t="shared" si="61"/>
        <v>0</v>
      </c>
      <c r="W255" s="116"/>
      <c r="Y255" s="5"/>
      <c r="Z255" s="5"/>
      <c r="AA255" s="5"/>
      <c r="AB255" s="5"/>
      <c r="AC255" s="5"/>
      <c r="AD255" s="5"/>
      <c r="AE255" s="5"/>
      <c r="AF255" s="5"/>
    </row>
    <row r="256" spans="2:32" x14ac:dyDescent="0.2">
      <c r="B256" s="37">
        <f t="shared" si="62"/>
        <v>21</v>
      </c>
      <c r="C256" s="37">
        <v>241</v>
      </c>
      <c r="D256" s="46"/>
      <c r="E256" s="46"/>
      <c r="F256" s="46">
        <f t="shared" si="68"/>
        <v>145.3606610646888</v>
      </c>
      <c r="G256" s="48">
        <f t="shared" si="67"/>
        <v>6030.7365351641183</v>
      </c>
      <c r="H256" s="46">
        <f t="shared" si="54"/>
        <v>0.12</v>
      </c>
      <c r="I256" s="46">
        <f t="shared" si="63"/>
        <v>0</v>
      </c>
      <c r="J256" s="46"/>
      <c r="K256" s="46">
        <f t="shared" si="66"/>
        <v>89002.32592625609</v>
      </c>
      <c r="M256" s="123">
        <f t="shared" si="64"/>
        <v>1</v>
      </c>
      <c r="N256" s="37">
        <f t="shared" si="65"/>
        <v>21</v>
      </c>
      <c r="O256" s="37">
        <v>241</v>
      </c>
      <c r="P256" s="46">
        <f t="shared" si="55"/>
        <v>0</v>
      </c>
      <c r="Q256" s="46">
        <f t="shared" si="56"/>
        <v>0</v>
      </c>
      <c r="R256" s="46">
        <f t="shared" si="57"/>
        <v>145.3606610646888</v>
      </c>
      <c r="S256" s="115">
        <f t="shared" si="58"/>
        <v>6030.7365351641183</v>
      </c>
      <c r="T256" s="46">
        <f t="shared" si="59"/>
        <v>0.12</v>
      </c>
      <c r="U256" s="46">
        <f t="shared" si="60"/>
        <v>0</v>
      </c>
      <c r="V256" s="46">
        <f t="shared" si="61"/>
        <v>0</v>
      </c>
      <c r="W256" s="116"/>
      <c r="Y256" s="5"/>
      <c r="Z256" s="5"/>
      <c r="AA256" s="5"/>
      <c r="AB256" s="5"/>
      <c r="AC256" s="5"/>
      <c r="AD256" s="5"/>
      <c r="AE256" s="5"/>
      <c r="AF256" s="5"/>
    </row>
    <row r="257" spans="2:32" x14ac:dyDescent="0.2">
      <c r="B257" s="37">
        <f t="shared" si="62"/>
        <v>21</v>
      </c>
      <c r="C257" s="37">
        <v>242</v>
      </c>
      <c r="D257" s="46"/>
      <c r="E257" s="46"/>
      <c r="F257" s="46">
        <f t="shared" si="68"/>
        <v>145.3606610646888</v>
      </c>
      <c r="G257" s="48">
        <f t="shared" si="67"/>
        <v>6030.7365351641183</v>
      </c>
      <c r="H257" s="46">
        <f t="shared" si="54"/>
        <v>0.12</v>
      </c>
      <c r="I257" s="46">
        <f t="shared" si="63"/>
        <v>0</v>
      </c>
      <c r="J257" s="46"/>
      <c r="K257" s="46">
        <f t="shared" si="66"/>
        <v>89324.503450785327</v>
      </c>
      <c r="M257" s="123">
        <f t="shared" si="64"/>
        <v>0.99476584624003528</v>
      </c>
      <c r="N257" s="37">
        <f t="shared" si="65"/>
        <v>21</v>
      </c>
      <c r="O257" s="37">
        <v>242</v>
      </c>
      <c r="P257" s="46">
        <f t="shared" si="55"/>
        <v>0</v>
      </c>
      <c r="Q257" s="46">
        <f t="shared" si="56"/>
        <v>0</v>
      </c>
      <c r="R257" s="46">
        <f t="shared" si="57"/>
        <v>144.59982101402611</v>
      </c>
      <c r="S257" s="115">
        <f t="shared" si="58"/>
        <v>6030.7365351641183</v>
      </c>
      <c r="T257" s="46">
        <f t="shared" si="59"/>
        <v>0.12</v>
      </c>
      <c r="U257" s="46">
        <f t="shared" si="60"/>
        <v>0</v>
      </c>
      <c r="V257" s="46">
        <f t="shared" si="61"/>
        <v>0</v>
      </c>
      <c r="W257" s="116"/>
      <c r="Y257" s="5"/>
      <c r="Z257" s="5"/>
      <c r="AA257" s="5"/>
      <c r="AB257" s="5"/>
      <c r="AC257" s="5"/>
      <c r="AD257" s="5"/>
      <c r="AE257" s="5"/>
      <c r="AF257" s="5"/>
    </row>
    <row r="258" spans="2:32" x14ac:dyDescent="0.2">
      <c r="B258" s="37">
        <f t="shared" si="62"/>
        <v>21</v>
      </c>
      <c r="C258" s="37">
        <v>243</v>
      </c>
      <c r="D258" s="46"/>
      <c r="E258" s="46"/>
      <c r="F258" s="46">
        <f t="shared" si="68"/>
        <v>145.3606610646888</v>
      </c>
      <c r="G258" s="48">
        <f t="shared" si="67"/>
        <v>6030.7365351641183</v>
      </c>
      <c r="H258" s="46">
        <f t="shared" si="54"/>
        <v>0.12</v>
      </c>
      <c r="I258" s="46">
        <f t="shared" si="63"/>
        <v>2159.7014638271635</v>
      </c>
      <c r="J258" s="46"/>
      <c r="K258" s="46">
        <f t="shared" si="66"/>
        <v>91819.441327610592</v>
      </c>
      <c r="M258" s="123">
        <f t="shared" si="64"/>
        <v>0.98955908884565325</v>
      </c>
      <c r="N258" s="37">
        <f t="shared" si="65"/>
        <v>21</v>
      </c>
      <c r="O258" s="37">
        <v>243</v>
      </c>
      <c r="P258" s="46">
        <f t="shared" si="55"/>
        <v>0</v>
      </c>
      <c r="Q258" s="46">
        <f t="shared" si="56"/>
        <v>0</v>
      </c>
      <c r="R258" s="46">
        <f t="shared" si="57"/>
        <v>143.84296331717528</v>
      </c>
      <c r="S258" s="115">
        <f t="shared" si="58"/>
        <v>6030.7365351641183</v>
      </c>
      <c r="T258" s="46">
        <f t="shared" si="59"/>
        <v>0.12</v>
      </c>
      <c r="U258" s="46">
        <f t="shared" si="60"/>
        <v>2137.1522127234316</v>
      </c>
      <c r="V258" s="46">
        <f t="shared" si="61"/>
        <v>0</v>
      </c>
      <c r="W258" s="116"/>
      <c r="Y258" s="5"/>
      <c r="Z258" s="5"/>
      <c r="AA258" s="5"/>
      <c r="AB258" s="5"/>
      <c r="AC258" s="5"/>
      <c r="AD258" s="5"/>
      <c r="AE258" s="5"/>
      <c r="AF258" s="5"/>
    </row>
    <row r="259" spans="2:32" x14ac:dyDescent="0.2">
      <c r="B259" s="37">
        <f t="shared" si="62"/>
        <v>21</v>
      </c>
      <c r="C259" s="37">
        <v>244</v>
      </c>
      <c r="D259" s="46"/>
      <c r="E259" s="46"/>
      <c r="F259" s="46">
        <f t="shared" si="68"/>
        <v>145.3606610646888</v>
      </c>
      <c r="G259" s="48">
        <f t="shared" si="67"/>
        <v>6030.7365351641183</v>
      </c>
      <c r="H259" s="46">
        <f t="shared" si="54"/>
        <v>0.12</v>
      </c>
      <c r="I259" s="46">
        <f t="shared" si="63"/>
        <v>0</v>
      </c>
      <c r="J259" s="46"/>
      <c r="K259" s="46">
        <f t="shared" si="66"/>
        <v>92156.441652124355</v>
      </c>
      <c r="M259" s="123">
        <f t="shared" si="64"/>
        <v>0.98437958442006435</v>
      </c>
      <c r="N259" s="37">
        <f t="shared" si="65"/>
        <v>21</v>
      </c>
      <c r="O259" s="37">
        <v>244</v>
      </c>
      <c r="P259" s="46">
        <f t="shared" si="55"/>
        <v>0</v>
      </c>
      <c r="Q259" s="46">
        <f t="shared" si="56"/>
        <v>0</v>
      </c>
      <c r="R259" s="46">
        <f t="shared" si="57"/>
        <v>143.09006712988418</v>
      </c>
      <c r="S259" s="115">
        <f t="shared" si="58"/>
        <v>6030.7365351641183</v>
      </c>
      <c r="T259" s="46">
        <f t="shared" si="59"/>
        <v>0.12</v>
      </c>
      <c r="U259" s="46">
        <f t="shared" si="60"/>
        <v>0</v>
      </c>
      <c r="V259" s="46">
        <f t="shared" si="61"/>
        <v>0</v>
      </c>
      <c r="W259" s="116"/>
      <c r="Y259" s="5"/>
      <c r="Z259" s="5"/>
      <c r="AA259" s="5"/>
      <c r="AB259" s="5"/>
      <c r="AC259" s="5"/>
      <c r="AD259" s="5"/>
      <c r="AE259" s="5"/>
      <c r="AF259" s="5"/>
    </row>
    <row r="260" spans="2:32" x14ac:dyDescent="0.2">
      <c r="B260" s="37">
        <f t="shared" si="62"/>
        <v>21</v>
      </c>
      <c r="C260" s="37">
        <v>245</v>
      </c>
      <c r="D260" s="46"/>
      <c r="E260" s="46"/>
      <c r="F260" s="46">
        <f t="shared" si="68"/>
        <v>145.3606610646888</v>
      </c>
      <c r="G260" s="48">
        <f t="shared" si="67"/>
        <v>6030.7365351641183</v>
      </c>
      <c r="H260" s="46">
        <f t="shared" si="54"/>
        <v>0.12</v>
      </c>
      <c r="I260" s="46">
        <f t="shared" si="63"/>
        <v>0</v>
      </c>
      <c r="J260" s="46"/>
      <c r="K260" s="46">
        <f t="shared" si="66"/>
        <v>92495.2151693169</v>
      </c>
      <c r="M260" s="123">
        <f t="shared" si="64"/>
        <v>0.97922719031703964</v>
      </c>
      <c r="N260" s="37">
        <f t="shared" si="65"/>
        <v>21</v>
      </c>
      <c r="O260" s="37">
        <v>245</v>
      </c>
      <c r="P260" s="46">
        <f t="shared" si="55"/>
        <v>0</v>
      </c>
      <c r="Q260" s="46">
        <f t="shared" si="56"/>
        <v>0</v>
      </c>
      <c r="R260" s="46">
        <f t="shared" si="57"/>
        <v>142.34111171700272</v>
      </c>
      <c r="S260" s="115">
        <f t="shared" si="58"/>
        <v>6030.7365351641183</v>
      </c>
      <c r="T260" s="46">
        <f t="shared" si="59"/>
        <v>0.12</v>
      </c>
      <c r="U260" s="46">
        <f t="shared" si="60"/>
        <v>0</v>
      </c>
      <c r="V260" s="46">
        <f t="shared" si="61"/>
        <v>0</v>
      </c>
      <c r="W260" s="116"/>
      <c r="Y260" s="5"/>
      <c r="Z260" s="5"/>
      <c r="AA260" s="5"/>
      <c r="AB260" s="5"/>
      <c r="AC260" s="5"/>
      <c r="AD260" s="5"/>
      <c r="AE260" s="5"/>
      <c r="AF260" s="5"/>
    </row>
    <row r="261" spans="2:32" x14ac:dyDescent="0.2">
      <c r="B261" s="37">
        <f t="shared" si="62"/>
        <v>21</v>
      </c>
      <c r="C261" s="37">
        <v>246</v>
      </c>
      <c r="D261" s="46"/>
      <c r="E261" s="46"/>
      <c r="F261" s="46">
        <f t="shared" si="68"/>
        <v>145.3606610646888</v>
      </c>
      <c r="G261" s="48">
        <f t="shared" si="67"/>
        <v>6030.7365351641183</v>
      </c>
      <c r="H261" s="46">
        <f t="shared" si="54"/>
        <v>0.12</v>
      </c>
      <c r="I261" s="46">
        <f t="shared" si="63"/>
        <v>2159.7014638271635</v>
      </c>
      <c r="J261" s="46"/>
      <c r="K261" s="46">
        <f t="shared" si="66"/>
        <v>95006.836361845097</v>
      </c>
      <c r="M261" s="123">
        <f t="shared" si="64"/>
        <v>0.97410176463698173</v>
      </c>
      <c r="N261" s="37">
        <f t="shared" si="65"/>
        <v>21</v>
      </c>
      <c r="O261" s="37">
        <v>246</v>
      </c>
      <c r="P261" s="46">
        <f t="shared" si="55"/>
        <v>0</v>
      </c>
      <c r="Q261" s="46">
        <f t="shared" si="56"/>
        <v>0</v>
      </c>
      <c r="R261" s="46">
        <f t="shared" si="57"/>
        <v>141.59607645191156</v>
      </c>
      <c r="S261" s="115">
        <f t="shared" si="58"/>
        <v>6030.7365351641183</v>
      </c>
      <c r="T261" s="46">
        <f t="shared" si="59"/>
        <v>0.12</v>
      </c>
      <c r="U261" s="46">
        <f t="shared" si="60"/>
        <v>2103.7690070031126</v>
      </c>
      <c r="V261" s="46">
        <f t="shared" si="61"/>
        <v>0</v>
      </c>
      <c r="W261" s="116"/>
      <c r="Y261" s="5"/>
      <c r="Z261" s="5"/>
      <c r="AA261" s="5"/>
      <c r="AB261" s="5"/>
      <c r="AC261" s="5"/>
      <c r="AD261" s="5"/>
      <c r="AE261" s="5"/>
      <c r="AF261" s="5"/>
    </row>
    <row r="262" spans="2:32" x14ac:dyDescent="0.2">
      <c r="B262" s="37">
        <f t="shared" si="62"/>
        <v>21</v>
      </c>
      <c r="C262" s="37">
        <v>247</v>
      </c>
      <c r="D262" s="46"/>
      <c r="E262" s="46"/>
      <c r="F262" s="46">
        <f t="shared" si="68"/>
        <v>145.3606610646888</v>
      </c>
      <c r="G262" s="48">
        <f t="shared" si="67"/>
        <v>6030.7365351641183</v>
      </c>
      <c r="H262" s="46">
        <f t="shared" si="54"/>
        <v>0.12</v>
      </c>
      <c r="I262" s="46">
        <f t="shared" si="63"/>
        <v>0</v>
      </c>
      <c r="J262" s="46"/>
      <c r="K262" s="46">
        <f t="shared" si="66"/>
        <v>95360.607784568536</v>
      </c>
      <c r="M262" s="123">
        <f t="shared" si="64"/>
        <v>0.96900316622301863</v>
      </c>
      <c r="N262" s="37">
        <f t="shared" si="65"/>
        <v>21</v>
      </c>
      <c r="O262" s="37">
        <v>247</v>
      </c>
      <c r="P262" s="46">
        <f t="shared" si="55"/>
        <v>0</v>
      </c>
      <c r="Q262" s="46">
        <f t="shared" si="56"/>
        <v>0</v>
      </c>
      <c r="R262" s="46">
        <f t="shared" si="57"/>
        <v>140.85494081595451</v>
      </c>
      <c r="S262" s="115">
        <f t="shared" si="58"/>
        <v>6030.7365351641183</v>
      </c>
      <c r="T262" s="46">
        <f t="shared" si="59"/>
        <v>0.12</v>
      </c>
      <c r="U262" s="46">
        <f t="shared" si="60"/>
        <v>0</v>
      </c>
      <c r="V262" s="46">
        <f t="shared" si="61"/>
        <v>0</v>
      </c>
      <c r="W262" s="116"/>
      <c r="Y262" s="5"/>
      <c r="Z262" s="5"/>
      <c r="AA262" s="5"/>
      <c r="AB262" s="5"/>
      <c r="AC262" s="5"/>
      <c r="AD262" s="5"/>
      <c r="AE262" s="5"/>
      <c r="AF262" s="5"/>
    </row>
    <row r="263" spans="2:32" x14ac:dyDescent="0.2">
      <c r="B263" s="37">
        <f t="shared" si="62"/>
        <v>21</v>
      </c>
      <c r="C263" s="37">
        <v>248</v>
      </c>
      <c r="D263" s="46"/>
      <c r="E263" s="46"/>
      <c r="F263" s="46">
        <f t="shared" si="68"/>
        <v>145.3606610646888</v>
      </c>
      <c r="G263" s="48">
        <f t="shared" si="67"/>
        <v>6030.7365351641183</v>
      </c>
      <c r="H263" s="46">
        <f t="shared" si="54"/>
        <v>0.12</v>
      </c>
      <c r="I263" s="46">
        <f t="shared" si="63"/>
        <v>0</v>
      </c>
      <c r="J263" s="46"/>
      <c r="K263" s="46">
        <f t="shared" si="66"/>
        <v>95716.240644362231</v>
      </c>
      <c r="M263" s="123">
        <f t="shared" si="64"/>
        <v>0.96393125465711482</v>
      </c>
      <c r="N263" s="37">
        <f t="shared" si="65"/>
        <v>21</v>
      </c>
      <c r="O263" s="37">
        <v>248</v>
      </c>
      <c r="P263" s="46">
        <f t="shared" si="55"/>
        <v>0</v>
      </c>
      <c r="Q263" s="46">
        <f t="shared" si="56"/>
        <v>0</v>
      </c>
      <c r="R263" s="46">
        <f t="shared" si="57"/>
        <v>140.11768439787309</v>
      </c>
      <c r="S263" s="115">
        <f t="shared" si="58"/>
        <v>6030.7365351641183</v>
      </c>
      <c r="T263" s="46">
        <f t="shared" si="59"/>
        <v>0.12</v>
      </c>
      <c r="U263" s="46">
        <f t="shared" si="60"/>
        <v>0</v>
      </c>
      <c r="V263" s="46">
        <f t="shared" si="61"/>
        <v>0</v>
      </c>
      <c r="W263" s="116"/>
      <c r="Y263" s="5"/>
      <c r="Z263" s="5"/>
      <c r="AA263" s="5"/>
      <c r="AB263" s="5"/>
      <c r="AC263" s="5"/>
      <c r="AD263" s="5"/>
      <c r="AE263" s="5"/>
      <c r="AF263" s="5"/>
    </row>
    <row r="264" spans="2:32" x14ac:dyDescent="0.2">
      <c r="B264" s="37">
        <f t="shared" si="62"/>
        <v>21</v>
      </c>
      <c r="C264" s="37">
        <v>249</v>
      </c>
      <c r="D264" s="46"/>
      <c r="E264" s="46"/>
      <c r="F264" s="46">
        <f t="shared" si="68"/>
        <v>145.3606610646888</v>
      </c>
      <c r="G264" s="48">
        <f t="shared" si="67"/>
        <v>6030.7365351641183</v>
      </c>
      <c r="H264" s="46">
        <f t="shared" si="54"/>
        <v>0.12</v>
      </c>
      <c r="I264" s="46">
        <f t="shared" si="63"/>
        <v>2159.7014638271635</v>
      </c>
      <c r="J264" s="46"/>
      <c r="K264" s="46">
        <f t="shared" si="66"/>
        <v>98244.809888198055</v>
      </c>
      <c r="M264" s="123">
        <f t="shared" si="64"/>
        <v>0.95888589025620352</v>
      </c>
      <c r="N264" s="37">
        <f t="shared" si="65"/>
        <v>21</v>
      </c>
      <c r="O264" s="37">
        <v>249</v>
      </c>
      <c r="P264" s="46">
        <f t="shared" si="55"/>
        <v>0</v>
      </c>
      <c r="Q264" s="46">
        <f t="shared" si="56"/>
        <v>0</v>
      </c>
      <c r="R264" s="46">
        <f t="shared" si="57"/>
        <v>139.38428689324439</v>
      </c>
      <c r="S264" s="115">
        <f t="shared" si="58"/>
        <v>6030.7365351641183</v>
      </c>
      <c r="T264" s="46">
        <f t="shared" si="59"/>
        <v>0.12</v>
      </c>
      <c r="U264" s="46">
        <f t="shared" si="60"/>
        <v>2070.9072608295355</v>
      </c>
      <c r="V264" s="46">
        <f t="shared" si="61"/>
        <v>0</v>
      </c>
      <c r="W264" s="116"/>
      <c r="Y264" s="5"/>
      <c r="Z264" s="5"/>
      <c r="AA264" s="5"/>
      <c r="AB264" s="5"/>
      <c r="AC264" s="5"/>
      <c r="AD264" s="5"/>
      <c r="AE264" s="5"/>
      <c r="AF264" s="5"/>
    </row>
    <row r="265" spans="2:32" x14ac:dyDescent="0.2">
      <c r="B265" s="37">
        <f t="shared" si="62"/>
        <v>21</v>
      </c>
      <c r="C265" s="37">
        <v>250</v>
      </c>
      <c r="D265" s="46"/>
      <c r="E265" s="46"/>
      <c r="F265" s="46">
        <f t="shared" si="68"/>
        <v>145.3606610646888</v>
      </c>
      <c r="G265" s="48">
        <f t="shared" si="67"/>
        <v>6030.7365351641183</v>
      </c>
      <c r="H265" s="46">
        <f t="shared" si="54"/>
        <v>0.12</v>
      </c>
      <c r="I265" s="46">
        <f t="shared" si="63"/>
        <v>0</v>
      </c>
      <c r="J265" s="46"/>
      <c r="K265" s="46">
        <f t="shared" si="66"/>
        <v>98615.618537693692</v>
      </c>
      <c r="M265" s="123">
        <f t="shared" si="64"/>
        <v>0.95386693406834155</v>
      </c>
      <c r="N265" s="37">
        <f t="shared" si="65"/>
        <v>21</v>
      </c>
      <c r="O265" s="37">
        <v>250</v>
      </c>
      <c r="P265" s="46">
        <f t="shared" si="55"/>
        <v>0</v>
      </c>
      <c r="Q265" s="46">
        <f t="shared" si="56"/>
        <v>0</v>
      </c>
      <c r="R265" s="46">
        <f t="shared" si="57"/>
        <v>138.65472810392205</v>
      </c>
      <c r="S265" s="115">
        <f t="shared" si="58"/>
        <v>6030.7365351641183</v>
      </c>
      <c r="T265" s="46">
        <f t="shared" si="59"/>
        <v>0.12</v>
      </c>
      <c r="U265" s="46">
        <f t="shared" si="60"/>
        <v>0</v>
      </c>
      <c r="V265" s="46">
        <f t="shared" si="61"/>
        <v>0</v>
      </c>
      <c r="W265" s="116"/>
      <c r="Y265" s="5"/>
      <c r="Z265" s="5"/>
      <c r="AA265" s="5"/>
      <c r="AB265" s="5"/>
      <c r="AC265" s="5"/>
      <c r="AD265" s="5"/>
      <c r="AE265" s="5"/>
      <c r="AF265" s="5"/>
    </row>
    <row r="266" spans="2:32" x14ac:dyDescent="0.2">
      <c r="B266" s="37">
        <f t="shared" si="62"/>
        <v>21</v>
      </c>
      <c r="C266" s="37">
        <v>251</v>
      </c>
      <c r="D266" s="46"/>
      <c r="E266" s="46"/>
      <c r="F266" s="46">
        <f t="shared" si="68"/>
        <v>145.3606610646888</v>
      </c>
      <c r="G266" s="48">
        <f t="shared" si="67"/>
        <v>6030.7365351641183</v>
      </c>
      <c r="H266" s="46">
        <f t="shared" si="54"/>
        <v>0.12</v>
      </c>
      <c r="I266" s="46">
        <f t="shared" si="63"/>
        <v>0</v>
      </c>
      <c r="J266" s="46"/>
      <c r="K266" s="46">
        <f t="shared" si="66"/>
        <v>98988.378268938191</v>
      </c>
      <c r="M266" s="123">
        <f t="shared" si="64"/>
        <v>0.94887424786888197</v>
      </c>
      <c r="N266" s="37">
        <f t="shared" si="65"/>
        <v>21</v>
      </c>
      <c r="O266" s="37">
        <v>251</v>
      </c>
      <c r="P266" s="46">
        <f t="shared" si="55"/>
        <v>0</v>
      </c>
      <c r="Q266" s="46">
        <f t="shared" si="56"/>
        <v>0</v>
      </c>
      <c r="R266" s="46">
        <f t="shared" si="57"/>
        <v>137.92898793748006</v>
      </c>
      <c r="S266" s="115">
        <f t="shared" si="58"/>
        <v>6030.7365351641183</v>
      </c>
      <c r="T266" s="46">
        <f t="shared" si="59"/>
        <v>0.12</v>
      </c>
      <c r="U266" s="46">
        <f t="shared" si="60"/>
        <v>0</v>
      </c>
      <c r="V266" s="46">
        <f t="shared" si="61"/>
        <v>0</v>
      </c>
      <c r="W266" s="116"/>
      <c r="Y266" s="5"/>
      <c r="Z266" s="5"/>
      <c r="AA266" s="5"/>
      <c r="AB266" s="5"/>
      <c r="AC266" s="5"/>
      <c r="AD266" s="5"/>
      <c r="AE266" s="5"/>
      <c r="AF266" s="5"/>
    </row>
    <row r="267" spans="2:32" x14ac:dyDescent="0.2">
      <c r="B267" s="37">
        <f t="shared" si="62"/>
        <v>21</v>
      </c>
      <c r="C267" s="37">
        <v>252</v>
      </c>
      <c r="D267" s="46"/>
      <c r="E267" s="46"/>
      <c r="F267" s="46">
        <f t="shared" si="68"/>
        <v>145.3606610646888</v>
      </c>
      <c r="G267" s="48">
        <f t="shared" si="67"/>
        <v>6030.7365351641183</v>
      </c>
      <c r="H267" s="46">
        <f t="shared" si="54"/>
        <v>0.12</v>
      </c>
      <c r="I267" s="46">
        <f t="shared" si="63"/>
        <v>2159.7014638271635</v>
      </c>
      <c r="J267" s="46"/>
      <c r="K267" s="46">
        <f t="shared" si="66"/>
        <v>101534.1645005863</v>
      </c>
      <c r="M267" s="123">
        <f t="shared" si="64"/>
        <v>0.94390769415666509</v>
      </c>
      <c r="N267" s="37">
        <f t="shared" si="65"/>
        <v>21</v>
      </c>
      <c r="O267" s="37">
        <v>252</v>
      </c>
      <c r="P267" s="46">
        <f t="shared" si="55"/>
        <v>0</v>
      </c>
      <c r="Q267" s="46">
        <f t="shared" si="56"/>
        <v>0</v>
      </c>
      <c r="R267" s="46">
        <f t="shared" si="57"/>
        <v>137.20704640665892</v>
      </c>
      <c r="S267" s="115">
        <f t="shared" si="58"/>
        <v>6030.7365351641183</v>
      </c>
      <c r="T267" s="46">
        <f t="shared" si="59"/>
        <v>0.12</v>
      </c>
      <c r="U267" s="46">
        <f t="shared" si="60"/>
        <v>2038.558828787872</v>
      </c>
      <c r="V267" s="46">
        <f t="shared" si="61"/>
        <v>0</v>
      </c>
      <c r="W267" s="116"/>
      <c r="Y267" s="5"/>
      <c r="Z267" s="5"/>
      <c r="AA267" s="5"/>
      <c r="AB267" s="5"/>
      <c r="AC267" s="5"/>
      <c r="AD267" s="5"/>
      <c r="AE267" s="5"/>
      <c r="AF267" s="5"/>
    </row>
    <row r="268" spans="2:32" x14ac:dyDescent="0.2">
      <c r="B268" s="37">
        <f t="shared" si="62"/>
        <v>22</v>
      </c>
      <c r="C268" s="37">
        <v>253</v>
      </c>
      <c r="D268" s="46"/>
      <c r="E268" s="46"/>
      <c r="F268" s="46">
        <f t="shared" si="68"/>
        <v>149.72148089662949</v>
      </c>
      <c r="G268" s="48">
        <f t="shared" si="67"/>
        <v>6000.5828524882982</v>
      </c>
      <c r="H268" s="46">
        <f t="shared" si="54"/>
        <v>0.12</v>
      </c>
      <c r="I268" s="46">
        <f t="shared" si="63"/>
        <v>0</v>
      </c>
      <c r="J268" s="46"/>
      <c r="K268" s="46">
        <f t="shared" si="66"/>
        <v>101917.89696328777</v>
      </c>
      <c r="M268" s="123">
        <f t="shared" si="64"/>
        <v>1</v>
      </c>
      <c r="N268" s="37">
        <f t="shared" si="65"/>
        <v>22</v>
      </c>
      <c r="O268" s="37">
        <v>253</v>
      </c>
      <c r="P268" s="46">
        <f t="shared" si="55"/>
        <v>0</v>
      </c>
      <c r="Q268" s="46">
        <f t="shared" si="56"/>
        <v>0</v>
      </c>
      <c r="R268" s="46">
        <f t="shared" si="57"/>
        <v>149.72148089662949</v>
      </c>
      <c r="S268" s="115">
        <f t="shared" si="58"/>
        <v>6000.5828524882982</v>
      </c>
      <c r="T268" s="46">
        <f t="shared" si="59"/>
        <v>0.12</v>
      </c>
      <c r="U268" s="46">
        <f t="shared" si="60"/>
        <v>0</v>
      </c>
      <c r="V268" s="46">
        <f t="shared" si="61"/>
        <v>0</v>
      </c>
      <c r="W268" s="116"/>
      <c r="Y268" s="5"/>
      <c r="Z268" s="5"/>
      <c r="AA268" s="5"/>
      <c r="AB268" s="5"/>
      <c r="AC268" s="5"/>
      <c r="AD268" s="5"/>
      <c r="AE268" s="5"/>
      <c r="AF268" s="5"/>
    </row>
    <row r="269" spans="2:32" x14ac:dyDescent="0.2">
      <c r="B269" s="37">
        <f t="shared" si="62"/>
        <v>22</v>
      </c>
      <c r="C269" s="37">
        <v>254</v>
      </c>
      <c r="D269" s="46"/>
      <c r="E269" s="46"/>
      <c r="F269" s="46">
        <f t="shared" si="68"/>
        <v>149.72148089662949</v>
      </c>
      <c r="G269" s="48">
        <f t="shared" si="67"/>
        <v>6000.5828524882982</v>
      </c>
      <c r="H269" s="46">
        <f t="shared" si="54"/>
        <v>0.12</v>
      </c>
      <c r="I269" s="46">
        <f t="shared" si="63"/>
        <v>0</v>
      </c>
      <c r="J269" s="46"/>
      <c r="K269" s="46">
        <f t="shared" si="66"/>
        <v>102303.64850889209</v>
      </c>
      <c r="M269" s="123">
        <f t="shared" si="64"/>
        <v>0.99476584624003528</v>
      </c>
      <c r="N269" s="37">
        <f t="shared" si="65"/>
        <v>22</v>
      </c>
      <c r="O269" s="37">
        <v>254</v>
      </c>
      <c r="P269" s="46">
        <f t="shared" si="55"/>
        <v>0</v>
      </c>
      <c r="Q269" s="46">
        <f t="shared" si="56"/>
        <v>0</v>
      </c>
      <c r="R269" s="46">
        <f t="shared" si="57"/>
        <v>148.93781564444691</v>
      </c>
      <c r="S269" s="115">
        <f t="shared" si="58"/>
        <v>6000.5828524882982</v>
      </c>
      <c r="T269" s="46">
        <f t="shared" si="59"/>
        <v>0.12</v>
      </c>
      <c r="U269" s="46">
        <f t="shared" si="60"/>
        <v>0</v>
      </c>
      <c r="V269" s="46">
        <f t="shared" si="61"/>
        <v>0</v>
      </c>
      <c r="W269" s="116"/>
      <c r="Y269" s="5"/>
      <c r="Z269" s="5"/>
      <c r="AA269" s="5"/>
      <c r="AB269" s="5"/>
      <c r="AC269" s="5"/>
      <c r="AD269" s="5"/>
      <c r="AE269" s="5"/>
      <c r="AF269" s="5"/>
    </row>
    <row r="270" spans="2:32" x14ac:dyDescent="0.2">
      <c r="B270" s="37">
        <f t="shared" si="62"/>
        <v>22</v>
      </c>
      <c r="C270" s="37">
        <v>255</v>
      </c>
      <c r="D270" s="46"/>
      <c r="E270" s="46"/>
      <c r="F270" s="46">
        <f t="shared" si="68"/>
        <v>149.72148089662949</v>
      </c>
      <c r="G270" s="48">
        <f t="shared" si="67"/>
        <v>6000.5828524882982</v>
      </c>
      <c r="H270" s="46">
        <f t="shared" si="54"/>
        <v>0.12</v>
      </c>
      <c r="I270" s="46">
        <f t="shared" si="63"/>
        <v>2148.9029565080273</v>
      </c>
      <c r="J270" s="46"/>
      <c r="K270" s="46">
        <f t="shared" si="66"/>
        <v>104851.63958809197</v>
      </c>
      <c r="M270" s="123">
        <f t="shared" si="64"/>
        <v>0.98955908884565325</v>
      </c>
      <c r="N270" s="37">
        <f t="shared" si="65"/>
        <v>22</v>
      </c>
      <c r="O270" s="37">
        <v>255</v>
      </c>
      <c r="P270" s="46">
        <f t="shared" si="55"/>
        <v>0</v>
      </c>
      <c r="Q270" s="46">
        <f t="shared" si="56"/>
        <v>0</v>
      </c>
      <c r="R270" s="46">
        <f t="shared" si="57"/>
        <v>148.15825221669056</v>
      </c>
      <c r="S270" s="115">
        <f t="shared" si="58"/>
        <v>6000.5828524882982</v>
      </c>
      <c r="T270" s="46">
        <f t="shared" si="59"/>
        <v>0.12</v>
      </c>
      <c r="U270" s="46">
        <f t="shared" si="60"/>
        <v>2126.4664516598141</v>
      </c>
      <c r="V270" s="46">
        <f t="shared" si="61"/>
        <v>0</v>
      </c>
      <c r="W270" s="116"/>
      <c r="Y270" s="5"/>
      <c r="Z270" s="5"/>
      <c r="AA270" s="5"/>
      <c r="AB270" s="5"/>
      <c r="AC270" s="5"/>
      <c r="AD270" s="5"/>
      <c r="AE270" s="5"/>
      <c r="AF270" s="5"/>
    </row>
    <row r="271" spans="2:32" x14ac:dyDescent="0.2">
      <c r="B271" s="37">
        <f t="shared" si="62"/>
        <v>22</v>
      </c>
      <c r="C271" s="37">
        <v>256</v>
      </c>
      <c r="D271" s="46"/>
      <c r="E271" s="46"/>
      <c r="F271" s="46">
        <f t="shared" si="68"/>
        <v>149.72148089662949</v>
      </c>
      <c r="G271" s="48">
        <f t="shared" si="67"/>
        <v>6000.5828524882982</v>
      </c>
      <c r="H271" s="46">
        <f t="shared" si="54"/>
        <v>0.12</v>
      </c>
      <c r="I271" s="46">
        <f t="shared" si="63"/>
        <v>0</v>
      </c>
      <c r="J271" s="46"/>
      <c r="K271" s="46">
        <f t="shared" si="66"/>
        <v>105252.82759047496</v>
      </c>
      <c r="M271" s="123">
        <f t="shared" si="64"/>
        <v>0.98437958442006435</v>
      </c>
      <c r="N271" s="37">
        <f t="shared" si="65"/>
        <v>22</v>
      </c>
      <c r="O271" s="37">
        <v>256</v>
      </c>
      <c r="P271" s="46">
        <f t="shared" si="55"/>
        <v>0</v>
      </c>
      <c r="Q271" s="46">
        <f t="shared" si="56"/>
        <v>0</v>
      </c>
      <c r="R271" s="46">
        <f t="shared" si="57"/>
        <v>147.38276914378073</v>
      </c>
      <c r="S271" s="115">
        <f t="shared" si="58"/>
        <v>6000.5828524882982</v>
      </c>
      <c r="T271" s="46">
        <f t="shared" si="59"/>
        <v>0.12</v>
      </c>
      <c r="U271" s="46">
        <f t="shared" si="60"/>
        <v>0</v>
      </c>
      <c r="V271" s="46">
        <f t="shared" si="61"/>
        <v>0</v>
      </c>
      <c r="W271" s="116"/>
      <c r="Y271" s="5"/>
      <c r="Z271" s="5"/>
      <c r="AA271" s="5"/>
      <c r="AB271" s="5"/>
      <c r="AC271" s="5"/>
      <c r="AD271" s="5"/>
      <c r="AE271" s="5"/>
      <c r="AF271" s="5"/>
    </row>
    <row r="272" spans="2:32" x14ac:dyDescent="0.2">
      <c r="B272" s="37">
        <f t="shared" si="62"/>
        <v>22</v>
      </c>
      <c r="C272" s="37">
        <v>257</v>
      </c>
      <c r="D272" s="46"/>
      <c r="E272" s="46"/>
      <c r="F272" s="46">
        <f t="shared" si="68"/>
        <v>149.72148089662949</v>
      </c>
      <c r="G272" s="48">
        <f t="shared" si="67"/>
        <v>6000.5828524882982</v>
      </c>
      <c r="H272" s="46">
        <f t="shared" ref="H272:H335" si="69">$H$14</f>
        <v>0.12</v>
      </c>
      <c r="I272" s="46">
        <f t="shared" si="63"/>
        <v>0</v>
      </c>
      <c r="J272" s="46"/>
      <c r="K272" s="46">
        <f t="shared" si="66"/>
        <v>105656.12652147403</v>
      </c>
      <c r="M272" s="123">
        <f t="shared" si="64"/>
        <v>0.97922719031703964</v>
      </c>
      <c r="N272" s="37">
        <f t="shared" si="65"/>
        <v>22</v>
      </c>
      <c r="O272" s="37">
        <v>257</v>
      </c>
      <c r="P272" s="46">
        <f t="shared" ref="P272:P335" si="70">D272*$M272</f>
        <v>0</v>
      </c>
      <c r="Q272" s="46">
        <f t="shared" ref="Q272:Q335" si="71">E272*$M272</f>
        <v>0</v>
      </c>
      <c r="R272" s="46">
        <f t="shared" ref="R272:R335" si="72">F272*$M272</f>
        <v>146.6113450685128</v>
      </c>
      <c r="S272" s="115">
        <f t="shared" ref="S272:S335" si="73">G272</f>
        <v>6000.5828524882982</v>
      </c>
      <c r="T272" s="46">
        <f t="shared" ref="T272:T335" si="74">H272</f>
        <v>0.12</v>
      </c>
      <c r="U272" s="46">
        <f t="shared" ref="U272:U335" si="75">I272*$M272</f>
        <v>0</v>
      </c>
      <c r="V272" s="46">
        <f t="shared" ref="V272:V335" si="76">J272*$M272</f>
        <v>0</v>
      </c>
      <c r="W272" s="116"/>
      <c r="Y272" s="5"/>
      <c r="Z272" s="5"/>
      <c r="AA272" s="5"/>
      <c r="AB272" s="5"/>
      <c r="AC272" s="5"/>
      <c r="AD272" s="5"/>
      <c r="AE272" s="5"/>
      <c r="AF272" s="5"/>
    </row>
    <row r="273" spans="2:32" x14ac:dyDescent="0.2">
      <c r="B273" s="37">
        <f t="shared" ref="B273:B336" si="77">INT((C273-1)/12)+1</f>
        <v>22</v>
      </c>
      <c r="C273" s="37">
        <v>258</v>
      </c>
      <c r="D273" s="46"/>
      <c r="E273" s="46"/>
      <c r="F273" s="46">
        <f t="shared" si="68"/>
        <v>149.72148089662949</v>
      </c>
      <c r="G273" s="48">
        <f t="shared" si="67"/>
        <v>6000.5828524882982</v>
      </c>
      <c r="H273" s="46">
        <f t="shared" si="69"/>
        <v>0.12</v>
      </c>
      <c r="I273" s="46">
        <f t="shared" ref="I273:I336" si="78">IF(INT(C273/3)=C273/3,SUMPRODUCT(G271:G273,H271:H273),0)*(1-$D$9/12)</f>
        <v>2148.9029565080273</v>
      </c>
      <c r="J273" s="46"/>
      <c r="K273" s="46">
        <f t="shared" si="66"/>
        <v>108221.75731504598</v>
      </c>
      <c r="M273" s="123">
        <f t="shared" ref="M273:M336" si="79">(1-$D$9/12)^(12*(($C273-1)/12-$B273+1))</f>
        <v>0.97410176463698173</v>
      </c>
      <c r="N273" s="37">
        <f t="shared" ref="N273:N336" si="80">INT((O273-1)/12)+1</f>
        <v>22</v>
      </c>
      <c r="O273" s="37">
        <v>258</v>
      </c>
      <c r="P273" s="46">
        <f t="shared" si="70"/>
        <v>0</v>
      </c>
      <c r="Q273" s="46">
        <f t="shared" si="71"/>
        <v>0</v>
      </c>
      <c r="R273" s="46">
        <f t="shared" si="72"/>
        <v>145.84395874546894</v>
      </c>
      <c r="S273" s="115">
        <f t="shared" si="73"/>
        <v>6000.5828524882982</v>
      </c>
      <c r="T273" s="46">
        <f t="shared" si="74"/>
        <v>0.12</v>
      </c>
      <c r="U273" s="46">
        <f t="shared" si="75"/>
        <v>2093.2501619680966</v>
      </c>
      <c r="V273" s="46">
        <f t="shared" si="76"/>
        <v>0</v>
      </c>
      <c r="W273" s="116"/>
      <c r="Y273" s="5"/>
      <c r="Z273" s="5"/>
      <c r="AA273" s="5"/>
      <c r="AB273" s="5"/>
      <c r="AC273" s="5"/>
      <c r="AD273" s="5"/>
      <c r="AE273" s="5"/>
      <c r="AF273" s="5"/>
    </row>
    <row r="274" spans="2:32" x14ac:dyDescent="0.2">
      <c r="B274" s="37">
        <f t="shared" si="77"/>
        <v>22</v>
      </c>
      <c r="C274" s="37">
        <v>259</v>
      </c>
      <c r="D274" s="46"/>
      <c r="E274" s="46"/>
      <c r="F274" s="46">
        <f t="shared" si="68"/>
        <v>149.72148089662949</v>
      </c>
      <c r="G274" s="48">
        <f t="shared" si="67"/>
        <v>6000.5828524882982</v>
      </c>
      <c r="H274" s="46">
        <f t="shared" si="69"/>
        <v>0.12</v>
      </c>
      <c r="I274" s="46">
        <f t="shared" si="78"/>
        <v>0</v>
      </c>
      <c r="J274" s="46"/>
      <c r="K274" s="46">
        <f t="shared" ref="K274:K337" si="81">(K273-D274-E274-F274+I274+J274)*(1+$D$10/12)</f>
        <v>108640.67784658518</v>
      </c>
      <c r="M274" s="123">
        <f t="shared" si="79"/>
        <v>0.96900316622301863</v>
      </c>
      <c r="N274" s="37">
        <f t="shared" si="80"/>
        <v>22</v>
      </c>
      <c r="O274" s="37">
        <v>259</v>
      </c>
      <c r="P274" s="46">
        <f t="shared" si="70"/>
        <v>0</v>
      </c>
      <c r="Q274" s="46">
        <f t="shared" si="71"/>
        <v>0</v>
      </c>
      <c r="R274" s="46">
        <f t="shared" si="72"/>
        <v>145.08058904043318</v>
      </c>
      <c r="S274" s="115">
        <f t="shared" si="73"/>
        <v>6000.5828524882982</v>
      </c>
      <c r="T274" s="46">
        <f t="shared" si="74"/>
        <v>0.12</v>
      </c>
      <c r="U274" s="46">
        <f t="shared" si="75"/>
        <v>0</v>
      </c>
      <c r="V274" s="46">
        <f t="shared" si="76"/>
        <v>0</v>
      </c>
      <c r="W274" s="116"/>
      <c r="Y274" s="5"/>
      <c r="Z274" s="5"/>
      <c r="AA274" s="5"/>
      <c r="AB274" s="5"/>
      <c r="AC274" s="5"/>
      <c r="AD274" s="5"/>
      <c r="AE274" s="5"/>
      <c r="AF274" s="5"/>
    </row>
    <row r="275" spans="2:32" x14ac:dyDescent="0.2">
      <c r="B275" s="37">
        <f t="shared" si="77"/>
        <v>22</v>
      </c>
      <c r="C275" s="37">
        <v>260</v>
      </c>
      <c r="D275" s="46"/>
      <c r="E275" s="46"/>
      <c r="F275" s="46">
        <f t="shared" si="68"/>
        <v>149.72148089662949</v>
      </c>
      <c r="G275" s="48">
        <f t="shared" si="67"/>
        <v>6000.5828524882982</v>
      </c>
      <c r="H275" s="46">
        <f t="shared" si="69"/>
        <v>0.12</v>
      </c>
      <c r="I275" s="46">
        <f t="shared" si="78"/>
        <v>0</v>
      </c>
      <c r="J275" s="46"/>
      <c r="K275" s="46">
        <f t="shared" si="81"/>
        <v>109061.80260988764</v>
      </c>
      <c r="M275" s="123">
        <f t="shared" si="79"/>
        <v>0.96393125465711482</v>
      </c>
      <c r="N275" s="37">
        <f t="shared" si="80"/>
        <v>22</v>
      </c>
      <c r="O275" s="37">
        <v>260</v>
      </c>
      <c r="P275" s="46">
        <f t="shared" si="70"/>
        <v>0</v>
      </c>
      <c r="Q275" s="46">
        <f t="shared" si="71"/>
        <v>0</v>
      </c>
      <c r="R275" s="46">
        <f t="shared" si="72"/>
        <v>144.32121492980932</v>
      </c>
      <c r="S275" s="115">
        <f t="shared" si="73"/>
        <v>6000.5828524882982</v>
      </c>
      <c r="T275" s="46">
        <f t="shared" si="74"/>
        <v>0.12</v>
      </c>
      <c r="U275" s="46">
        <f t="shared" si="75"/>
        <v>0</v>
      </c>
      <c r="V275" s="46">
        <f t="shared" si="76"/>
        <v>0</v>
      </c>
      <c r="W275" s="116"/>
      <c r="Y275" s="5"/>
      <c r="Z275" s="5"/>
      <c r="AA275" s="5"/>
      <c r="AB275" s="5"/>
      <c r="AC275" s="5"/>
      <c r="AD275" s="5"/>
      <c r="AE275" s="5"/>
      <c r="AF275" s="5"/>
    </row>
    <row r="276" spans="2:32" x14ac:dyDescent="0.2">
      <c r="B276" s="37">
        <f t="shared" si="77"/>
        <v>22</v>
      </c>
      <c r="C276" s="37">
        <v>261</v>
      </c>
      <c r="D276" s="46"/>
      <c r="E276" s="46"/>
      <c r="F276" s="46">
        <f t="shared" si="68"/>
        <v>149.72148089662949</v>
      </c>
      <c r="G276" s="48">
        <f t="shared" si="67"/>
        <v>6000.5828524882982</v>
      </c>
      <c r="H276" s="46">
        <f t="shared" si="69"/>
        <v>0.12</v>
      </c>
      <c r="I276" s="46">
        <f t="shared" si="78"/>
        <v>2148.9029565080273</v>
      </c>
      <c r="J276" s="46"/>
      <c r="K276" s="46">
        <f t="shared" si="81"/>
        <v>111645.35302984279</v>
      </c>
      <c r="M276" s="123">
        <f t="shared" si="79"/>
        <v>0.95888589025620352</v>
      </c>
      <c r="N276" s="37">
        <f t="shared" si="80"/>
        <v>22</v>
      </c>
      <c r="O276" s="37">
        <v>261</v>
      </c>
      <c r="P276" s="46">
        <f t="shared" si="70"/>
        <v>0</v>
      </c>
      <c r="Q276" s="46">
        <f t="shared" si="71"/>
        <v>0</v>
      </c>
      <c r="R276" s="46">
        <f t="shared" si="72"/>
        <v>143.56581550004174</v>
      </c>
      <c r="S276" s="115">
        <f t="shared" si="73"/>
        <v>6000.5828524882982</v>
      </c>
      <c r="T276" s="46">
        <f t="shared" si="74"/>
        <v>0.12</v>
      </c>
      <c r="U276" s="46">
        <f t="shared" si="75"/>
        <v>2060.5527245253875</v>
      </c>
      <c r="V276" s="46">
        <f t="shared" si="76"/>
        <v>0</v>
      </c>
      <c r="W276" s="116"/>
      <c r="Y276" s="5"/>
      <c r="Z276" s="5"/>
      <c r="AA276" s="5"/>
      <c r="AB276" s="5"/>
      <c r="AC276" s="5"/>
      <c r="AD276" s="5"/>
      <c r="AE276" s="5"/>
      <c r="AF276" s="5"/>
    </row>
    <row r="277" spans="2:32" x14ac:dyDescent="0.2">
      <c r="B277" s="37">
        <f t="shared" si="77"/>
        <v>22</v>
      </c>
      <c r="C277" s="37">
        <v>262</v>
      </c>
      <c r="D277" s="46"/>
      <c r="E277" s="46"/>
      <c r="F277" s="46">
        <f t="shared" si="68"/>
        <v>149.72148089662949</v>
      </c>
      <c r="G277" s="48">
        <f t="shared" si="67"/>
        <v>6000.5828524882982</v>
      </c>
      <c r="H277" s="46">
        <f t="shared" si="69"/>
        <v>0.12</v>
      </c>
      <c r="I277" s="46">
        <f t="shared" si="78"/>
        <v>0</v>
      </c>
      <c r="J277" s="46"/>
      <c r="K277" s="46">
        <f t="shared" si="81"/>
        <v>112082.28747536079</v>
      </c>
      <c r="M277" s="123">
        <f t="shared" si="79"/>
        <v>0.95386693406834155</v>
      </c>
      <c r="N277" s="37">
        <f t="shared" si="80"/>
        <v>22</v>
      </c>
      <c r="O277" s="37">
        <v>262</v>
      </c>
      <c r="P277" s="46">
        <f t="shared" si="70"/>
        <v>0</v>
      </c>
      <c r="Q277" s="46">
        <f t="shared" si="71"/>
        <v>0</v>
      </c>
      <c r="R277" s="46">
        <f t="shared" si="72"/>
        <v>142.81436994703975</v>
      </c>
      <c r="S277" s="115">
        <f t="shared" si="73"/>
        <v>6000.5828524882982</v>
      </c>
      <c r="T277" s="46">
        <f t="shared" si="74"/>
        <v>0.12</v>
      </c>
      <c r="U277" s="46">
        <f t="shared" si="75"/>
        <v>0</v>
      </c>
      <c r="V277" s="46">
        <f t="shared" si="76"/>
        <v>0</v>
      </c>
      <c r="W277" s="116"/>
      <c r="Y277" s="5"/>
      <c r="Z277" s="5"/>
      <c r="AA277" s="5"/>
      <c r="AB277" s="5"/>
      <c r="AC277" s="5"/>
      <c r="AD277" s="5"/>
      <c r="AE277" s="5"/>
      <c r="AF277" s="5"/>
    </row>
    <row r="278" spans="2:32" x14ac:dyDescent="0.2">
      <c r="B278" s="37">
        <f t="shared" si="77"/>
        <v>22</v>
      </c>
      <c r="C278" s="37">
        <v>263</v>
      </c>
      <c r="D278" s="46"/>
      <c r="E278" s="46"/>
      <c r="F278" s="46">
        <f t="shared" si="68"/>
        <v>149.72148089662949</v>
      </c>
      <c r="G278" s="48">
        <f t="shared" si="67"/>
        <v>6000.5828524882982</v>
      </c>
      <c r="H278" s="46">
        <f t="shared" si="69"/>
        <v>0.12</v>
      </c>
      <c r="I278" s="46">
        <f t="shared" si="78"/>
        <v>0</v>
      </c>
      <c r="J278" s="46"/>
      <c r="K278" s="46">
        <f t="shared" si="81"/>
        <v>112521.52093635012</v>
      </c>
      <c r="M278" s="123">
        <f t="shared" si="79"/>
        <v>0.94887424786888197</v>
      </c>
      <c r="N278" s="37">
        <f t="shared" si="80"/>
        <v>22</v>
      </c>
      <c r="O278" s="37">
        <v>263</v>
      </c>
      <c r="P278" s="46">
        <f t="shared" si="70"/>
        <v>0</v>
      </c>
      <c r="Q278" s="46">
        <f t="shared" si="71"/>
        <v>0</v>
      </c>
      <c r="R278" s="46">
        <f t="shared" si="72"/>
        <v>142.06685757560447</v>
      </c>
      <c r="S278" s="115">
        <f t="shared" si="73"/>
        <v>6000.5828524882982</v>
      </c>
      <c r="T278" s="46">
        <f t="shared" si="74"/>
        <v>0.12</v>
      </c>
      <c r="U278" s="46">
        <f t="shared" si="75"/>
        <v>0</v>
      </c>
      <c r="V278" s="46">
        <f t="shared" si="76"/>
        <v>0</v>
      </c>
      <c r="W278" s="116"/>
      <c r="Y278" s="5"/>
      <c r="Z278" s="5"/>
      <c r="AA278" s="5"/>
      <c r="AB278" s="5"/>
      <c r="AC278" s="5"/>
      <c r="AD278" s="5"/>
      <c r="AE278" s="5"/>
      <c r="AF278" s="5"/>
    </row>
    <row r="279" spans="2:32" x14ac:dyDescent="0.2">
      <c r="B279" s="37">
        <f t="shared" si="77"/>
        <v>22</v>
      </c>
      <c r="C279" s="37">
        <v>264</v>
      </c>
      <c r="D279" s="46"/>
      <c r="E279" s="46"/>
      <c r="F279" s="46">
        <f t="shared" si="68"/>
        <v>149.72148089662949</v>
      </c>
      <c r="G279" s="48">
        <f t="shared" ref="G279:G342" si="82">$G$13/12*(1-$G$14)^(INT((C279-1)/12))</f>
        <v>6000.5828524882982</v>
      </c>
      <c r="H279" s="46">
        <f t="shared" si="69"/>
        <v>0.12</v>
      </c>
      <c r="I279" s="46">
        <f t="shared" si="78"/>
        <v>2148.9029565080273</v>
      </c>
      <c r="J279" s="46"/>
      <c r="K279" s="46">
        <f t="shared" si="81"/>
        <v>115123.27533642313</v>
      </c>
      <c r="M279" s="123">
        <f t="shared" si="79"/>
        <v>0.94390769415666509</v>
      </c>
      <c r="N279" s="37">
        <f t="shared" si="80"/>
        <v>22</v>
      </c>
      <c r="O279" s="37">
        <v>264</v>
      </c>
      <c r="P279" s="46">
        <f t="shared" si="70"/>
        <v>0</v>
      </c>
      <c r="Q279" s="46">
        <f t="shared" si="71"/>
        <v>0</v>
      </c>
      <c r="R279" s="46">
        <f t="shared" si="72"/>
        <v>141.32325779885872</v>
      </c>
      <c r="S279" s="115">
        <f t="shared" si="73"/>
        <v>6000.5828524882982</v>
      </c>
      <c r="T279" s="46">
        <f t="shared" si="74"/>
        <v>0.12</v>
      </c>
      <c r="U279" s="46">
        <f t="shared" si="75"/>
        <v>2028.3660346439324</v>
      </c>
      <c r="V279" s="46">
        <f t="shared" si="76"/>
        <v>0</v>
      </c>
      <c r="W279" s="116"/>
      <c r="Y279" s="5"/>
      <c r="Z279" s="5"/>
      <c r="AA279" s="5"/>
      <c r="AB279" s="5"/>
      <c r="AC279" s="5"/>
      <c r="AD279" s="5"/>
      <c r="AE279" s="5"/>
      <c r="AF279" s="5"/>
    </row>
    <row r="280" spans="2:32" x14ac:dyDescent="0.2">
      <c r="B280" s="37">
        <f t="shared" si="77"/>
        <v>23</v>
      </c>
      <c r="C280" s="37">
        <v>265</v>
      </c>
      <c r="D280" s="46"/>
      <c r="E280" s="46"/>
      <c r="F280" s="46">
        <f t="shared" si="68"/>
        <v>154.21312532352832</v>
      </c>
      <c r="G280" s="48">
        <f t="shared" si="82"/>
        <v>5970.5799382258565</v>
      </c>
      <c r="H280" s="46">
        <f t="shared" si="69"/>
        <v>0.12</v>
      </c>
      <c r="I280" s="46">
        <f t="shared" si="78"/>
        <v>0</v>
      </c>
      <c r="J280" s="46"/>
      <c r="K280" s="46">
        <f t="shared" si="81"/>
        <v>115573.9942677503</v>
      </c>
      <c r="M280" s="123">
        <f t="shared" si="79"/>
        <v>1</v>
      </c>
      <c r="N280" s="37">
        <f t="shared" si="80"/>
        <v>23</v>
      </c>
      <c r="O280" s="37">
        <v>265</v>
      </c>
      <c r="P280" s="46">
        <f t="shared" si="70"/>
        <v>0</v>
      </c>
      <c r="Q280" s="46">
        <f t="shared" si="71"/>
        <v>0</v>
      </c>
      <c r="R280" s="46">
        <f t="shared" si="72"/>
        <v>154.21312532352832</v>
      </c>
      <c r="S280" s="115">
        <f t="shared" si="73"/>
        <v>5970.5799382258565</v>
      </c>
      <c r="T280" s="46">
        <f t="shared" si="74"/>
        <v>0.12</v>
      </c>
      <c r="U280" s="46">
        <f t="shared" si="75"/>
        <v>0</v>
      </c>
      <c r="V280" s="46">
        <f t="shared" si="76"/>
        <v>0</v>
      </c>
      <c r="W280" s="116"/>
      <c r="Y280" s="5"/>
      <c r="Z280" s="5"/>
      <c r="AA280" s="5"/>
      <c r="AB280" s="5"/>
      <c r="AC280" s="5"/>
      <c r="AD280" s="5"/>
      <c r="AE280" s="5"/>
      <c r="AF280" s="5"/>
    </row>
    <row r="281" spans="2:32" x14ac:dyDescent="0.2">
      <c r="B281" s="37">
        <f t="shared" si="77"/>
        <v>23</v>
      </c>
      <c r="C281" s="37">
        <v>266</v>
      </c>
      <c r="D281" s="46"/>
      <c r="E281" s="46"/>
      <c r="F281" s="46">
        <f t="shared" si="68"/>
        <v>154.21312532352832</v>
      </c>
      <c r="G281" s="48">
        <f t="shared" si="82"/>
        <v>5970.5799382258565</v>
      </c>
      <c r="H281" s="46">
        <f t="shared" si="69"/>
        <v>0.12</v>
      </c>
      <c r="I281" s="46">
        <f t="shared" si="78"/>
        <v>0</v>
      </c>
      <c r="J281" s="46"/>
      <c r="K281" s="46">
        <f t="shared" si="81"/>
        <v>116027.0847442989</v>
      </c>
      <c r="M281" s="123">
        <f t="shared" si="79"/>
        <v>0.99476584624003528</v>
      </c>
      <c r="N281" s="37">
        <f t="shared" si="80"/>
        <v>23</v>
      </c>
      <c r="O281" s="37">
        <v>266</v>
      </c>
      <c r="P281" s="46">
        <f t="shared" si="70"/>
        <v>0</v>
      </c>
      <c r="Q281" s="46">
        <f t="shared" si="71"/>
        <v>0</v>
      </c>
      <c r="R281" s="46">
        <f t="shared" si="72"/>
        <v>153.40595011378025</v>
      </c>
      <c r="S281" s="115">
        <f t="shared" si="73"/>
        <v>5970.5799382258565</v>
      </c>
      <c r="T281" s="46">
        <f t="shared" si="74"/>
        <v>0.12</v>
      </c>
      <c r="U281" s="46">
        <f t="shared" si="75"/>
        <v>0</v>
      </c>
      <c r="V281" s="46">
        <f t="shared" si="76"/>
        <v>0</v>
      </c>
      <c r="W281" s="116"/>
      <c r="Y281" s="5"/>
      <c r="Z281" s="5"/>
      <c r="AA281" s="5"/>
      <c r="AB281" s="5"/>
      <c r="AC281" s="5"/>
      <c r="AD281" s="5"/>
      <c r="AE281" s="5"/>
      <c r="AF281" s="5"/>
    </row>
    <row r="282" spans="2:32" x14ac:dyDescent="0.2">
      <c r="B282" s="37">
        <f t="shared" si="77"/>
        <v>23</v>
      </c>
      <c r="C282" s="37">
        <v>267</v>
      </c>
      <c r="D282" s="46"/>
      <c r="E282" s="46"/>
      <c r="F282" s="46">
        <f t="shared" si="68"/>
        <v>154.21312532352832</v>
      </c>
      <c r="G282" s="48">
        <f t="shared" si="82"/>
        <v>5970.5799382258565</v>
      </c>
      <c r="H282" s="46">
        <f t="shared" si="69"/>
        <v>0.12</v>
      </c>
      <c r="I282" s="46">
        <f t="shared" si="78"/>
        <v>2138.1584417254871</v>
      </c>
      <c r="J282" s="46"/>
      <c r="K282" s="46">
        <f t="shared" si="81"/>
        <v>118631.96802217617</v>
      </c>
      <c r="M282" s="123">
        <f t="shared" si="79"/>
        <v>0.98955908884565325</v>
      </c>
      <c r="N282" s="37">
        <f t="shared" si="80"/>
        <v>23</v>
      </c>
      <c r="O282" s="37">
        <v>267</v>
      </c>
      <c r="P282" s="46">
        <f t="shared" si="70"/>
        <v>0</v>
      </c>
      <c r="Q282" s="46">
        <f t="shared" si="71"/>
        <v>0</v>
      </c>
      <c r="R282" s="46">
        <f t="shared" si="72"/>
        <v>152.60299978319122</v>
      </c>
      <c r="S282" s="115">
        <f t="shared" si="73"/>
        <v>5970.5799382258565</v>
      </c>
      <c r="T282" s="46">
        <f t="shared" si="74"/>
        <v>0.12</v>
      </c>
      <c r="U282" s="46">
        <f t="shared" si="75"/>
        <v>2115.8341194015147</v>
      </c>
      <c r="V282" s="46">
        <f t="shared" si="76"/>
        <v>0</v>
      </c>
      <c r="W282" s="116"/>
      <c r="Y282" s="5"/>
      <c r="Z282" s="5"/>
      <c r="AA282" s="5"/>
      <c r="AB282" s="5"/>
      <c r="AC282" s="5"/>
      <c r="AD282" s="5"/>
      <c r="AE282" s="5"/>
      <c r="AF282" s="5"/>
    </row>
    <row r="283" spans="2:32" x14ac:dyDescent="0.2">
      <c r="B283" s="37">
        <f t="shared" si="77"/>
        <v>23</v>
      </c>
      <c r="C283" s="37">
        <v>268</v>
      </c>
      <c r="D283" s="46"/>
      <c r="E283" s="46"/>
      <c r="F283" s="46">
        <f t="shared" si="68"/>
        <v>154.21312532352832</v>
      </c>
      <c r="G283" s="48">
        <f t="shared" si="82"/>
        <v>5970.5799382258565</v>
      </c>
      <c r="H283" s="46">
        <f t="shared" si="69"/>
        <v>0.12</v>
      </c>
      <c r="I283" s="46">
        <f t="shared" si="78"/>
        <v>0</v>
      </c>
      <c r="J283" s="46"/>
      <c r="K283" s="46">
        <f t="shared" si="81"/>
        <v>119101.14862172717</v>
      </c>
      <c r="M283" s="123">
        <f t="shared" si="79"/>
        <v>0.98437958442006435</v>
      </c>
      <c r="N283" s="37">
        <f t="shared" si="80"/>
        <v>23</v>
      </c>
      <c r="O283" s="37">
        <v>268</v>
      </c>
      <c r="P283" s="46">
        <f t="shared" si="70"/>
        <v>0</v>
      </c>
      <c r="Q283" s="46">
        <f t="shared" si="71"/>
        <v>0</v>
      </c>
      <c r="R283" s="46">
        <f t="shared" si="72"/>
        <v>151.80425221809409</v>
      </c>
      <c r="S283" s="115">
        <f t="shared" si="73"/>
        <v>5970.5799382258565</v>
      </c>
      <c r="T283" s="46">
        <f t="shared" si="74"/>
        <v>0.12</v>
      </c>
      <c r="U283" s="46">
        <f t="shared" si="75"/>
        <v>0</v>
      </c>
      <c r="V283" s="46">
        <f t="shared" si="76"/>
        <v>0</v>
      </c>
      <c r="W283" s="116"/>
      <c r="Y283" s="5"/>
      <c r="Z283" s="5"/>
      <c r="AA283" s="5"/>
      <c r="AB283" s="5"/>
      <c r="AC283" s="5"/>
      <c r="AD283" s="5"/>
      <c r="AE283" s="5"/>
      <c r="AF283" s="5"/>
    </row>
    <row r="284" spans="2:32" x14ac:dyDescent="0.2">
      <c r="B284" s="37">
        <f t="shared" si="77"/>
        <v>23</v>
      </c>
      <c r="C284" s="37">
        <v>269</v>
      </c>
      <c r="D284" s="46"/>
      <c r="E284" s="46"/>
      <c r="F284" s="46">
        <f t="shared" si="68"/>
        <v>154.21312532352832</v>
      </c>
      <c r="G284" s="48">
        <f t="shared" si="82"/>
        <v>5970.5799382258565</v>
      </c>
      <c r="H284" s="46">
        <f t="shared" si="69"/>
        <v>0.12</v>
      </c>
      <c r="I284" s="46">
        <f t="shared" si="78"/>
        <v>0</v>
      </c>
      <c r="J284" s="46"/>
      <c r="K284" s="46">
        <f t="shared" si="81"/>
        <v>119572.79790615365</v>
      </c>
      <c r="M284" s="123">
        <f t="shared" si="79"/>
        <v>0.97922719031703964</v>
      </c>
      <c r="N284" s="37">
        <f t="shared" si="80"/>
        <v>23</v>
      </c>
      <c r="O284" s="37">
        <v>269</v>
      </c>
      <c r="P284" s="46">
        <f t="shared" si="70"/>
        <v>0</v>
      </c>
      <c r="Q284" s="46">
        <f t="shared" si="71"/>
        <v>0</v>
      </c>
      <c r="R284" s="46">
        <f t="shared" si="72"/>
        <v>151.00968542056816</v>
      </c>
      <c r="S284" s="115">
        <f t="shared" si="73"/>
        <v>5970.5799382258565</v>
      </c>
      <c r="T284" s="46">
        <f t="shared" si="74"/>
        <v>0.12</v>
      </c>
      <c r="U284" s="46">
        <f t="shared" si="75"/>
        <v>0</v>
      </c>
      <c r="V284" s="46">
        <f t="shared" si="76"/>
        <v>0</v>
      </c>
      <c r="W284" s="116"/>
      <c r="Y284" s="5"/>
      <c r="Z284" s="5"/>
      <c r="AA284" s="5"/>
      <c r="AB284" s="5"/>
      <c r="AC284" s="5"/>
      <c r="AD284" s="5"/>
      <c r="AE284" s="5"/>
      <c r="AF284" s="5"/>
    </row>
    <row r="285" spans="2:32" x14ac:dyDescent="0.2">
      <c r="B285" s="37">
        <f t="shared" si="77"/>
        <v>23</v>
      </c>
      <c r="C285" s="37">
        <v>270</v>
      </c>
      <c r="D285" s="46"/>
      <c r="E285" s="46"/>
      <c r="F285" s="46">
        <f t="shared" ref="F285:F348" si="83">$F$13/12*(1+$F$14)^(INT((C285-1)/12)-1)*(1-$D$9/12)</f>
        <v>154.21312532352832</v>
      </c>
      <c r="G285" s="48">
        <f t="shared" si="82"/>
        <v>5970.5799382258565</v>
      </c>
      <c r="H285" s="46">
        <f t="shared" si="69"/>
        <v>0.12</v>
      </c>
      <c r="I285" s="46">
        <f t="shared" si="78"/>
        <v>2138.1584417254871</v>
      </c>
      <c r="J285" s="46"/>
      <c r="K285" s="46">
        <f t="shared" si="81"/>
        <v>122196.33764268199</v>
      </c>
      <c r="M285" s="123">
        <f t="shared" si="79"/>
        <v>0.97410176463698173</v>
      </c>
      <c r="N285" s="37">
        <f t="shared" si="80"/>
        <v>23</v>
      </c>
      <c r="O285" s="37">
        <v>270</v>
      </c>
      <c r="P285" s="46">
        <f t="shared" si="70"/>
        <v>0</v>
      </c>
      <c r="Q285" s="46">
        <f t="shared" si="71"/>
        <v>0</v>
      </c>
      <c r="R285" s="46">
        <f t="shared" si="72"/>
        <v>150.21927750783294</v>
      </c>
      <c r="S285" s="115">
        <f t="shared" si="73"/>
        <v>5970.5799382258565</v>
      </c>
      <c r="T285" s="46">
        <f t="shared" si="74"/>
        <v>0.12</v>
      </c>
      <c r="U285" s="46">
        <f t="shared" si="75"/>
        <v>2082.7839111582562</v>
      </c>
      <c r="V285" s="46">
        <f t="shared" si="76"/>
        <v>0</v>
      </c>
      <c r="W285" s="116"/>
      <c r="Y285" s="5"/>
      <c r="Z285" s="5"/>
      <c r="AA285" s="5"/>
      <c r="AB285" s="5"/>
      <c r="AC285" s="5"/>
      <c r="AD285" s="5"/>
      <c r="AE285" s="5"/>
      <c r="AF285" s="5"/>
    </row>
    <row r="286" spans="2:32" x14ac:dyDescent="0.2">
      <c r="B286" s="37">
        <f t="shared" si="77"/>
        <v>23</v>
      </c>
      <c r="C286" s="37">
        <v>271</v>
      </c>
      <c r="D286" s="46"/>
      <c r="E286" s="46"/>
      <c r="F286" s="46">
        <f t="shared" si="83"/>
        <v>154.21312532352832</v>
      </c>
      <c r="G286" s="48">
        <f t="shared" si="82"/>
        <v>5970.5799382258565</v>
      </c>
      <c r="H286" s="46">
        <f t="shared" si="69"/>
        <v>0.12</v>
      </c>
      <c r="I286" s="46">
        <f t="shared" si="78"/>
        <v>0</v>
      </c>
      <c r="J286" s="46"/>
      <c r="K286" s="46">
        <f t="shared" si="81"/>
        <v>122684.27286546578</v>
      </c>
      <c r="M286" s="123">
        <f t="shared" si="79"/>
        <v>0.96900316622301863</v>
      </c>
      <c r="N286" s="37">
        <f t="shared" si="80"/>
        <v>23</v>
      </c>
      <c r="O286" s="37">
        <v>271</v>
      </c>
      <c r="P286" s="46">
        <f t="shared" si="70"/>
        <v>0</v>
      </c>
      <c r="Q286" s="46">
        <f t="shared" si="71"/>
        <v>0</v>
      </c>
      <c r="R286" s="46">
        <f t="shared" si="72"/>
        <v>149.4330067116461</v>
      </c>
      <c r="S286" s="115">
        <f t="shared" si="73"/>
        <v>5970.5799382258565</v>
      </c>
      <c r="T286" s="46">
        <f t="shared" si="74"/>
        <v>0.12</v>
      </c>
      <c r="U286" s="46">
        <f t="shared" si="75"/>
        <v>0</v>
      </c>
      <c r="V286" s="46">
        <f t="shared" si="76"/>
        <v>0</v>
      </c>
      <c r="W286" s="116"/>
      <c r="Y286" s="5"/>
      <c r="Z286" s="5"/>
      <c r="AA286" s="5"/>
      <c r="AB286" s="5"/>
      <c r="AC286" s="5"/>
      <c r="AD286" s="5"/>
      <c r="AE286" s="5"/>
      <c r="AF286" s="5"/>
    </row>
    <row r="287" spans="2:32" x14ac:dyDescent="0.2">
      <c r="B287" s="37">
        <f t="shared" si="77"/>
        <v>23</v>
      </c>
      <c r="C287" s="37">
        <v>272</v>
      </c>
      <c r="D287" s="46"/>
      <c r="E287" s="46"/>
      <c r="F287" s="46">
        <f t="shared" si="83"/>
        <v>154.21312532352832</v>
      </c>
      <c r="G287" s="48">
        <f t="shared" si="82"/>
        <v>5970.5799382258565</v>
      </c>
      <c r="H287" s="46">
        <f t="shared" si="69"/>
        <v>0.12</v>
      </c>
      <c r="I287" s="46">
        <f t="shared" si="78"/>
        <v>0</v>
      </c>
      <c r="J287" s="46"/>
      <c r="K287" s="46">
        <f t="shared" si="81"/>
        <v>123174.77545421878</v>
      </c>
      <c r="M287" s="123">
        <f t="shared" si="79"/>
        <v>0.96393125465711482</v>
      </c>
      <c r="N287" s="37">
        <f t="shared" si="80"/>
        <v>23</v>
      </c>
      <c r="O287" s="37">
        <v>272</v>
      </c>
      <c r="P287" s="46">
        <f t="shared" si="70"/>
        <v>0</v>
      </c>
      <c r="Q287" s="46">
        <f t="shared" si="71"/>
        <v>0</v>
      </c>
      <c r="R287" s="46">
        <f t="shared" si="72"/>
        <v>148.65085137770353</v>
      </c>
      <c r="S287" s="115">
        <f t="shared" si="73"/>
        <v>5970.5799382258565</v>
      </c>
      <c r="T287" s="46">
        <f t="shared" si="74"/>
        <v>0.12</v>
      </c>
      <c r="U287" s="46">
        <f t="shared" si="75"/>
        <v>0</v>
      </c>
      <c r="V287" s="46">
        <f t="shared" si="76"/>
        <v>0</v>
      </c>
      <c r="W287" s="116"/>
      <c r="Y287" s="5"/>
      <c r="Z287" s="5"/>
      <c r="AA287" s="5"/>
      <c r="AB287" s="5"/>
      <c r="AC287" s="5"/>
      <c r="AD287" s="5"/>
      <c r="AE287" s="5"/>
      <c r="AF287" s="5"/>
    </row>
    <row r="288" spans="2:32" x14ac:dyDescent="0.2">
      <c r="B288" s="37">
        <f t="shared" si="77"/>
        <v>23</v>
      </c>
      <c r="C288" s="37">
        <v>273</v>
      </c>
      <c r="D288" s="46"/>
      <c r="E288" s="46"/>
      <c r="F288" s="46">
        <f t="shared" si="83"/>
        <v>154.21312532352832</v>
      </c>
      <c r="G288" s="48">
        <f t="shared" si="82"/>
        <v>5970.5799382258565</v>
      </c>
      <c r="H288" s="46">
        <f t="shared" si="69"/>
        <v>0.12</v>
      </c>
      <c r="I288" s="46">
        <f t="shared" si="78"/>
        <v>2138.1584417254871</v>
      </c>
      <c r="J288" s="46"/>
      <c r="K288" s="46">
        <f t="shared" si="81"/>
        <v>125817.26769539709</v>
      </c>
      <c r="M288" s="123">
        <f t="shared" si="79"/>
        <v>0.95888589025620352</v>
      </c>
      <c r="N288" s="37">
        <f t="shared" si="80"/>
        <v>23</v>
      </c>
      <c r="O288" s="37">
        <v>273</v>
      </c>
      <c r="P288" s="46">
        <f t="shared" si="70"/>
        <v>0</v>
      </c>
      <c r="Q288" s="46">
        <f t="shared" si="71"/>
        <v>0</v>
      </c>
      <c r="R288" s="46">
        <f t="shared" si="72"/>
        <v>147.87278996504293</v>
      </c>
      <c r="S288" s="115">
        <f t="shared" si="73"/>
        <v>5970.5799382258565</v>
      </c>
      <c r="T288" s="46">
        <f t="shared" si="74"/>
        <v>0.12</v>
      </c>
      <c r="U288" s="46">
        <f t="shared" si="75"/>
        <v>2050.2499609027604</v>
      </c>
      <c r="V288" s="46">
        <f t="shared" si="76"/>
        <v>0</v>
      </c>
      <c r="W288" s="116"/>
      <c r="Y288" s="5"/>
      <c r="Z288" s="5"/>
      <c r="AA288" s="5"/>
      <c r="AB288" s="5"/>
      <c r="AC288" s="5"/>
      <c r="AD288" s="5"/>
      <c r="AE288" s="5"/>
      <c r="AF288" s="5"/>
    </row>
    <row r="289" spans="2:32" x14ac:dyDescent="0.2">
      <c r="B289" s="37">
        <f t="shared" si="77"/>
        <v>23</v>
      </c>
      <c r="C289" s="37">
        <v>274</v>
      </c>
      <c r="D289" s="46"/>
      <c r="E289" s="46"/>
      <c r="F289" s="46">
        <f t="shared" si="83"/>
        <v>154.21312532352832</v>
      </c>
      <c r="G289" s="48">
        <f t="shared" si="82"/>
        <v>5970.5799382258565</v>
      </c>
      <c r="H289" s="46">
        <f t="shared" si="69"/>
        <v>0.12</v>
      </c>
      <c r="I289" s="46">
        <f t="shared" si="78"/>
        <v>0</v>
      </c>
      <c r="J289" s="46"/>
      <c r="K289" s="46">
        <f t="shared" si="81"/>
        <v>126324.25514511613</v>
      </c>
      <c r="M289" s="123">
        <f t="shared" si="79"/>
        <v>0.95386693406834155</v>
      </c>
      <c r="N289" s="37">
        <f t="shared" si="80"/>
        <v>23</v>
      </c>
      <c r="O289" s="37">
        <v>274</v>
      </c>
      <c r="P289" s="46">
        <f t="shared" si="70"/>
        <v>0</v>
      </c>
      <c r="Q289" s="46">
        <f t="shared" si="71"/>
        <v>0</v>
      </c>
      <c r="R289" s="46">
        <f t="shared" si="72"/>
        <v>147.09880104545087</v>
      </c>
      <c r="S289" s="115">
        <f t="shared" si="73"/>
        <v>5970.5799382258565</v>
      </c>
      <c r="T289" s="46">
        <f t="shared" si="74"/>
        <v>0.12</v>
      </c>
      <c r="U289" s="46">
        <f t="shared" si="75"/>
        <v>0</v>
      </c>
      <c r="V289" s="46">
        <f t="shared" si="76"/>
        <v>0</v>
      </c>
      <c r="W289" s="116"/>
      <c r="Y289" s="5"/>
      <c r="Z289" s="5"/>
      <c r="AA289" s="5"/>
      <c r="AB289" s="5"/>
      <c r="AC289" s="5"/>
      <c r="AD289" s="5"/>
      <c r="AE289" s="5"/>
      <c r="AF289" s="5"/>
    </row>
    <row r="290" spans="2:32" x14ac:dyDescent="0.2">
      <c r="B290" s="37">
        <f t="shared" si="77"/>
        <v>23</v>
      </c>
      <c r="C290" s="37">
        <v>275</v>
      </c>
      <c r="D290" s="46"/>
      <c r="E290" s="46"/>
      <c r="F290" s="46">
        <f t="shared" si="83"/>
        <v>154.21312532352832</v>
      </c>
      <c r="G290" s="48">
        <f t="shared" si="82"/>
        <v>5970.5799382258565</v>
      </c>
      <c r="H290" s="46">
        <f t="shared" si="69"/>
        <v>0.12</v>
      </c>
      <c r="I290" s="46">
        <f t="shared" si="78"/>
        <v>0</v>
      </c>
      <c r="J290" s="46"/>
      <c r="K290" s="46">
        <f t="shared" si="81"/>
        <v>126833.91020779779</v>
      </c>
      <c r="M290" s="123">
        <f t="shared" si="79"/>
        <v>0.94887424786888197</v>
      </c>
      <c r="N290" s="37">
        <f t="shared" si="80"/>
        <v>23</v>
      </c>
      <c r="O290" s="37">
        <v>275</v>
      </c>
      <c r="P290" s="46">
        <f t="shared" si="70"/>
        <v>0</v>
      </c>
      <c r="Q290" s="46">
        <f t="shared" si="71"/>
        <v>0</v>
      </c>
      <c r="R290" s="46">
        <f t="shared" si="72"/>
        <v>146.32886330287258</v>
      </c>
      <c r="S290" s="115">
        <f t="shared" si="73"/>
        <v>5970.5799382258565</v>
      </c>
      <c r="T290" s="46">
        <f t="shared" si="74"/>
        <v>0.12</v>
      </c>
      <c r="U290" s="46">
        <f t="shared" si="75"/>
        <v>0</v>
      </c>
      <c r="V290" s="46">
        <f t="shared" si="76"/>
        <v>0</v>
      </c>
      <c r="W290" s="116"/>
      <c r="Y290" s="5"/>
      <c r="Z290" s="5"/>
      <c r="AA290" s="5"/>
      <c r="AB290" s="5"/>
      <c r="AC290" s="5"/>
      <c r="AD290" s="5"/>
      <c r="AE290" s="5"/>
      <c r="AF290" s="5"/>
    </row>
    <row r="291" spans="2:32" x14ac:dyDescent="0.2">
      <c r="B291" s="37">
        <f t="shared" si="77"/>
        <v>23</v>
      </c>
      <c r="C291" s="37">
        <v>276</v>
      </c>
      <c r="D291" s="46"/>
      <c r="E291" s="46"/>
      <c r="F291" s="46">
        <f t="shared" si="83"/>
        <v>154.21312532352832</v>
      </c>
      <c r="G291" s="48">
        <f t="shared" si="82"/>
        <v>5970.5799382258565</v>
      </c>
      <c r="H291" s="46">
        <f t="shared" si="69"/>
        <v>0.12</v>
      </c>
      <c r="I291" s="46">
        <f t="shared" si="78"/>
        <v>2138.1584417254871</v>
      </c>
      <c r="J291" s="46"/>
      <c r="K291" s="46">
        <f t="shared" si="81"/>
        <v>129495.65569736724</v>
      </c>
      <c r="M291" s="123">
        <f t="shared" si="79"/>
        <v>0.94390769415666509</v>
      </c>
      <c r="N291" s="37">
        <f t="shared" si="80"/>
        <v>23</v>
      </c>
      <c r="O291" s="37">
        <v>276</v>
      </c>
      <c r="P291" s="46">
        <f t="shared" si="70"/>
        <v>0</v>
      </c>
      <c r="Q291" s="46">
        <f t="shared" si="71"/>
        <v>0</v>
      </c>
      <c r="R291" s="46">
        <f t="shared" si="72"/>
        <v>145.56295553282442</v>
      </c>
      <c r="S291" s="115">
        <f t="shared" si="73"/>
        <v>5970.5799382258565</v>
      </c>
      <c r="T291" s="46">
        <f t="shared" si="74"/>
        <v>0.12</v>
      </c>
      <c r="U291" s="46">
        <f t="shared" si="75"/>
        <v>2018.2242044707127</v>
      </c>
      <c r="V291" s="46">
        <f t="shared" si="76"/>
        <v>0</v>
      </c>
      <c r="W291" s="116"/>
      <c r="Y291" s="5"/>
      <c r="Z291" s="5"/>
      <c r="AA291" s="5"/>
      <c r="AB291" s="5"/>
      <c r="AC291" s="5"/>
      <c r="AD291" s="5"/>
      <c r="AE291" s="5"/>
      <c r="AF291" s="5"/>
    </row>
    <row r="292" spans="2:32" x14ac:dyDescent="0.2">
      <c r="B292" s="37">
        <f t="shared" si="77"/>
        <v>24</v>
      </c>
      <c r="C292" s="37">
        <v>277</v>
      </c>
      <c r="D292" s="46"/>
      <c r="E292" s="46"/>
      <c r="F292" s="46">
        <f t="shared" si="83"/>
        <v>158.83951908323417</v>
      </c>
      <c r="G292" s="48">
        <f t="shared" si="82"/>
        <v>5940.7270385347274</v>
      </c>
      <c r="H292" s="46">
        <f t="shared" si="69"/>
        <v>0.12</v>
      </c>
      <c r="I292" s="46">
        <f t="shared" si="78"/>
        <v>0</v>
      </c>
      <c r="J292" s="46"/>
      <c r="K292" s="46">
        <f t="shared" si="81"/>
        <v>130017.34696375499</v>
      </c>
      <c r="M292" s="123">
        <f t="shared" si="79"/>
        <v>1</v>
      </c>
      <c r="N292" s="37">
        <f t="shared" si="80"/>
        <v>24</v>
      </c>
      <c r="O292" s="37">
        <v>277</v>
      </c>
      <c r="P292" s="46">
        <f t="shared" si="70"/>
        <v>0</v>
      </c>
      <c r="Q292" s="46">
        <f t="shared" si="71"/>
        <v>0</v>
      </c>
      <c r="R292" s="46">
        <f t="shared" si="72"/>
        <v>158.83951908323417</v>
      </c>
      <c r="S292" s="115">
        <f t="shared" si="73"/>
        <v>5940.7270385347274</v>
      </c>
      <c r="T292" s="46">
        <f t="shared" si="74"/>
        <v>0.12</v>
      </c>
      <c r="U292" s="46">
        <f t="shared" si="75"/>
        <v>0</v>
      </c>
      <c r="V292" s="46">
        <f t="shared" si="76"/>
        <v>0</v>
      </c>
      <c r="W292" s="116"/>
      <c r="Y292" s="5"/>
      <c r="Z292" s="5"/>
      <c r="AA292" s="5"/>
      <c r="AB292" s="5"/>
      <c r="AC292" s="5"/>
      <c r="AD292" s="5"/>
      <c r="AE292" s="5"/>
      <c r="AF292" s="5"/>
    </row>
    <row r="293" spans="2:32" x14ac:dyDescent="0.2">
      <c r="B293" s="37">
        <f t="shared" si="77"/>
        <v>24</v>
      </c>
      <c r="C293" s="37">
        <v>278</v>
      </c>
      <c r="D293" s="46"/>
      <c r="E293" s="46"/>
      <c r="F293" s="46">
        <f t="shared" si="83"/>
        <v>158.83951908323417</v>
      </c>
      <c r="G293" s="48">
        <f t="shared" si="82"/>
        <v>5940.7270385347274</v>
      </c>
      <c r="H293" s="46">
        <f t="shared" si="69"/>
        <v>0.12</v>
      </c>
      <c r="I293" s="46">
        <f t="shared" si="78"/>
        <v>0</v>
      </c>
      <c r="J293" s="46"/>
      <c r="K293" s="46">
        <f t="shared" si="81"/>
        <v>130541.78321009337</v>
      </c>
      <c r="M293" s="123">
        <f t="shared" si="79"/>
        <v>0.99476584624003528</v>
      </c>
      <c r="N293" s="37">
        <f t="shared" si="80"/>
        <v>24</v>
      </c>
      <c r="O293" s="37">
        <v>278</v>
      </c>
      <c r="P293" s="46">
        <f t="shared" si="70"/>
        <v>0</v>
      </c>
      <c r="Q293" s="46">
        <f t="shared" si="71"/>
        <v>0</v>
      </c>
      <c r="R293" s="46">
        <f t="shared" si="72"/>
        <v>158.00812861719368</v>
      </c>
      <c r="S293" s="115">
        <f t="shared" si="73"/>
        <v>5940.7270385347274</v>
      </c>
      <c r="T293" s="46">
        <f t="shared" si="74"/>
        <v>0.12</v>
      </c>
      <c r="U293" s="46">
        <f t="shared" si="75"/>
        <v>0</v>
      </c>
      <c r="V293" s="46">
        <f t="shared" si="76"/>
        <v>0</v>
      </c>
      <c r="W293" s="116"/>
      <c r="Y293" s="5"/>
      <c r="Z293" s="5"/>
      <c r="AA293" s="5"/>
      <c r="AB293" s="5"/>
      <c r="AC293" s="5"/>
      <c r="AD293" s="5"/>
      <c r="AE293" s="5"/>
      <c r="AF293" s="5"/>
    </row>
    <row r="294" spans="2:32" x14ac:dyDescent="0.2">
      <c r="B294" s="37">
        <f t="shared" si="77"/>
        <v>24</v>
      </c>
      <c r="C294" s="37">
        <v>279</v>
      </c>
      <c r="D294" s="46"/>
      <c r="E294" s="46"/>
      <c r="F294" s="46">
        <f t="shared" si="83"/>
        <v>158.83951908323417</v>
      </c>
      <c r="G294" s="48">
        <f t="shared" si="82"/>
        <v>5940.7270385347274</v>
      </c>
      <c r="H294" s="46">
        <f t="shared" si="69"/>
        <v>0.12</v>
      </c>
      <c r="I294" s="46">
        <f t="shared" si="78"/>
        <v>2127.4676495168601</v>
      </c>
      <c r="J294" s="46"/>
      <c r="K294" s="46">
        <f t="shared" si="81"/>
        <v>133207.6406135002</v>
      </c>
      <c r="M294" s="123">
        <f t="shared" si="79"/>
        <v>0.98955908884565325</v>
      </c>
      <c r="N294" s="37">
        <f t="shared" si="80"/>
        <v>24</v>
      </c>
      <c r="O294" s="37">
        <v>279</v>
      </c>
      <c r="P294" s="46">
        <f t="shared" si="70"/>
        <v>0</v>
      </c>
      <c r="Q294" s="46">
        <f t="shared" si="71"/>
        <v>0</v>
      </c>
      <c r="R294" s="46">
        <f t="shared" si="72"/>
        <v>157.18108977668695</v>
      </c>
      <c r="S294" s="115">
        <f t="shared" si="73"/>
        <v>5940.7270385347274</v>
      </c>
      <c r="T294" s="46">
        <f t="shared" si="74"/>
        <v>0.12</v>
      </c>
      <c r="U294" s="46">
        <f t="shared" si="75"/>
        <v>2105.2549488045074</v>
      </c>
      <c r="V294" s="46">
        <f t="shared" si="76"/>
        <v>0</v>
      </c>
      <c r="W294" s="116"/>
      <c r="Y294" s="5"/>
      <c r="Z294" s="5"/>
      <c r="AA294" s="5"/>
      <c r="AB294" s="5"/>
      <c r="AC294" s="5"/>
      <c r="AD294" s="5"/>
      <c r="AE294" s="5"/>
      <c r="AF294" s="5"/>
    </row>
    <row r="295" spans="2:32" x14ac:dyDescent="0.2">
      <c r="B295" s="37">
        <f t="shared" si="77"/>
        <v>24</v>
      </c>
      <c r="C295" s="37">
        <v>280</v>
      </c>
      <c r="D295" s="46"/>
      <c r="E295" s="46"/>
      <c r="F295" s="46">
        <f t="shared" si="83"/>
        <v>158.83951908323417</v>
      </c>
      <c r="G295" s="48">
        <f t="shared" si="82"/>
        <v>5940.7270385347274</v>
      </c>
      <c r="H295" s="46">
        <f t="shared" si="69"/>
        <v>0.12</v>
      </c>
      <c r="I295" s="46">
        <f t="shared" si="78"/>
        <v>0</v>
      </c>
      <c r="J295" s="46"/>
      <c r="K295" s="46">
        <f t="shared" si="81"/>
        <v>133748.8632096769</v>
      </c>
      <c r="M295" s="123">
        <f t="shared" si="79"/>
        <v>0.98437958442006435</v>
      </c>
      <c r="N295" s="37">
        <f t="shared" si="80"/>
        <v>24</v>
      </c>
      <c r="O295" s="37">
        <v>280</v>
      </c>
      <c r="P295" s="46">
        <f t="shared" si="70"/>
        <v>0</v>
      </c>
      <c r="Q295" s="46">
        <f t="shared" si="71"/>
        <v>0</v>
      </c>
      <c r="R295" s="46">
        <f t="shared" si="72"/>
        <v>156.35837978463692</v>
      </c>
      <c r="S295" s="115">
        <f t="shared" si="73"/>
        <v>5940.7270385347274</v>
      </c>
      <c r="T295" s="46">
        <f t="shared" si="74"/>
        <v>0.12</v>
      </c>
      <c r="U295" s="46">
        <f t="shared" si="75"/>
        <v>0</v>
      </c>
      <c r="V295" s="46">
        <f t="shared" si="76"/>
        <v>0</v>
      </c>
      <c r="W295" s="116"/>
      <c r="Y295" s="5"/>
      <c r="Z295" s="5"/>
      <c r="AA295" s="5"/>
      <c r="AB295" s="5"/>
      <c r="AC295" s="5"/>
      <c r="AD295" s="5"/>
      <c r="AE295" s="5"/>
      <c r="AF295" s="5"/>
    </row>
    <row r="296" spans="2:32" x14ac:dyDescent="0.2">
      <c r="B296" s="37">
        <f t="shared" si="77"/>
        <v>24</v>
      </c>
      <c r="C296" s="37">
        <v>281</v>
      </c>
      <c r="D296" s="46"/>
      <c r="E296" s="46"/>
      <c r="F296" s="46">
        <f t="shared" si="83"/>
        <v>158.83951908323417</v>
      </c>
      <c r="G296" s="48">
        <f t="shared" si="82"/>
        <v>5940.7270385347274</v>
      </c>
      <c r="H296" s="46">
        <f t="shared" si="69"/>
        <v>0.12</v>
      </c>
      <c r="I296" s="46">
        <f t="shared" si="78"/>
        <v>0</v>
      </c>
      <c r="J296" s="46"/>
      <c r="K296" s="46">
        <f t="shared" si="81"/>
        <v>134292.93355369041</v>
      </c>
      <c r="M296" s="123">
        <f t="shared" si="79"/>
        <v>0.97922719031703964</v>
      </c>
      <c r="N296" s="37">
        <f t="shared" si="80"/>
        <v>24</v>
      </c>
      <c r="O296" s="37">
        <v>281</v>
      </c>
      <c r="P296" s="46">
        <f t="shared" si="70"/>
        <v>0</v>
      </c>
      <c r="Q296" s="46">
        <f t="shared" si="71"/>
        <v>0</v>
      </c>
      <c r="R296" s="46">
        <f t="shared" si="72"/>
        <v>155.5399759831852</v>
      </c>
      <c r="S296" s="115">
        <f t="shared" si="73"/>
        <v>5940.7270385347274</v>
      </c>
      <c r="T296" s="46">
        <f t="shared" si="74"/>
        <v>0.12</v>
      </c>
      <c r="U296" s="46">
        <f t="shared" si="75"/>
        <v>0</v>
      </c>
      <c r="V296" s="46">
        <f t="shared" si="76"/>
        <v>0</v>
      </c>
      <c r="W296" s="116"/>
      <c r="Y296" s="5"/>
      <c r="Z296" s="5"/>
      <c r="AA296" s="5"/>
      <c r="AB296" s="5"/>
      <c r="AC296" s="5"/>
      <c r="AD296" s="5"/>
      <c r="AE296" s="5"/>
      <c r="AF296" s="5"/>
    </row>
    <row r="297" spans="2:32" x14ac:dyDescent="0.2">
      <c r="B297" s="37">
        <f t="shared" si="77"/>
        <v>24</v>
      </c>
      <c r="C297" s="37">
        <v>282</v>
      </c>
      <c r="D297" s="46"/>
      <c r="E297" s="46"/>
      <c r="F297" s="46">
        <f t="shared" si="83"/>
        <v>158.83951908323417</v>
      </c>
      <c r="G297" s="48">
        <f t="shared" si="82"/>
        <v>5940.7270385347274</v>
      </c>
      <c r="H297" s="46">
        <f t="shared" si="69"/>
        <v>0.12</v>
      </c>
      <c r="I297" s="46">
        <f t="shared" si="78"/>
        <v>2127.4676495168601</v>
      </c>
      <c r="J297" s="46"/>
      <c r="K297" s="46">
        <f t="shared" si="81"/>
        <v>136978.52836339173</v>
      </c>
      <c r="M297" s="123">
        <f t="shared" si="79"/>
        <v>0.97410176463698173</v>
      </c>
      <c r="N297" s="37">
        <f t="shared" si="80"/>
        <v>24</v>
      </c>
      <c r="O297" s="37">
        <v>282</v>
      </c>
      <c r="P297" s="46">
        <f t="shared" si="70"/>
        <v>0</v>
      </c>
      <c r="Q297" s="46">
        <f t="shared" si="71"/>
        <v>0</v>
      </c>
      <c r="R297" s="46">
        <f t="shared" si="72"/>
        <v>154.72585583306793</v>
      </c>
      <c r="S297" s="115">
        <f t="shared" si="73"/>
        <v>5940.7270385347274</v>
      </c>
      <c r="T297" s="46">
        <f t="shared" si="74"/>
        <v>0.12</v>
      </c>
      <c r="U297" s="46">
        <f t="shared" si="75"/>
        <v>2072.3699916024652</v>
      </c>
      <c r="V297" s="46">
        <f t="shared" si="76"/>
        <v>0</v>
      </c>
      <c r="W297" s="116"/>
      <c r="Y297" s="5"/>
      <c r="Z297" s="5"/>
      <c r="AA297" s="5"/>
      <c r="AB297" s="5"/>
      <c r="AC297" s="5"/>
      <c r="AD297" s="5"/>
      <c r="AE297" s="5"/>
      <c r="AF297" s="5"/>
    </row>
    <row r="298" spans="2:32" x14ac:dyDescent="0.2">
      <c r="B298" s="37">
        <f t="shared" si="77"/>
        <v>24</v>
      </c>
      <c r="C298" s="37">
        <v>283</v>
      </c>
      <c r="D298" s="46"/>
      <c r="E298" s="46"/>
      <c r="F298" s="46">
        <f t="shared" si="83"/>
        <v>158.83951908323417</v>
      </c>
      <c r="G298" s="48">
        <f t="shared" si="82"/>
        <v>5940.7270385347274</v>
      </c>
      <c r="H298" s="46">
        <f t="shared" si="69"/>
        <v>0.12</v>
      </c>
      <c r="I298" s="46">
        <f t="shared" si="78"/>
        <v>0</v>
      </c>
      <c r="J298" s="46"/>
      <c r="K298" s="46">
        <f t="shared" si="81"/>
        <v>137539.59221806069</v>
      </c>
      <c r="M298" s="123">
        <f t="shared" si="79"/>
        <v>0.96900316622301863</v>
      </c>
      <c r="N298" s="37">
        <f t="shared" si="80"/>
        <v>24</v>
      </c>
      <c r="O298" s="37">
        <v>283</v>
      </c>
      <c r="P298" s="46">
        <f t="shared" si="70"/>
        <v>0</v>
      </c>
      <c r="Q298" s="46">
        <f t="shared" si="71"/>
        <v>0</v>
      </c>
      <c r="R298" s="46">
        <f t="shared" si="72"/>
        <v>153.9159969129955</v>
      </c>
      <c r="S298" s="115">
        <f t="shared" si="73"/>
        <v>5940.7270385347274</v>
      </c>
      <c r="T298" s="46">
        <f t="shared" si="74"/>
        <v>0.12</v>
      </c>
      <c r="U298" s="46">
        <f t="shared" si="75"/>
        <v>0</v>
      </c>
      <c r="V298" s="46">
        <f t="shared" si="76"/>
        <v>0</v>
      </c>
      <c r="W298" s="116"/>
      <c r="Y298" s="5"/>
      <c r="Z298" s="5"/>
      <c r="AA298" s="5"/>
      <c r="AB298" s="5"/>
      <c r="AC298" s="5"/>
      <c r="AD298" s="5"/>
      <c r="AE298" s="5"/>
      <c r="AF298" s="5"/>
    </row>
    <row r="299" spans="2:32" x14ac:dyDescent="0.2">
      <c r="B299" s="37">
        <f t="shared" si="77"/>
        <v>24</v>
      </c>
      <c r="C299" s="37">
        <v>284</v>
      </c>
      <c r="D299" s="46"/>
      <c r="E299" s="46"/>
      <c r="F299" s="46">
        <f t="shared" si="83"/>
        <v>158.83951908323417</v>
      </c>
      <c r="G299" s="48">
        <f t="shared" si="82"/>
        <v>5940.7270385347274</v>
      </c>
      <c r="H299" s="46">
        <f t="shared" si="69"/>
        <v>0.12</v>
      </c>
      <c r="I299" s="46">
        <f t="shared" si="78"/>
        <v>0</v>
      </c>
      <c r="J299" s="46"/>
      <c r="K299" s="46">
        <f t="shared" si="81"/>
        <v>138103.6082192027</v>
      </c>
      <c r="M299" s="123">
        <f t="shared" si="79"/>
        <v>0.96393125465711482</v>
      </c>
      <c r="N299" s="37">
        <f t="shared" si="80"/>
        <v>24</v>
      </c>
      <c r="O299" s="37">
        <v>284</v>
      </c>
      <c r="P299" s="46">
        <f t="shared" si="70"/>
        <v>0</v>
      </c>
      <c r="Q299" s="46">
        <f t="shared" si="71"/>
        <v>0</v>
      </c>
      <c r="R299" s="46">
        <f t="shared" si="72"/>
        <v>153.11037691903465</v>
      </c>
      <c r="S299" s="115">
        <f t="shared" si="73"/>
        <v>5940.7270385347274</v>
      </c>
      <c r="T299" s="46">
        <f t="shared" si="74"/>
        <v>0.12</v>
      </c>
      <c r="U299" s="46">
        <f t="shared" si="75"/>
        <v>0</v>
      </c>
      <c r="V299" s="46">
        <f t="shared" si="76"/>
        <v>0</v>
      </c>
      <c r="W299" s="116"/>
      <c r="Y299" s="5"/>
      <c r="Z299" s="5"/>
      <c r="AA299" s="5"/>
      <c r="AB299" s="5"/>
      <c r="AC299" s="5"/>
      <c r="AD299" s="5"/>
      <c r="AE299" s="5"/>
      <c r="AF299" s="5"/>
    </row>
    <row r="300" spans="2:32" x14ac:dyDescent="0.2">
      <c r="B300" s="37">
        <f t="shared" si="77"/>
        <v>24</v>
      </c>
      <c r="C300" s="37">
        <v>285</v>
      </c>
      <c r="D300" s="46"/>
      <c r="E300" s="46"/>
      <c r="F300" s="46">
        <f t="shared" si="83"/>
        <v>158.83951908323417</v>
      </c>
      <c r="G300" s="48">
        <f t="shared" si="82"/>
        <v>5940.7270385347274</v>
      </c>
      <c r="H300" s="46">
        <f t="shared" si="69"/>
        <v>0.12</v>
      </c>
      <c r="I300" s="46">
        <f t="shared" si="78"/>
        <v>2127.4676495168601</v>
      </c>
      <c r="J300" s="46"/>
      <c r="K300" s="46">
        <f t="shared" si="81"/>
        <v>140809.25363398244</v>
      </c>
      <c r="M300" s="123">
        <f t="shared" si="79"/>
        <v>0.95888589025620352</v>
      </c>
      <c r="N300" s="37">
        <f t="shared" si="80"/>
        <v>24</v>
      </c>
      <c r="O300" s="37">
        <v>285</v>
      </c>
      <c r="P300" s="46">
        <f t="shared" si="70"/>
        <v>0</v>
      </c>
      <c r="Q300" s="46">
        <f t="shared" si="71"/>
        <v>0</v>
      </c>
      <c r="R300" s="46">
        <f t="shared" si="72"/>
        <v>152.30897366399421</v>
      </c>
      <c r="S300" s="115">
        <f t="shared" si="73"/>
        <v>5940.7270385347274</v>
      </c>
      <c r="T300" s="46">
        <f t="shared" si="74"/>
        <v>0.12</v>
      </c>
      <c r="U300" s="46">
        <f t="shared" si="75"/>
        <v>2039.9987110982472</v>
      </c>
      <c r="V300" s="46">
        <f t="shared" si="76"/>
        <v>0</v>
      </c>
      <c r="W300" s="116"/>
      <c r="Y300" s="5"/>
      <c r="Z300" s="5"/>
      <c r="AA300" s="5"/>
      <c r="AB300" s="5"/>
      <c r="AC300" s="5"/>
      <c r="AD300" s="5"/>
      <c r="AE300" s="5"/>
      <c r="AF300" s="5"/>
    </row>
    <row r="301" spans="2:32" x14ac:dyDescent="0.2">
      <c r="B301" s="37">
        <f t="shared" si="77"/>
        <v>24</v>
      </c>
      <c r="C301" s="37">
        <v>286</v>
      </c>
      <c r="D301" s="46"/>
      <c r="E301" s="46"/>
      <c r="F301" s="46">
        <f t="shared" si="83"/>
        <v>158.83951908323417</v>
      </c>
      <c r="G301" s="48">
        <f t="shared" si="82"/>
        <v>5940.7270385347274</v>
      </c>
      <c r="H301" s="46">
        <f t="shared" si="69"/>
        <v>0.12</v>
      </c>
      <c r="I301" s="46">
        <f t="shared" si="78"/>
        <v>0</v>
      </c>
      <c r="J301" s="46"/>
      <c r="K301" s="46">
        <f t="shared" si="81"/>
        <v>141390.47359388383</v>
      </c>
      <c r="M301" s="123">
        <f t="shared" si="79"/>
        <v>0.95386693406834155</v>
      </c>
      <c r="N301" s="37">
        <f t="shared" si="80"/>
        <v>24</v>
      </c>
      <c r="O301" s="37">
        <v>286</v>
      </c>
      <c r="P301" s="46">
        <f t="shared" si="70"/>
        <v>0</v>
      </c>
      <c r="Q301" s="46">
        <f t="shared" si="71"/>
        <v>0</v>
      </c>
      <c r="R301" s="46">
        <f t="shared" si="72"/>
        <v>151.51176507681441</v>
      </c>
      <c r="S301" s="115">
        <f t="shared" si="73"/>
        <v>5940.7270385347274</v>
      </c>
      <c r="T301" s="46">
        <f t="shared" si="74"/>
        <v>0.12</v>
      </c>
      <c r="U301" s="46">
        <f t="shared" si="75"/>
        <v>0</v>
      </c>
      <c r="V301" s="46">
        <f t="shared" si="76"/>
        <v>0</v>
      </c>
      <c r="W301" s="116"/>
      <c r="Y301" s="5"/>
      <c r="Z301" s="5"/>
      <c r="AA301" s="5"/>
      <c r="AB301" s="5"/>
      <c r="AC301" s="5"/>
      <c r="AD301" s="5"/>
      <c r="AE301" s="5"/>
      <c r="AF301" s="5"/>
    </row>
    <row r="302" spans="2:32" x14ac:dyDescent="0.2">
      <c r="B302" s="37">
        <f t="shared" si="77"/>
        <v>24</v>
      </c>
      <c r="C302" s="37">
        <v>287</v>
      </c>
      <c r="D302" s="46"/>
      <c r="E302" s="46"/>
      <c r="F302" s="46">
        <f t="shared" si="83"/>
        <v>158.83951908323417</v>
      </c>
      <c r="G302" s="48">
        <f t="shared" si="82"/>
        <v>5940.7270385347274</v>
      </c>
      <c r="H302" s="46">
        <f t="shared" si="69"/>
        <v>0.12</v>
      </c>
      <c r="I302" s="46">
        <f t="shared" si="78"/>
        <v>0</v>
      </c>
      <c r="J302" s="46"/>
      <c r="K302" s="46">
        <f t="shared" si="81"/>
        <v>141974.75175552184</v>
      </c>
      <c r="M302" s="123">
        <f t="shared" si="79"/>
        <v>0.94887424786888197</v>
      </c>
      <c r="N302" s="37">
        <f t="shared" si="80"/>
        <v>24</v>
      </c>
      <c r="O302" s="37">
        <v>287</v>
      </c>
      <c r="P302" s="46">
        <f t="shared" si="70"/>
        <v>0</v>
      </c>
      <c r="Q302" s="46">
        <f t="shared" si="71"/>
        <v>0</v>
      </c>
      <c r="R302" s="46">
        <f t="shared" si="72"/>
        <v>150.71872920195875</v>
      </c>
      <c r="S302" s="115">
        <f t="shared" si="73"/>
        <v>5940.7270385347274</v>
      </c>
      <c r="T302" s="46">
        <f t="shared" si="74"/>
        <v>0.12</v>
      </c>
      <c r="U302" s="46">
        <f t="shared" si="75"/>
        <v>0</v>
      </c>
      <c r="V302" s="46">
        <f t="shared" si="76"/>
        <v>0</v>
      </c>
      <c r="W302" s="116"/>
      <c r="Y302" s="5"/>
      <c r="Z302" s="5"/>
      <c r="AA302" s="5"/>
      <c r="AB302" s="5"/>
      <c r="AC302" s="5"/>
      <c r="AD302" s="5"/>
      <c r="AE302" s="5"/>
      <c r="AF302" s="5"/>
    </row>
    <row r="303" spans="2:32" x14ac:dyDescent="0.2">
      <c r="B303" s="37">
        <f t="shared" si="77"/>
        <v>24</v>
      </c>
      <c r="C303" s="37">
        <v>288</v>
      </c>
      <c r="D303" s="46"/>
      <c r="E303" s="46"/>
      <c r="F303" s="46">
        <f t="shared" si="83"/>
        <v>158.83951908323417</v>
      </c>
      <c r="G303" s="48">
        <f t="shared" si="82"/>
        <v>5940.7270385347274</v>
      </c>
      <c r="H303" s="46">
        <f t="shared" si="69"/>
        <v>0.12</v>
      </c>
      <c r="I303" s="46">
        <f t="shared" si="78"/>
        <v>2127.4676495168601</v>
      </c>
      <c r="J303" s="46"/>
      <c r="K303" s="46">
        <f t="shared" si="81"/>
        <v>144700.76594409152</v>
      </c>
      <c r="M303" s="123">
        <f t="shared" si="79"/>
        <v>0.94390769415666509</v>
      </c>
      <c r="N303" s="37">
        <f t="shared" si="80"/>
        <v>24</v>
      </c>
      <c r="O303" s="37">
        <v>288</v>
      </c>
      <c r="P303" s="46">
        <f t="shared" si="70"/>
        <v>0</v>
      </c>
      <c r="Q303" s="46">
        <f t="shared" si="71"/>
        <v>0</v>
      </c>
      <c r="R303" s="46">
        <f t="shared" si="72"/>
        <v>149.92984419880915</v>
      </c>
      <c r="S303" s="115">
        <f t="shared" si="73"/>
        <v>5940.7270385347274</v>
      </c>
      <c r="T303" s="46">
        <f t="shared" si="74"/>
        <v>0.12</v>
      </c>
      <c r="U303" s="46">
        <f t="shared" si="75"/>
        <v>2008.1330834483595</v>
      </c>
      <c r="V303" s="46">
        <f t="shared" si="76"/>
        <v>0</v>
      </c>
      <c r="W303" s="116"/>
      <c r="Y303" s="5"/>
      <c r="Z303" s="5"/>
      <c r="AA303" s="5"/>
      <c r="AB303" s="5"/>
      <c r="AC303" s="5"/>
      <c r="AD303" s="5"/>
      <c r="AE303" s="5"/>
      <c r="AF303" s="5"/>
    </row>
    <row r="304" spans="2:32" x14ac:dyDescent="0.2">
      <c r="B304" s="37">
        <f t="shared" si="77"/>
        <v>25</v>
      </c>
      <c r="C304" s="37">
        <v>289</v>
      </c>
      <c r="D304" s="46"/>
      <c r="E304" s="46"/>
      <c r="F304" s="46">
        <f t="shared" si="83"/>
        <v>163.60470465573124</v>
      </c>
      <c r="G304" s="48">
        <f t="shared" si="82"/>
        <v>5911.0234033420538</v>
      </c>
      <c r="H304" s="46">
        <f t="shared" si="69"/>
        <v>0.12</v>
      </c>
      <c r="I304" s="46">
        <f t="shared" si="78"/>
        <v>0</v>
      </c>
      <c r="J304" s="46"/>
      <c r="K304" s="46">
        <f t="shared" si="81"/>
        <v>145297.67159352114</v>
      </c>
      <c r="M304" s="123">
        <f t="shared" si="79"/>
        <v>1</v>
      </c>
      <c r="N304" s="37">
        <f t="shared" si="80"/>
        <v>25</v>
      </c>
      <c r="O304" s="37">
        <v>289</v>
      </c>
      <c r="P304" s="46">
        <f t="shared" si="70"/>
        <v>0</v>
      </c>
      <c r="Q304" s="46">
        <f t="shared" si="71"/>
        <v>0</v>
      </c>
      <c r="R304" s="46">
        <f t="shared" si="72"/>
        <v>163.60470465573124</v>
      </c>
      <c r="S304" s="115">
        <f t="shared" si="73"/>
        <v>5911.0234033420538</v>
      </c>
      <c r="T304" s="46">
        <f t="shared" si="74"/>
        <v>0.12</v>
      </c>
      <c r="U304" s="46">
        <f t="shared" si="75"/>
        <v>0</v>
      </c>
      <c r="V304" s="46">
        <f t="shared" si="76"/>
        <v>0</v>
      </c>
      <c r="W304" s="116"/>
      <c r="Y304" s="5"/>
      <c r="Z304" s="5"/>
      <c r="AA304" s="5"/>
      <c r="AB304" s="5"/>
      <c r="AC304" s="5"/>
      <c r="AD304" s="5"/>
      <c r="AE304" s="5"/>
      <c r="AF304" s="5"/>
    </row>
    <row r="305" spans="2:33" x14ac:dyDescent="0.2">
      <c r="B305" s="37">
        <f t="shared" si="77"/>
        <v>25</v>
      </c>
      <c r="C305" s="37">
        <v>290</v>
      </c>
      <c r="D305" s="46"/>
      <c r="E305" s="46"/>
      <c r="F305" s="46">
        <f t="shared" si="83"/>
        <v>163.60470465573124</v>
      </c>
      <c r="G305" s="48">
        <f t="shared" si="82"/>
        <v>5911.0234033420538</v>
      </c>
      <c r="H305" s="46">
        <f t="shared" si="69"/>
        <v>0.12</v>
      </c>
      <c r="I305" s="46">
        <f t="shared" si="78"/>
        <v>0</v>
      </c>
      <c r="J305" s="46"/>
      <c r="K305" s="46">
        <f t="shared" si="81"/>
        <v>145897.71797799019</v>
      </c>
      <c r="M305" s="123">
        <f t="shared" si="79"/>
        <v>0.99476584624003528</v>
      </c>
      <c r="N305" s="37">
        <f t="shared" si="80"/>
        <v>25</v>
      </c>
      <c r="O305" s="37">
        <v>290</v>
      </c>
      <c r="P305" s="46">
        <f t="shared" si="70"/>
        <v>0</v>
      </c>
      <c r="Q305" s="46">
        <f t="shared" si="71"/>
        <v>0</v>
      </c>
      <c r="R305" s="46">
        <f t="shared" si="72"/>
        <v>162.74837247570952</v>
      </c>
      <c r="S305" s="115">
        <f t="shared" si="73"/>
        <v>5911.0234033420538</v>
      </c>
      <c r="T305" s="46">
        <f t="shared" si="74"/>
        <v>0.12</v>
      </c>
      <c r="U305" s="46">
        <f t="shared" si="75"/>
        <v>0</v>
      </c>
      <c r="V305" s="46">
        <f t="shared" si="76"/>
        <v>0</v>
      </c>
      <c r="W305" s="116"/>
      <c r="Y305" s="5"/>
      <c r="Z305" s="5"/>
      <c r="AA305" s="5"/>
      <c r="AB305" s="5"/>
      <c r="AC305" s="5"/>
      <c r="AD305" s="5"/>
      <c r="AE305" s="5"/>
      <c r="AF305" s="5"/>
    </row>
    <row r="306" spans="2:33" x14ac:dyDescent="0.2">
      <c r="B306" s="37">
        <f t="shared" si="77"/>
        <v>25</v>
      </c>
      <c r="C306" s="37">
        <v>291</v>
      </c>
      <c r="D306" s="46"/>
      <c r="E306" s="46"/>
      <c r="F306" s="46">
        <f t="shared" si="83"/>
        <v>163.60470465573124</v>
      </c>
      <c r="G306" s="48">
        <f t="shared" si="82"/>
        <v>5911.0234033420538</v>
      </c>
      <c r="H306" s="46">
        <f t="shared" si="69"/>
        <v>0.12</v>
      </c>
      <c r="I306" s="46">
        <f t="shared" si="78"/>
        <v>2116.8303112692756</v>
      </c>
      <c r="J306" s="46"/>
      <c r="K306" s="46">
        <f t="shared" si="81"/>
        <v>148628.89004828938</v>
      </c>
      <c r="M306" s="123">
        <f t="shared" si="79"/>
        <v>0.98955908884565325</v>
      </c>
      <c r="N306" s="37">
        <f t="shared" si="80"/>
        <v>25</v>
      </c>
      <c r="O306" s="37">
        <v>291</v>
      </c>
      <c r="P306" s="46">
        <f t="shared" si="70"/>
        <v>0</v>
      </c>
      <c r="Q306" s="46">
        <f t="shared" si="71"/>
        <v>0</v>
      </c>
      <c r="R306" s="46">
        <f t="shared" si="72"/>
        <v>161.89652246998762</v>
      </c>
      <c r="S306" s="115">
        <f t="shared" si="73"/>
        <v>5911.0234033420538</v>
      </c>
      <c r="T306" s="46">
        <f t="shared" si="74"/>
        <v>0.12</v>
      </c>
      <c r="U306" s="46">
        <f t="shared" si="75"/>
        <v>2094.728674060485</v>
      </c>
      <c r="V306" s="46">
        <f t="shared" si="76"/>
        <v>0</v>
      </c>
      <c r="W306" s="116"/>
      <c r="Y306" s="5"/>
      <c r="Z306" s="5"/>
      <c r="AA306" s="5"/>
      <c r="AB306" s="5"/>
      <c r="AC306" s="5"/>
      <c r="AD306" s="5"/>
      <c r="AE306" s="5"/>
      <c r="AF306" s="5"/>
    </row>
    <row r="307" spans="2:33" x14ac:dyDescent="0.2">
      <c r="B307" s="37">
        <f t="shared" si="77"/>
        <v>25</v>
      </c>
      <c r="C307" s="37">
        <v>292</v>
      </c>
      <c r="D307" s="46"/>
      <c r="E307" s="46"/>
      <c r="F307" s="46">
        <f t="shared" si="83"/>
        <v>163.60470465573124</v>
      </c>
      <c r="G307" s="48">
        <f t="shared" si="82"/>
        <v>5911.0234033420538</v>
      </c>
      <c r="H307" s="46">
        <f t="shared" si="69"/>
        <v>0.12</v>
      </c>
      <c r="I307" s="46">
        <f t="shared" si="78"/>
        <v>0</v>
      </c>
      <c r="J307" s="46"/>
      <c r="K307" s="46">
        <f t="shared" si="81"/>
        <v>149246.46428583682</v>
      </c>
      <c r="M307" s="123">
        <f t="shared" si="79"/>
        <v>0.98437958442006435</v>
      </c>
      <c r="N307" s="37">
        <f t="shared" si="80"/>
        <v>25</v>
      </c>
      <c r="O307" s="37">
        <v>292</v>
      </c>
      <c r="P307" s="46">
        <f t="shared" si="70"/>
        <v>0</v>
      </c>
      <c r="Q307" s="46">
        <f t="shared" si="71"/>
        <v>0</v>
      </c>
      <c r="R307" s="46">
        <f t="shared" si="72"/>
        <v>161.04913117817608</v>
      </c>
      <c r="S307" s="115">
        <f t="shared" si="73"/>
        <v>5911.0234033420538</v>
      </c>
      <c r="T307" s="46">
        <f t="shared" si="74"/>
        <v>0.12</v>
      </c>
      <c r="U307" s="46">
        <f t="shared" si="75"/>
        <v>0</v>
      </c>
      <c r="V307" s="46">
        <f t="shared" si="76"/>
        <v>0</v>
      </c>
      <c r="W307" s="116"/>
      <c r="Y307" s="5"/>
      <c r="Z307" s="5"/>
      <c r="AA307" s="5"/>
      <c r="AB307" s="5"/>
      <c r="AC307" s="5"/>
      <c r="AD307" s="5"/>
      <c r="AE307" s="5"/>
      <c r="AF307" s="5"/>
    </row>
    <row r="308" spans="2:33" x14ac:dyDescent="0.2">
      <c r="B308" s="37">
        <f t="shared" si="77"/>
        <v>25</v>
      </c>
      <c r="C308" s="37">
        <v>293</v>
      </c>
      <c r="D308" s="46"/>
      <c r="E308" s="46"/>
      <c r="F308" s="46">
        <f t="shared" si="83"/>
        <v>163.60470465573124</v>
      </c>
      <c r="G308" s="48">
        <f t="shared" si="82"/>
        <v>5911.0234033420538</v>
      </c>
      <c r="H308" s="46">
        <f t="shared" si="69"/>
        <v>0.12</v>
      </c>
      <c r="I308" s="46">
        <f t="shared" si="78"/>
        <v>0</v>
      </c>
      <c r="J308" s="46"/>
      <c r="K308" s="46">
        <f t="shared" si="81"/>
        <v>149867.28801021547</v>
      </c>
      <c r="M308" s="123">
        <f t="shared" si="79"/>
        <v>0.97922719031703964</v>
      </c>
      <c r="N308" s="37">
        <f t="shared" si="80"/>
        <v>25</v>
      </c>
      <c r="O308" s="37">
        <v>293</v>
      </c>
      <c r="P308" s="46">
        <f t="shared" si="70"/>
        <v>0</v>
      </c>
      <c r="Q308" s="46">
        <f t="shared" si="71"/>
        <v>0</v>
      </c>
      <c r="R308" s="46">
        <f t="shared" si="72"/>
        <v>160.2061752626808</v>
      </c>
      <c r="S308" s="115">
        <f t="shared" si="73"/>
        <v>5911.0234033420538</v>
      </c>
      <c r="T308" s="46">
        <f t="shared" si="74"/>
        <v>0.12</v>
      </c>
      <c r="U308" s="46">
        <f t="shared" si="75"/>
        <v>0</v>
      </c>
      <c r="V308" s="46">
        <f t="shared" si="76"/>
        <v>0</v>
      </c>
      <c r="W308" s="116"/>
      <c r="Y308" s="5"/>
      <c r="Z308" s="5"/>
      <c r="AA308" s="5"/>
      <c r="AB308" s="5"/>
      <c r="AC308" s="5"/>
      <c r="AD308" s="5"/>
      <c r="AE308" s="5"/>
      <c r="AF308" s="5"/>
    </row>
    <row r="309" spans="2:33" x14ac:dyDescent="0.2">
      <c r="B309" s="37">
        <f t="shared" si="77"/>
        <v>25</v>
      </c>
      <c r="C309" s="37">
        <v>294</v>
      </c>
      <c r="D309" s="46"/>
      <c r="E309" s="46"/>
      <c r="F309" s="46">
        <f t="shared" si="83"/>
        <v>163.60470465573124</v>
      </c>
      <c r="G309" s="48">
        <f t="shared" si="82"/>
        <v>5911.0234033420538</v>
      </c>
      <c r="H309" s="46">
        <f t="shared" si="69"/>
        <v>0.12</v>
      </c>
      <c r="I309" s="46">
        <f t="shared" si="78"/>
        <v>2116.8303112692756</v>
      </c>
      <c r="J309" s="46"/>
      <c r="K309" s="46">
        <f t="shared" si="81"/>
        <v>152619.34674443476</v>
      </c>
      <c r="L309" s="69" t="s">
        <v>77</v>
      </c>
      <c r="M309" s="123">
        <f t="shared" si="79"/>
        <v>0.97410176463698173</v>
      </c>
      <c r="N309" s="37">
        <f t="shared" si="80"/>
        <v>25</v>
      </c>
      <c r="O309" s="37">
        <v>294</v>
      </c>
      <c r="P309" s="46">
        <f t="shared" si="70"/>
        <v>0</v>
      </c>
      <c r="Q309" s="46">
        <f t="shared" si="71"/>
        <v>0</v>
      </c>
      <c r="R309" s="46">
        <f t="shared" si="72"/>
        <v>159.36763150806001</v>
      </c>
      <c r="S309" s="115">
        <f t="shared" si="73"/>
        <v>5911.0234033420538</v>
      </c>
      <c r="T309" s="46">
        <f t="shared" si="74"/>
        <v>0.12</v>
      </c>
      <c r="U309" s="46">
        <f t="shared" si="75"/>
        <v>2062.0081416444527</v>
      </c>
      <c r="V309" s="46">
        <f t="shared" si="76"/>
        <v>0</v>
      </c>
      <c r="W309" s="116"/>
      <c r="X309" s="69"/>
      <c r="Y309" s="5"/>
      <c r="Z309" s="5"/>
      <c r="AA309" s="5"/>
      <c r="AB309" s="5"/>
      <c r="AC309" s="5"/>
      <c r="AD309" s="5"/>
      <c r="AE309" s="5"/>
      <c r="AF309" s="5"/>
      <c r="AG309" s="69"/>
    </row>
    <row r="310" spans="2:33" x14ac:dyDescent="0.2">
      <c r="B310" s="37">
        <f t="shared" si="77"/>
        <v>25</v>
      </c>
      <c r="C310" s="37">
        <v>295</v>
      </c>
      <c r="D310" s="46"/>
      <c r="E310" s="46"/>
      <c r="F310" s="46">
        <f t="shared" si="83"/>
        <v>163.60470465573124</v>
      </c>
      <c r="G310" s="48">
        <f t="shared" si="82"/>
        <v>5911.0234033420538</v>
      </c>
      <c r="H310" s="46">
        <f t="shared" si="69"/>
        <v>0.12</v>
      </c>
      <c r="I310" s="46">
        <f t="shared" si="78"/>
        <v>0</v>
      </c>
      <c r="J310" s="46"/>
      <c r="K310" s="46">
        <f t="shared" si="81"/>
        <v>153257.91754514232</v>
      </c>
      <c r="M310" s="123">
        <f t="shared" si="79"/>
        <v>0.96900316622301863</v>
      </c>
      <c r="N310" s="37">
        <f t="shared" si="80"/>
        <v>25</v>
      </c>
      <c r="O310" s="37">
        <v>295</v>
      </c>
      <c r="P310" s="46">
        <f t="shared" si="70"/>
        <v>0</v>
      </c>
      <c r="Q310" s="46">
        <f t="shared" si="71"/>
        <v>0</v>
      </c>
      <c r="R310" s="46">
        <f t="shared" si="72"/>
        <v>158.5334768203854</v>
      </c>
      <c r="S310" s="115">
        <f t="shared" si="73"/>
        <v>5911.0234033420538</v>
      </c>
      <c r="T310" s="46">
        <f t="shared" si="74"/>
        <v>0.12</v>
      </c>
      <c r="U310" s="46">
        <f t="shared" si="75"/>
        <v>0</v>
      </c>
      <c r="V310" s="46">
        <f t="shared" si="76"/>
        <v>0</v>
      </c>
      <c r="W310" s="116"/>
      <c r="Y310" s="5"/>
      <c r="Z310" s="5"/>
      <c r="AA310" s="5"/>
      <c r="AB310" s="5"/>
      <c r="AC310" s="5"/>
      <c r="AD310" s="5"/>
      <c r="AE310" s="5"/>
      <c r="AF310" s="5"/>
    </row>
    <row r="311" spans="2:33" x14ac:dyDescent="0.2">
      <c r="B311" s="37">
        <f t="shared" si="77"/>
        <v>25</v>
      </c>
      <c r="C311" s="37">
        <v>296</v>
      </c>
      <c r="D311" s="46"/>
      <c r="E311" s="46"/>
      <c r="F311" s="46">
        <f t="shared" si="83"/>
        <v>163.60470465573124</v>
      </c>
      <c r="G311" s="48">
        <f t="shared" si="82"/>
        <v>5911.0234033420538</v>
      </c>
      <c r="H311" s="46">
        <f t="shared" si="69"/>
        <v>0.12</v>
      </c>
      <c r="I311" s="46">
        <f t="shared" si="78"/>
        <v>0</v>
      </c>
      <c r="J311" s="46"/>
      <c r="K311" s="46">
        <f t="shared" si="81"/>
        <v>153899.8483101773</v>
      </c>
      <c r="M311" s="123">
        <f t="shared" si="79"/>
        <v>0.96393125465711482</v>
      </c>
      <c r="N311" s="37">
        <f t="shared" si="80"/>
        <v>25</v>
      </c>
      <c r="O311" s="37">
        <v>296</v>
      </c>
      <c r="P311" s="46">
        <f t="shared" si="70"/>
        <v>0</v>
      </c>
      <c r="Q311" s="46">
        <f t="shared" si="71"/>
        <v>0</v>
      </c>
      <c r="R311" s="46">
        <f t="shared" si="72"/>
        <v>157.70368822660572</v>
      </c>
      <c r="S311" s="115">
        <f t="shared" si="73"/>
        <v>5911.0234033420538</v>
      </c>
      <c r="T311" s="46">
        <f t="shared" si="74"/>
        <v>0.12</v>
      </c>
      <c r="U311" s="46">
        <f t="shared" si="75"/>
        <v>0</v>
      </c>
      <c r="V311" s="46">
        <f t="shared" si="76"/>
        <v>0</v>
      </c>
      <c r="W311" s="116"/>
      <c r="Y311" s="5"/>
      <c r="Z311" s="5"/>
      <c r="AA311" s="5"/>
      <c r="AB311" s="5"/>
      <c r="AC311" s="5"/>
      <c r="AD311" s="5"/>
      <c r="AE311" s="5"/>
      <c r="AF311" s="5"/>
    </row>
    <row r="312" spans="2:33" x14ac:dyDescent="0.2">
      <c r="B312" s="37">
        <f t="shared" si="77"/>
        <v>25</v>
      </c>
      <c r="C312" s="37">
        <v>297</v>
      </c>
      <c r="D312" s="46"/>
      <c r="E312" s="46"/>
      <c r="F312" s="46">
        <f t="shared" si="83"/>
        <v>163.60470465573124</v>
      </c>
      <c r="G312" s="48">
        <f t="shared" si="82"/>
        <v>5911.0234033420538</v>
      </c>
      <c r="H312" s="46">
        <f t="shared" si="69"/>
        <v>0.12</v>
      </c>
      <c r="I312" s="46">
        <f t="shared" si="78"/>
        <v>2116.8303112692756</v>
      </c>
      <c r="J312" s="46"/>
      <c r="K312" s="46">
        <f t="shared" si="81"/>
        <v>156673.12514384795</v>
      </c>
      <c r="M312" s="123">
        <f t="shared" si="79"/>
        <v>0.95888589025620352</v>
      </c>
      <c r="N312" s="37">
        <f t="shared" si="80"/>
        <v>25</v>
      </c>
      <c r="O312" s="37">
        <v>297</v>
      </c>
      <c r="P312" s="46">
        <f t="shared" si="70"/>
        <v>0</v>
      </c>
      <c r="Q312" s="46">
        <f t="shared" si="71"/>
        <v>0</v>
      </c>
      <c r="R312" s="46">
        <f t="shared" si="72"/>
        <v>156.8782428739141</v>
      </c>
      <c r="S312" s="115">
        <f t="shared" si="73"/>
        <v>5911.0234033420538</v>
      </c>
      <c r="T312" s="46">
        <f t="shared" si="74"/>
        <v>0.12</v>
      </c>
      <c r="U312" s="46">
        <f t="shared" si="75"/>
        <v>2029.7987175427559</v>
      </c>
      <c r="V312" s="46">
        <f t="shared" si="76"/>
        <v>0</v>
      </c>
      <c r="W312" s="116"/>
      <c r="Y312" s="5"/>
      <c r="Z312" s="5"/>
      <c r="AA312" s="5"/>
      <c r="AB312" s="5"/>
      <c r="AC312" s="5"/>
      <c r="AD312" s="5"/>
      <c r="AE312" s="5"/>
      <c r="AF312" s="5"/>
    </row>
    <row r="313" spans="2:33" x14ac:dyDescent="0.2">
      <c r="B313" s="37">
        <f t="shared" si="77"/>
        <v>25</v>
      </c>
      <c r="C313" s="37">
        <v>298</v>
      </c>
      <c r="D313" s="46"/>
      <c r="E313" s="46"/>
      <c r="F313" s="46">
        <f t="shared" si="83"/>
        <v>163.60470465573124</v>
      </c>
      <c r="G313" s="48">
        <f t="shared" si="82"/>
        <v>5911.0234033420538</v>
      </c>
      <c r="H313" s="46">
        <f t="shared" si="69"/>
        <v>0.12</v>
      </c>
      <c r="I313" s="46">
        <f t="shared" si="78"/>
        <v>0</v>
      </c>
      <c r="J313" s="46"/>
      <c r="K313" s="46">
        <f t="shared" si="81"/>
        <v>157333.0256871593</v>
      </c>
      <c r="M313" s="123">
        <f t="shared" si="79"/>
        <v>0.95386693406834155</v>
      </c>
      <c r="N313" s="37">
        <f t="shared" si="80"/>
        <v>25</v>
      </c>
      <c r="O313" s="37">
        <v>298</v>
      </c>
      <c r="P313" s="46">
        <f t="shared" si="70"/>
        <v>0</v>
      </c>
      <c r="Q313" s="46">
        <f t="shared" si="71"/>
        <v>0</v>
      </c>
      <c r="R313" s="46">
        <f t="shared" si="72"/>
        <v>156.0571180291189</v>
      </c>
      <c r="S313" s="115">
        <f t="shared" si="73"/>
        <v>5911.0234033420538</v>
      </c>
      <c r="T313" s="46">
        <f t="shared" si="74"/>
        <v>0.12</v>
      </c>
      <c r="U313" s="46">
        <f t="shared" si="75"/>
        <v>0</v>
      </c>
      <c r="V313" s="46">
        <f t="shared" si="76"/>
        <v>0</v>
      </c>
      <c r="W313" s="116"/>
      <c r="Y313" s="5"/>
      <c r="Z313" s="5"/>
      <c r="AA313" s="5"/>
      <c r="AB313" s="5"/>
      <c r="AC313" s="5"/>
      <c r="AD313" s="5"/>
      <c r="AE313" s="5"/>
      <c r="AF313" s="5"/>
    </row>
    <row r="314" spans="2:33" x14ac:dyDescent="0.2">
      <c r="B314" s="37">
        <f t="shared" si="77"/>
        <v>25</v>
      </c>
      <c r="C314" s="37">
        <v>299</v>
      </c>
      <c r="D314" s="46"/>
      <c r="E314" s="46"/>
      <c r="F314" s="46">
        <f t="shared" si="83"/>
        <v>163.60470465573124</v>
      </c>
      <c r="G314" s="48">
        <f t="shared" si="82"/>
        <v>5911.0234033420538</v>
      </c>
      <c r="H314" s="46">
        <f t="shared" si="69"/>
        <v>0.12</v>
      </c>
      <c r="I314" s="46">
        <f t="shared" si="78"/>
        <v>0</v>
      </c>
      <c r="J314" s="46"/>
      <c r="K314" s="46">
        <f t="shared" si="81"/>
        <v>157996.39842538268</v>
      </c>
      <c r="M314" s="123">
        <f t="shared" si="79"/>
        <v>0.94887424786888197</v>
      </c>
      <c r="N314" s="37">
        <f t="shared" si="80"/>
        <v>25</v>
      </c>
      <c r="O314" s="37">
        <v>299</v>
      </c>
      <c r="P314" s="46">
        <f t="shared" si="70"/>
        <v>0</v>
      </c>
      <c r="Q314" s="46">
        <f t="shared" si="71"/>
        <v>0</v>
      </c>
      <c r="R314" s="46">
        <f t="shared" si="72"/>
        <v>155.24029107801755</v>
      </c>
      <c r="S314" s="115">
        <f t="shared" si="73"/>
        <v>5911.0234033420538</v>
      </c>
      <c r="T314" s="46">
        <f t="shared" si="74"/>
        <v>0.12</v>
      </c>
      <c r="U314" s="46">
        <f t="shared" si="75"/>
        <v>0</v>
      </c>
      <c r="V314" s="46">
        <f t="shared" si="76"/>
        <v>0</v>
      </c>
      <c r="W314" s="116"/>
      <c r="Y314" s="5"/>
      <c r="Z314" s="5"/>
      <c r="AA314" s="5"/>
      <c r="AB314" s="5"/>
      <c r="AC314" s="5"/>
      <c r="AD314" s="5"/>
      <c r="AE314" s="5"/>
      <c r="AF314" s="5"/>
    </row>
    <row r="315" spans="2:33" x14ac:dyDescent="0.2">
      <c r="B315" s="37">
        <f t="shared" si="77"/>
        <v>25</v>
      </c>
      <c r="C315" s="37">
        <v>300</v>
      </c>
      <c r="D315" s="46"/>
      <c r="E315" s="46"/>
      <c r="F315" s="46">
        <f t="shared" si="83"/>
        <v>163.60470465573124</v>
      </c>
      <c r="G315" s="48">
        <f t="shared" si="82"/>
        <v>5911.0234033420538</v>
      </c>
      <c r="H315" s="46">
        <f t="shared" si="69"/>
        <v>0.12</v>
      </c>
      <c r="I315" s="46">
        <f t="shared" si="78"/>
        <v>2116.8303112692756</v>
      </c>
      <c r="J315" s="46"/>
      <c r="K315" s="46">
        <f t="shared" si="81"/>
        <v>160791.23005334931</v>
      </c>
      <c r="M315" s="123">
        <f t="shared" si="79"/>
        <v>0.94390769415666509</v>
      </c>
      <c r="N315" s="37">
        <f t="shared" si="80"/>
        <v>25</v>
      </c>
      <c r="O315" s="37">
        <v>300</v>
      </c>
      <c r="P315" s="46">
        <f t="shared" si="70"/>
        <v>0</v>
      </c>
      <c r="Q315" s="46">
        <f t="shared" si="71"/>
        <v>0</v>
      </c>
      <c r="R315" s="46">
        <f t="shared" si="72"/>
        <v>154.42773952477347</v>
      </c>
      <c r="S315" s="115">
        <f t="shared" si="73"/>
        <v>5911.0234033420538</v>
      </c>
      <c r="T315" s="46">
        <f t="shared" si="74"/>
        <v>0.12</v>
      </c>
      <c r="U315" s="46">
        <f t="shared" si="75"/>
        <v>1998.0924180311176</v>
      </c>
      <c r="V315" s="46">
        <f t="shared" si="76"/>
        <v>0</v>
      </c>
      <c r="W315" s="116"/>
      <c r="Y315" s="5"/>
      <c r="Z315" s="5"/>
      <c r="AA315" s="5"/>
      <c r="AB315" s="5"/>
      <c r="AC315" s="5"/>
      <c r="AD315" s="5"/>
      <c r="AE315" s="5"/>
      <c r="AF315" s="5"/>
    </row>
    <row r="316" spans="2:33" x14ac:dyDescent="0.2">
      <c r="B316" s="37">
        <f t="shared" si="77"/>
        <v>26</v>
      </c>
      <c r="C316" s="37">
        <v>301</v>
      </c>
      <c r="D316" s="46"/>
      <c r="E316" s="46"/>
      <c r="F316" s="46">
        <f t="shared" si="83"/>
        <v>168.51284579540314</v>
      </c>
      <c r="G316" s="48">
        <f t="shared" si="82"/>
        <v>5881.4682863253438</v>
      </c>
      <c r="H316" s="46">
        <f t="shared" si="69"/>
        <v>0.12</v>
      </c>
      <c r="I316" s="46">
        <f t="shared" si="78"/>
        <v>0</v>
      </c>
      <c r="J316" s="46"/>
      <c r="K316" s="46">
        <f t="shared" si="81"/>
        <v>161467.86483941664</v>
      </c>
      <c r="M316" s="123">
        <f t="shared" si="79"/>
        <v>1</v>
      </c>
      <c r="N316" s="37">
        <f t="shared" si="80"/>
        <v>26</v>
      </c>
      <c r="O316" s="37">
        <v>301</v>
      </c>
      <c r="P316" s="46">
        <f t="shared" si="70"/>
        <v>0</v>
      </c>
      <c r="Q316" s="46">
        <f t="shared" si="71"/>
        <v>0</v>
      </c>
      <c r="R316" s="46">
        <f t="shared" si="72"/>
        <v>168.51284579540314</v>
      </c>
      <c r="S316" s="115">
        <f t="shared" si="73"/>
        <v>5881.4682863253438</v>
      </c>
      <c r="T316" s="46">
        <f t="shared" si="74"/>
        <v>0.12</v>
      </c>
      <c r="U316" s="46">
        <f t="shared" si="75"/>
        <v>0</v>
      </c>
      <c r="V316" s="46">
        <f t="shared" si="76"/>
        <v>0</v>
      </c>
      <c r="W316" s="116"/>
      <c r="Y316" s="5"/>
      <c r="Z316" s="5"/>
      <c r="AA316" s="5"/>
      <c r="AB316" s="5"/>
      <c r="AC316" s="5"/>
      <c r="AD316" s="5"/>
      <c r="AE316" s="5"/>
      <c r="AF316" s="5"/>
    </row>
    <row r="317" spans="2:33" x14ac:dyDescent="0.2">
      <c r="B317" s="37">
        <f t="shared" si="77"/>
        <v>26</v>
      </c>
      <c r="C317" s="37">
        <v>302</v>
      </c>
      <c r="D317" s="46"/>
      <c r="E317" s="46"/>
      <c r="F317" s="46">
        <f t="shared" si="83"/>
        <v>168.51284579540314</v>
      </c>
      <c r="G317" s="48">
        <f t="shared" si="82"/>
        <v>5881.4682863253438</v>
      </c>
      <c r="H317" s="46">
        <f t="shared" si="69"/>
        <v>0.12</v>
      </c>
      <c r="I317" s="46">
        <f t="shared" si="78"/>
        <v>0</v>
      </c>
      <c r="J317" s="46"/>
      <c r="K317" s="46">
        <f t="shared" si="81"/>
        <v>162148.05987086534</v>
      </c>
      <c r="M317" s="123">
        <f t="shared" si="79"/>
        <v>0.99476584624003528</v>
      </c>
      <c r="N317" s="37">
        <f t="shared" si="80"/>
        <v>26</v>
      </c>
      <c r="O317" s="37">
        <v>302</v>
      </c>
      <c r="P317" s="46">
        <f t="shared" si="70"/>
        <v>0</v>
      </c>
      <c r="Q317" s="46">
        <f t="shared" si="71"/>
        <v>0</v>
      </c>
      <c r="R317" s="46">
        <f t="shared" si="72"/>
        <v>167.63082364998078</v>
      </c>
      <c r="S317" s="115">
        <f t="shared" si="73"/>
        <v>5881.4682863253438</v>
      </c>
      <c r="T317" s="46">
        <f t="shared" si="74"/>
        <v>0.12</v>
      </c>
      <c r="U317" s="46">
        <f t="shared" si="75"/>
        <v>0</v>
      </c>
      <c r="V317" s="46">
        <f t="shared" si="76"/>
        <v>0</v>
      </c>
      <c r="W317" s="116"/>
      <c r="Y317" s="5"/>
      <c r="Z317" s="5"/>
      <c r="AA317" s="5"/>
      <c r="AB317" s="5"/>
      <c r="AC317" s="5"/>
      <c r="AD317" s="5"/>
      <c r="AE317" s="5"/>
      <c r="AF317" s="5"/>
    </row>
    <row r="318" spans="2:33" x14ac:dyDescent="0.2">
      <c r="B318" s="37">
        <f t="shared" si="77"/>
        <v>26</v>
      </c>
      <c r="C318" s="37">
        <v>303</v>
      </c>
      <c r="D318" s="46"/>
      <c r="E318" s="46"/>
      <c r="F318" s="46">
        <f t="shared" si="83"/>
        <v>168.51284579540314</v>
      </c>
      <c r="G318" s="48">
        <f t="shared" si="82"/>
        <v>5881.4682863253438</v>
      </c>
      <c r="H318" s="46">
        <f t="shared" si="69"/>
        <v>0.12</v>
      </c>
      <c r="I318" s="46">
        <f t="shared" si="78"/>
        <v>2106.2461597129295</v>
      </c>
      <c r="J318" s="46"/>
      <c r="K318" s="46">
        <f t="shared" si="81"/>
        <v>164949.16246369528</v>
      </c>
      <c r="M318" s="123">
        <f t="shared" si="79"/>
        <v>0.98955908884565325</v>
      </c>
      <c r="N318" s="37">
        <f t="shared" si="80"/>
        <v>26</v>
      </c>
      <c r="O318" s="37">
        <v>303</v>
      </c>
      <c r="P318" s="46">
        <f t="shared" si="70"/>
        <v>0</v>
      </c>
      <c r="Q318" s="46">
        <f t="shared" si="71"/>
        <v>0</v>
      </c>
      <c r="R318" s="46">
        <f t="shared" si="72"/>
        <v>166.75341814408719</v>
      </c>
      <c r="S318" s="115">
        <f t="shared" si="73"/>
        <v>5881.4682863253438</v>
      </c>
      <c r="T318" s="46">
        <f t="shared" si="74"/>
        <v>0.12</v>
      </c>
      <c r="U318" s="46">
        <f t="shared" si="75"/>
        <v>2084.2550306901826</v>
      </c>
      <c r="V318" s="46">
        <f t="shared" si="76"/>
        <v>0</v>
      </c>
      <c r="W318" s="116"/>
      <c r="Y318" s="5"/>
      <c r="Z318" s="5"/>
      <c r="AA318" s="5"/>
      <c r="AB318" s="5"/>
      <c r="AC318" s="5"/>
      <c r="AD318" s="5"/>
      <c r="AE318" s="5"/>
      <c r="AF318" s="5"/>
    </row>
    <row r="319" spans="2:33" x14ac:dyDescent="0.2">
      <c r="B319" s="37">
        <f t="shared" si="77"/>
        <v>26</v>
      </c>
      <c r="C319" s="37">
        <v>304</v>
      </c>
      <c r="D319" s="46"/>
      <c r="E319" s="46"/>
      <c r="F319" s="46">
        <f t="shared" si="83"/>
        <v>168.51284579540314</v>
      </c>
      <c r="G319" s="48">
        <f t="shared" si="82"/>
        <v>5881.4682863253438</v>
      </c>
      <c r="H319" s="46">
        <f t="shared" si="69"/>
        <v>0.12</v>
      </c>
      <c r="I319" s="46">
        <f t="shared" si="78"/>
        <v>0</v>
      </c>
      <c r="J319" s="46"/>
      <c r="K319" s="46">
        <f t="shared" si="81"/>
        <v>165647.67501892964</v>
      </c>
      <c r="M319" s="123">
        <f t="shared" si="79"/>
        <v>0.98437958442006435</v>
      </c>
      <c r="N319" s="37">
        <f t="shared" si="80"/>
        <v>26</v>
      </c>
      <c r="O319" s="37">
        <v>304</v>
      </c>
      <c r="P319" s="46">
        <f t="shared" si="70"/>
        <v>0</v>
      </c>
      <c r="Q319" s="46">
        <f t="shared" si="71"/>
        <v>0</v>
      </c>
      <c r="R319" s="46">
        <f t="shared" si="72"/>
        <v>165.88060511352134</v>
      </c>
      <c r="S319" s="115">
        <f t="shared" si="73"/>
        <v>5881.4682863253438</v>
      </c>
      <c r="T319" s="46">
        <f t="shared" si="74"/>
        <v>0.12</v>
      </c>
      <c r="U319" s="46">
        <f t="shared" si="75"/>
        <v>0</v>
      </c>
      <c r="V319" s="46">
        <f t="shared" si="76"/>
        <v>0</v>
      </c>
      <c r="W319" s="116"/>
      <c r="Y319" s="5"/>
      <c r="Z319" s="5"/>
      <c r="AA319" s="5"/>
      <c r="AB319" s="5"/>
      <c r="AC319" s="5"/>
      <c r="AD319" s="5"/>
      <c r="AE319" s="5"/>
      <c r="AF319" s="5"/>
    </row>
    <row r="320" spans="2:33" x14ac:dyDescent="0.2">
      <c r="B320" s="37">
        <f t="shared" si="77"/>
        <v>26</v>
      </c>
      <c r="C320" s="37">
        <v>305</v>
      </c>
      <c r="D320" s="46"/>
      <c r="E320" s="46"/>
      <c r="F320" s="46">
        <f t="shared" si="83"/>
        <v>168.51284579540314</v>
      </c>
      <c r="G320" s="48">
        <f t="shared" si="82"/>
        <v>5881.4682863253438</v>
      </c>
      <c r="H320" s="46">
        <f t="shared" si="69"/>
        <v>0.12</v>
      </c>
      <c r="I320" s="46">
        <f t="shared" si="78"/>
        <v>0</v>
      </c>
      <c r="J320" s="46"/>
      <c r="K320" s="46">
        <f t="shared" si="81"/>
        <v>166349.86293367817</v>
      </c>
      <c r="M320" s="123">
        <f t="shared" si="79"/>
        <v>0.97922719031703964</v>
      </c>
      <c r="N320" s="37">
        <f t="shared" si="80"/>
        <v>26</v>
      </c>
      <c r="O320" s="37">
        <v>305</v>
      </c>
      <c r="P320" s="46">
        <f t="shared" si="70"/>
        <v>0</v>
      </c>
      <c r="Q320" s="46">
        <f t="shared" si="71"/>
        <v>0</v>
      </c>
      <c r="R320" s="46">
        <f t="shared" si="72"/>
        <v>165.01236052056117</v>
      </c>
      <c r="S320" s="115">
        <f t="shared" si="73"/>
        <v>5881.4682863253438</v>
      </c>
      <c r="T320" s="46">
        <f t="shared" si="74"/>
        <v>0.12</v>
      </c>
      <c r="U320" s="46">
        <f t="shared" si="75"/>
        <v>0</v>
      </c>
      <c r="V320" s="46">
        <f t="shared" si="76"/>
        <v>0</v>
      </c>
      <c r="W320" s="116"/>
      <c r="Y320" s="5"/>
      <c r="Z320" s="5"/>
      <c r="AA320" s="5"/>
      <c r="AB320" s="5"/>
      <c r="AC320" s="5"/>
      <c r="AD320" s="5"/>
      <c r="AE320" s="5"/>
      <c r="AF320" s="5"/>
    </row>
    <row r="321" spans="2:32" x14ac:dyDescent="0.2">
      <c r="B321" s="37">
        <f t="shared" si="77"/>
        <v>26</v>
      </c>
      <c r="C321" s="37">
        <v>306</v>
      </c>
      <c r="D321" s="46"/>
      <c r="E321" s="46"/>
      <c r="F321" s="46">
        <f t="shared" si="83"/>
        <v>168.51284579540314</v>
      </c>
      <c r="G321" s="48">
        <f t="shared" si="82"/>
        <v>5881.4682863253438</v>
      </c>
      <c r="H321" s="46">
        <f t="shared" si="69"/>
        <v>0.12</v>
      </c>
      <c r="I321" s="46">
        <f t="shared" si="78"/>
        <v>2106.2461597129295</v>
      </c>
      <c r="J321" s="46"/>
      <c r="K321" s="46">
        <f t="shared" si="81"/>
        <v>169173.07412963614</v>
      </c>
      <c r="M321" s="123">
        <f t="shared" si="79"/>
        <v>0.97410176463698173</v>
      </c>
      <c r="N321" s="37">
        <f t="shared" si="80"/>
        <v>26</v>
      </c>
      <c r="O321" s="37">
        <v>306</v>
      </c>
      <c r="P321" s="46">
        <f t="shared" si="70"/>
        <v>0</v>
      </c>
      <c r="Q321" s="46">
        <f t="shared" si="71"/>
        <v>0</v>
      </c>
      <c r="R321" s="46">
        <f t="shared" si="72"/>
        <v>164.14866045330177</v>
      </c>
      <c r="S321" s="115">
        <f t="shared" si="73"/>
        <v>5881.4682863253438</v>
      </c>
      <c r="T321" s="46">
        <f t="shared" si="74"/>
        <v>0.12</v>
      </c>
      <c r="U321" s="46">
        <f t="shared" si="75"/>
        <v>2051.6981009362307</v>
      </c>
      <c r="V321" s="46">
        <f t="shared" si="76"/>
        <v>0</v>
      </c>
      <c r="W321" s="116"/>
      <c r="Y321" s="5"/>
      <c r="Z321" s="5"/>
      <c r="AA321" s="5"/>
      <c r="AB321" s="5"/>
      <c r="AC321" s="5"/>
      <c r="AD321" s="5"/>
      <c r="AE321" s="5"/>
      <c r="AF321" s="5"/>
    </row>
    <row r="322" spans="2:32" x14ac:dyDescent="0.2">
      <c r="B322" s="37">
        <f t="shared" si="77"/>
        <v>26</v>
      </c>
      <c r="C322" s="37">
        <v>307</v>
      </c>
      <c r="D322" s="46"/>
      <c r="E322" s="46"/>
      <c r="F322" s="46">
        <f t="shared" si="83"/>
        <v>168.51284579540314</v>
      </c>
      <c r="G322" s="48">
        <f t="shared" si="82"/>
        <v>5881.4682863253438</v>
      </c>
      <c r="H322" s="46">
        <f t="shared" si="69"/>
        <v>0.12</v>
      </c>
      <c r="I322" s="46">
        <f t="shared" si="78"/>
        <v>0</v>
      </c>
      <c r="J322" s="46"/>
      <c r="K322" s="46">
        <f t="shared" si="81"/>
        <v>169893.81161670908</v>
      </c>
      <c r="M322" s="123">
        <f t="shared" si="79"/>
        <v>0.96900316622301863</v>
      </c>
      <c r="N322" s="37">
        <f t="shared" si="80"/>
        <v>26</v>
      </c>
      <c r="O322" s="37">
        <v>307</v>
      </c>
      <c r="P322" s="46">
        <f t="shared" si="70"/>
        <v>0</v>
      </c>
      <c r="Q322" s="46">
        <f t="shared" si="71"/>
        <v>0</v>
      </c>
      <c r="R322" s="46">
        <f t="shared" si="72"/>
        <v>163.28948112499694</v>
      </c>
      <c r="S322" s="115">
        <f t="shared" si="73"/>
        <v>5881.4682863253438</v>
      </c>
      <c r="T322" s="46">
        <f t="shared" si="74"/>
        <v>0.12</v>
      </c>
      <c r="U322" s="46">
        <f t="shared" si="75"/>
        <v>0</v>
      </c>
      <c r="V322" s="46">
        <f t="shared" si="76"/>
        <v>0</v>
      </c>
      <c r="W322" s="116"/>
      <c r="Y322" s="5"/>
      <c r="Z322" s="5"/>
      <c r="AA322" s="5"/>
      <c r="AB322" s="5"/>
      <c r="AC322" s="5"/>
      <c r="AD322" s="5"/>
      <c r="AE322" s="5"/>
      <c r="AF322" s="5"/>
    </row>
    <row r="323" spans="2:32" x14ac:dyDescent="0.2">
      <c r="B323" s="37">
        <f t="shared" si="77"/>
        <v>26</v>
      </c>
      <c r="C323" s="37">
        <v>308</v>
      </c>
      <c r="D323" s="46"/>
      <c r="E323" s="46"/>
      <c r="F323" s="46">
        <f t="shared" si="83"/>
        <v>168.51284579540314</v>
      </c>
      <c r="G323" s="48">
        <f t="shared" si="82"/>
        <v>5881.4682863253438</v>
      </c>
      <c r="H323" s="46">
        <f t="shared" si="69"/>
        <v>0.12</v>
      </c>
      <c r="I323" s="46">
        <f t="shared" si="78"/>
        <v>0</v>
      </c>
      <c r="J323" s="46"/>
      <c r="K323" s="46">
        <f t="shared" si="81"/>
        <v>170618.34140409288</v>
      </c>
      <c r="M323" s="123">
        <f t="shared" si="79"/>
        <v>0.96393125465711482</v>
      </c>
      <c r="N323" s="37">
        <f t="shared" si="80"/>
        <v>26</v>
      </c>
      <c r="O323" s="37">
        <v>308</v>
      </c>
      <c r="P323" s="46">
        <f t="shared" si="70"/>
        <v>0</v>
      </c>
      <c r="Q323" s="46">
        <f t="shared" si="71"/>
        <v>0</v>
      </c>
      <c r="R323" s="46">
        <f t="shared" si="72"/>
        <v>162.43479887340385</v>
      </c>
      <c r="S323" s="115">
        <f t="shared" si="73"/>
        <v>5881.4682863253438</v>
      </c>
      <c r="T323" s="46">
        <f t="shared" si="74"/>
        <v>0.12</v>
      </c>
      <c r="U323" s="46">
        <f t="shared" si="75"/>
        <v>0</v>
      </c>
      <c r="V323" s="46">
        <f t="shared" si="76"/>
        <v>0</v>
      </c>
      <c r="W323" s="116"/>
      <c r="Y323" s="5"/>
      <c r="Z323" s="5"/>
      <c r="AA323" s="5"/>
      <c r="AB323" s="5"/>
      <c r="AC323" s="5"/>
      <c r="AD323" s="5"/>
      <c r="AE323" s="5"/>
      <c r="AF323" s="5"/>
    </row>
    <row r="324" spans="2:32" x14ac:dyDescent="0.2">
      <c r="B324" s="37">
        <f t="shared" si="77"/>
        <v>26</v>
      </c>
      <c r="C324" s="37">
        <v>309</v>
      </c>
      <c r="D324" s="46"/>
      <c r="E324" s="46"/>
      <c r="F324" s="46">
        <f t="shared" si="83"/>
        <v>168.51284579540314</v>
      </c>
      <c r="G324" s="48">
        <f t="shared" si="82"/>
        <v>5881.4682863253438</v>
      </c>
      <c r="H324" s="46">
        <f t="shared" si="69"/>
        <v>0.12</v>
      </c>
      <c r="I324" s="46">
        <f t="shared" si="78"/>
        <v>2106.2461597129295</v>
      </c>
      <c r="J324" s="46"/>
      <c r="K324" s="46">
        <f t="shared" si="81"/>
        <v>173464.01202878947</v>
      </c>
      <c r="M324" s="123">
        <f t="shared" si="79"/>
        <v>0.95888589025620352</v>
      </c>
      <c r="N324" s="37">
        <f t="shared" si="80"/>
        <v>26</v>
      </c>
      <c r="O324" s="37">
        <v>309</v>
      </c>
      <c r="P324" s="46">
        <f t="shared" si="70"/>
        <v>0</v>
      </c>
      <c r="Q324" s="46">
        <f t="shared" si="71"/>
        <v>0</v>
      </c>
      <c r="R324" s="46">
        <f t="shared" si="72"/>
        <v>161.58459016013148</v>
      </c>
      <c r="S324" s="115">
        <f t="shared" si="73"/>
        <v>5881.4682863253438</v>
      </c>
      <c r="T324" s="46">
        <f t="shared" si="74"/>
        <v>0.12</v>
      </c>
      <c r="U324" s="46">
        <f t="shared" si="75"/>
        <v>2019.6497239550422</v>
      </c>
      <c r="V324" s="46">
        <f t="shared" si="76"/>
        <v>0</v>
      </c>
      <c r="W324" s="116"/>
      <c r="Y324" s="5"/>
      <c r="Z324" s="5"/>
      <c r="AA324" s="5"/>
      <c r="AB324" s="5"/>
      <c r="AC324" s="5"/>
      <c r="AD324" s="5"/>
      <c r="AE324" s="5"/>
      <c r="AF324" s="5"/>
    </row>
    <row r="325" spans="2:32" x14ac:dyDescent="0.2">
      <c r="B325" s="37">
        <f t="shared" si="77"/>
        <v>26</v>
      </c>
      <c r="C325" s="37">
        <v>310</v>
      </c>
      <c r="D325" s="46"/>
      <c r="E325" s="46"/>
      <c r="F325" s="46">
        <f t="shared" si="83"/>
        <v>168.51284579540314</v>
      </c>
      <c r="G325" s="48">
        <f t="shared" si="82"/>
        <v>5881.4682863253438</v>
      </c>
      <c r="H325" s="46">
        <f t="shared" si="69"/>
        <v>0.12</v>
      </c>
      <c r="I325" s="46">
        <f t="shared" si="78"/>
        <v>0</v>
      </c>
      <c r="J325" s="46"/>
      <c r="K325" s="46">
        <f t="shared" si="81"/>
        <v>174207.32711924872</v>
      </c>
      <c r="M325" s="123">
        <f t="shared" si="79"/>
        <v>0.95386693406834155</v>
      </c>
      <c r="N325" s="37">
        <f t="shared" si="80"/>
        <v>26</v>
      </c>
      <c r="O325" s="37">
        <v>310</v>
      </c>
      <c r="P325" s="46">
        <f t="shared" si="70"/>
        <v>0</v>
      </c>
      <c r="Q325" s="46">
        <f t="shared" si="71"/>
        <v>0</v>
      </c>
      <c r="R325" s="46">
        <f t="shared" si="72"/>
        <v>160.73883156999241</v>
      </c>
      <c r="S325" s="115">
        <f t="shared" si="73"/>
        <v>5881.4682863253438</v>
      </c>
      <c r="T325" s="46">
        <f t="shared" si="74"/>
        <v>0.12</v>
      </c>
      <c r="U325" s="46">
        <f t="shared" si="75"/>
        <v>0</v>
      </c>
      <c r="V325" s="46">
        <f t="shared" si="76"/>
        <v>0</v>
      </c>
      <c r="W325" s="116"/>
      <c r="Y325" s="5"/>
      <c r="Z325" s="5"/>
      <c r="AA325" s="5"/>
      <c r="AB325" s="5"/>
      <c r="AC325" s="5"/>
      <c r="AD325" s="5"/>
      <c r="AE325" s="5"/>
      <c r="AF325" s="5"/>
    </row>
    <row r="326" spans="2:32" x14ac:dyDescent="0.2">
      <c r="B326" s="37">
        <f t="shared" si="77"/>
        <v>26</v>
      </c>
      <c r="C326" s="37">
        <v>311</v>
      </c>
      <c r="D326" s="46"/>
      <c r="E326" s="46"/>
      <c r="F326" s="46">
        <f t="shared" si="83"/>
        <v>168.51284579540314</v>
      </c>
      <c r="G326" s="48">
        <f t="shared" si="82"/>
        <v>5881.4682863253438</v>
      </c>
      <c r="H326" s="46">
        <f t="shared" si="69"/>
        <v>0.12</v>
      </c>
      <c r="I326" s="46">
        <f t="shared" si="78"/>
        <v>0</v>
      </c>
      <c r="J326" s="46"/>
      <c r="K326" s="46">
        <f t="shared" si="81"/>
        <v>174954.55330646533</v>
      </c>
      <c r="M326" s="123">
        <f t="shared" si="79"/>
        <v>0.94887424786888197</v>
      </c>
      <c r="N326" s="37">
        <f t="shared" si="80"/>
        <v>26</v>
      </c>
      <c r="O326" s="37">
        <v>311</v>
      </c>
      <c r="P326" s="46">
        <f t="shared" si="70"/>
        <v>0</v>
      </c>
      <c r="Q326" s="46">
        <f t="shared" si="71"/>
        <v>0</v>
      </c>
      <c r="R326" s="46">
        <f t="shared" si="72"/>
        <v>159.89749981035803</v>
      </c>
      <c r="S326" s="115">
        <f t="shared" si="73"/>
        <v>5881.4682863253438</v>
      </c>
      <c r="T326" s="46">
        <f t="shared" si="74"/>
        <v>0.12</v>
      </c>
      <c r="U326" s="46">
        <f t="shared" si="75"/>
        <v>0</v>
      </c>
      <c r="V326" s="46">
        <f t="shared" si="76"/>
        <v>0</v>
      </c>
      <c r="W326" s="116"/>
      <c r="Y326" s="5"/>
      <c r="Z326" s="5"/>
      <c r="AA326" s="5"/>
      <c r="AB326" s="5"/>
      <c r="AC326" s="5"/>
      <c r="AD326" s="5"/>
      <c r="AE326" s="5"/>
      <c r="AF326" s="5"/>
    </row>
    <row r="327" spans="2:32" x14ac:dyDescent="0.2">
      <c r="B327" s="37">
        <f t="shared" si="77"/>
        <v>26</v>
      </c>
      <c r="C327" s="37">
        <v>312</v>
      </c>
      <c r="D327" s="46"/>
      <c r="E327" s="46"/>
      <c r="F327" s="46">
        <f t="shared" si="83"/>
        <v>168.51284579540314</v>
      </c>
      <c r="G327" s="48">
        <f t="shared" si="82"/>
        <v>5881.4682863253438</v>
      </c>
      <c r="H327" s="46">
        <f t="shared" si="69"/>
        <v>0.12</v>
      </c>
      <c r="I327" s="46">
        <f t="shared" si="78"/>
        <v>2106.2461597129295</v>
      </c>
      <c r="J327" s="46"/>
      <c r="K327" s="46">
        <f t="shared" si="81"/>
        <v>177823.03975251183</v>
      </c>
      <c r="M327" s="123">
        <f t="shared" si="79"/>
        <v>0.94390769415666509</v>
      </c>
      <c r="N327" s="37">
        <f t="shared" si="80"/>
        <v>26</v>
      </c>
      <c r="O327" s="37">
        <v>312</v>
      </c>
      <c r="P327" s="46">
        <f t="shared" si="70"/>
        <v>0</v>
      </c>
      <c r="Q327" s="46">
        <f t="shared" si="71"/>
        <v>0</v>
      </c>
      <c r="R327" s="46">
        <f t="shared" si="72"/>
        <v>159.06057171051665</v>
      </c>
      <c r="S327" s="115">
        <f t="shared" si="73"/>
        <v>5881.4682863253438</v>
      </c>
      <c r="T327" s="46">
        <f t="shared" si="74"/>
        <v>0.12</v>
      </c>
      <c r="U327" s="46">
        <f t="shared" si="75"/>
        <v>1988.1019559409622</v>
      </c>
      <c r="V327" s="46">
        <f t="shared" si="76"/>
        <v>0</v>
      </c>
      <c r="W327" s="116"/>
      <c r="Y327" s="5"/>
      <c r="Z327" s="5"/>
      <c r="AA327" s="5"/>
      <c r="AB327" s="5"/>
      <c r="AC327" s="5"/>
      <c r="AD327" s="5"/>
      <c r="AE327" s="5"/>
      <c r="AF327" s="5"/>
    </row>
    <row r="328" spans="2:32" x14ac:dyDescent="0.2">
      <c r="B328" s="37">
        <f t="shared" si="77"/>
        <v>27</v>
      </c>
      <c r="C328" s="37">
        <v>313</v>
      </c>
      <c r="D328" s="46"/>
      <c r="E328" s="46"/>
      <c r="F328" s="46">
        <f t="shared" si="83"/>
        <v>173.56823116926523</v>
      </c>
      <c r="G328" s="48">
        <f t="shared" si="82"/>
        <v>5852.0609448937175</v>
      </c>
      <c r="H328" s="46">
        <f t="shared" si="69"/>
        <v>0.12</v>
      </c>
      <c r="I328" s="46">
        <f t="shared" si="78"/>
        <v>0</v>
      </c>
      <c r="J328" s="46"/>
      <c r="K328" s="46">
        <f t="shared" si="81"/>
        <v>178584.20872893147</v>
      </c>
      <c r="M328" s="123">
        <f t="shared" si="79"/>
        <v>1</v>
      </c>
      <c r="N328" s="37">
        <f t="shared" si="80"/>
        <v>27</v>
      </c>
      <c r="O328" s="37">
        <v>313</v>
      </c>
      <c r="P328" s="46">
        <f t="shared" si="70"/>
        <v>0</v>
      </c>
      <c r="Q328" s="46">
        <f t="shared" si="71"/>
        <v>0</v>
      </c>
      <c r="R328" s="46">
        <f t="shared" si="72"/>
        <v>173.56823116926523</v>
      </c>
      <c r="S328" s="115">
        <f t="shared" si="73"/>
        <v>5852.0609448937175</v>
      </c>
      <c r="T328" s="46">
        <f t="shared" si="74"/>
        <v>0.12</v>
      </c>
      <c r="U328" s="46">
        <f t="shared" si="75"/>
        <v>0</v>
      </c>
      <c r="V328" s="46">
        <f t="shared" si="76"/>
        <v>0</v>
      </c>
      <c r="W328" s="116"/>
      <c r="Y328" s="5"/>
      <c r="Z328" s="5"/>
      <c r="AA328" s="5"/>
      <c r="AB328" s="5"/>
      <c r="AC328" s="5"/>
      <c r="AD328" s="5"/>
      <c r="AE328" s="5"/>
      <c r="AF328" s="5"/>
    </row>
    <row r="329" spans="2:32" x14ac:dyDescent="0.2">
      <c r="B329" s="37">
        <f t="shared" si="77"/>
        <v>27</v>
      </c>
      <c r="C329" s="37">
        <v>314</v>
      </c>
      <c r="D329" s="46"/>
      <c r="E329" s="46"/>
      <c r="F329" s="46">
        <f t="shared" si="83"/>
        <v>173.56823116926523</v>
      </c>
      <c r="G329" s="48">
        <f t="shared" si="82"/>
        <v>5852.0609448937175</v>
      </c>
      <c r="H329" s="46">
        <f t="shared" si="69"/>
        <v>0.12</v>
      </c>
      <c r="I329" s="46">
        <f t="shared" si="78"/>
        <v>0</v>
      </c>
      <c r="J329" s="46"/>
      <c r="K329" s="46">
        <f t="shared" si="81"/>
        <v>179349.38274379802</v>
      </c>
      <c r="M329" s="123">
        <f t="shared" si="79"/>
        <v>0.99476584624003528</v>
      </c>
      <c r="N329" s="37">
        <f t="shared" si="80"/>
        <v>27</v>
      </c>
      <c r="O329" s="37">
        <v>314</v>
      </c>
      <c r="P329" s="46">
        <f t="shared" si="70"/>
        <v>0</v>
      </c>
      <c r="Q329" s="46">
        <f t="shared" si="71"/>
        <v>0</v>
      </c>
      <c r="R329" s="46">
        <f t="shared" si="72"/>
        <v>172.6597483594802</v>
      </c>
      <c r="S329" s="115">
        <f t="shared" si="73"/>
        <v>5852.0609448937175</v>
      </c>
      <c r="T329" s="46">
        <f t="shared" si="74"/>
        <v>0.12</v>
      </c>
      <c r="U329" s="46">
        <f t="shared" si="75"/>
        <v>0</v>
      </c>
      <c r="V329" s="46">
        <f t="shared" si="76"/>
        <v>0</v>
      </c>
      <c r="W329" s="116"/>
      <c r="Y329" s="5"/>
      <c r="Z329" s="5"/>
      <c r="AA329" s="5"/>
      <c r="AB329" s="5"/>
      <c r="AC329" s="5"/>
      <c r="AD329" s="5"/>
      <c r="AE329" s="5"/>
      <c r="AF329" s="5"/>
    </row>
    <row r="330" spans="2:32" x14ac:dyDescent="0.2">
      <c r="B330" s="37">
        <f t="shared" si="77"/>
        <v>27</v>
      </c>
      <c r="C330" s="37">
        <v>315</v>
      </c>
      <c r="D330" s="46"/>
      <c r="E330" s="46"/>
      <c r="F330" s="46">
        <f t="shared" si="83"/>
        <v>173.56823116926523</v>
      </c>
      <c r="G330" s="48">
        <f t="shared" si="82"/>
        <v>5852.0609448937175</v>
      </c>
      <c r="H330" s="46">
        <f t="shared" si="69"/>
        <v>0.12</v>
      </c>
      <c r="I330" s="46">
        <f t="shared" si="78"/>
        <v>2095.7149289143649</v>
      </c>
      <c r="J330" s="46"/>
      <c r="K330" s="46">
        <f t="shared" si="81"/>
        <v>182225.32481056114</v>
      </c>
      <c r="M330" s="123">
        <f t="shared" si="79"/>
        <v>0.98955908884565325</v>
      </c>
      <c r="N330" s="37">
        <f t="shared" si="80"/>
        <v>27</v>
      </c>
      <c r="O330" s="37">
        <v>315</v>
      </c>
      <c r="P330" s="46">
        <f t="shared" si="70"/>
        <v>0</v>
      </c>
      <c r="Q330" s="46">
        <f t="shared" si="71"/>
        <v>0</v>
      </c>
      <c r="R330" s="46">
        <f t="shared" si="72"/>
        <v>171.75602068840982</v>
      </c>
      <c r="S330" s="115">
        <f t="shared" si="73"/>
        <v>5852.0609448937175</v>
      </c>
      <c r="T330" s="46">
        <f t="shared" si="74"/>
        <v>0.12</v>
      </c>
      <c r="U330" s="46">
        <f t="shared" si="75"/>
        <v>2073.833755536732</v>
      </c>
      <c r="V330" s="46">
        <f t="shared" si="76"/>
        <v>0</v>
      </c>
      <c r="W330" s="116"/>
      <c r="Y330" s="5"/>
      <c r="Z330" s="5"/>
      <c r="AA330" s="5"/>
      <c r="AB330" s="5"/>
      <c r="AC330" s="5"/>
      <c r="AD330" s="5"/>
      <c r="AE330" s="5"/>
      <c r="AF330" s="5"/>
    </row>
    <row r="331" spans="2:32" x14ac:dyDescent="0.2">
      <c r="B331" s="37">
        <f t="shared" si="77"/>
        <v>27</v>
      </c>
      <c r="C331" s="37">
        <v>316</v>
      </c>
      <c r="D331" s="46"/>
      <c r="E331" s="46"/>
      <c r="F331" s="46">
        <f t="shared" si="83"/>
        <v>173.56823116926523</v>
      </c>
      <c r="G331" s="48">
        <f t="shared" si="82"/>
        <v>5852.0609448937175</v>
      </c>
      <c r="H331" s="46">
        <f t="shared" si="69"/>
        <v>0.12</v>
      </c>
      <c r="I331" s="46">
        <f t="shared" si="78"/>
        <v>0</v>
      </c>
      <c r="J331" s="46"/>
      <c r="K331" s="46">
        <f t="shared" si="81"/>
        <v>183009.65726507574</v>
      </c>
      <c r="M331" s="123">
        <f t="shared" si="79"/>
        <v>0.98437958442006435</v>
      </c>
      <c r="N331" s="37">
        <f t="shared" si="80"/>
        <v>27</v>
      </c>
      <c r="O331" s="37">
        <v>316</v>
      </c>
      <c r="P331" s="46">
        <f t="shared" si="70"/>
        <v>0</v>
      </c>
      <c r="Q331" s="46">
        <f t="shared" si="71"/>
        <v>0</v>
      </c>
      <c r="R331" s="46">
        <f t="shared" si="72"/>
        <v>170.85702326692697</v>
      </c>
      <c r="S331" s="115">
        <f t="shared" si="73"/>
        <v>5852.0609448937175</v>
      </c>
      <c r="T331" s="46">
        <f t="shared" si="74"/>
        <v>0.12</v>
      </c>
      <c r="U331" s="46">
        <f t="shared" si="75"/>
        <v>0</v>
      </c>
      <c r="V331" s="46">
        <f t="shared" si="76"/>
        <v>0</v>
      </c>
      <c r="W331" s="116"/>
      <c r="Y331" s="5"/>
      <c r="Z331" s="5"/>
      <c r="AA331" s="5"/>
      <c r="AB331" s="5"/>
      <c r="AC331" s="5"/>
      <c r="AD331" s="5"/>
      <c r="AE331" s="5"/>
      <c r="AF331" s="5"/>
    </row>
    <row r="332" spans="2:32" x14ac:dyDescent="0.2">
      <c r="B332" s="37">
        <f t="shared" si="77"/>
        <v>27</v>
      </c>
      <c r="C332" s="37">
        <v>317</v>
      </c>
      <c r="D332" s="46"/>
      <c r="E332" s="46"/>
      <c r="F332" s="46">
        <f t="shared" si="83"/>
        <v>173.56823116926523</v>
      </c>
      <c r="G332" s="48">
        <f t="shared" si="82"/>
        <v>5852.0609448937175</v>
      </c>
      <c r="H332" s="46">
        <f t="shared" si="69"/>
        <v>0.12</v>
      </c>
      <c r="I332" s="46">
        <f t="shared" si="78"/>
        <v>0</v>
      </c>
      <c r="J332" s="46"/>
      <c r="K332" s="46">
        <f t="shared" si="81"/>
        <v>183798.11663717742</v>
      </c>
      <c r="M332" s="123">
        <f t="shared" si="79"/>
        <v>0.97922719031703964</v>
      </c>
      <c r="N332" s="37">
        <f t="shared" si="80"/>
        <v>27</v>
      </c>
      <c r="O332" s="37">
        <v>317</v>
      </c>
      <c r="P332" s="46">
        <f t="shared" si="70"/>
        <v>0</v>
      </c>
      <c r="Q332" s="46">
        <f t="shared" si="71"/>
        <v>0</v>
      </c>
      <c r="R332" s="46">
        <f t="shared" si="72"/>
        <v>169.96273133617802</v>
      </c>
      <c r="S332" s="115">
        <f t="shared" si="73"/>
        <v>5852.0609448937175</v>
      </c>
      <c r="T332" s="46">
        <f t="shared" si="74"/>
        <v>0.12</v>
      </c>
      <c r="U332" s="46">
        <f t="shared" si="75"/>
        <v>0</v>
      </c>
      <c r="V332" s="46">
        <f t="shared" si="76"/>
        <v>0</v>
      </c>
      <c r="W332" s="116"/>
      <c r="Y332" s="5"/>
      <c r="Z332" s="5"/>
      <c r="AA332" s="5"/>
      <c r="AB332" s="5"/>
      <c r="AC332" s="5"/>
      <c r="AD332" s="5"/>
      <c r="AE332" s="5"/>
      <c r="AF332" s="5"/>
    </row>
    <row r="333" spans="2:32" x14ac:dyDescent="0.2">
      <c r="B333" s="37">
        <f t="shared" si="77"/>
        <v>27</v>
      </c>
      <c r="C333" s="37">
        <v>318</v>
      </c>
      <c r="D333" s="46"/>
      <c r="E333" s="46"/>
      <c r="F333" s="46">
        <f t="shared" si="83"/>
        <v>173.56823116926523</v>
      </c>
      <c r="G333" s="48">
        <f t="shared" si="82"/>
        <v>5852.0609448937175</v>
      </c>
      <c r="H333" s="46">
        <f t="shared" si="69"/>
        <v>0.12</v>
      </c>
      <c r="I333" s="46">
        <f t="shared" si="78"/>
        <v>2095.7149289143649</v>
      </c>
      <c r="J333" s="46"/>
      <c r="K333" s="46">
        <f t="shared" si="81"/>
        <v>186697.46658160654</v>
      </c>
      <c r="M333" s="123">
        <f t="shared" si="79"/>
        <v>0.97410176463698173</v>
      </c>
      <c r="N333" s="37">
        <f t="shared" si="80"/>
        <v>27</v>
      </c>
      <c r="O333" s="37">
        <v>318</v>
      </c>
      <c r="P333" s="46">
        <f t="shared" si="70"/>
        <v>0</v>
      </c>
      <c r="Q333" s="46">
        <f t="shared" si="71"/>
        <v>0</v>
      </c>
      <c r="R333" s="46">
        <f t="shared" si="72"/>
        <v>169.07312026690084</v>
      </c>
      <c r="S333" s="115">
        <f t="shared" si="73"/>
        <v>5852.0609448937175</v>
      </c>
      <c r="T333" s="46">
        <f t="shared" si="74"/>
        <v>0.12</v>
      </c>
      <c r="U333" s="46">
        <f t="shared" si="75"/>
        <v>2041.4396104315497</v>
      </c>
      <c r="V333" s="46">
        <f t="shared" si="76"/>
        <v>0</v>
      </c>
      <c r="W333" s="116"/>
      <c r="Y333" s="5"/>
      <c r="Z333" s="5"/>
      <c r="AA333" s="5"/>
      <c r="AB333" s="5"/>
      <c r="AC333" s="5"/>
      <c r="AD333" s="5"/>
      <c r="AE333" s="5"/>
      <c r="AF333" s="5"/>
    </row>
    <row r="334" spans="2:32" x14ac:dyDescent="0.2">
      <c r="B334" s="37">
        <f t="shared" si="77"/>
        <v>27</v>
      </c>
      <c r="C334" s="37">
        <v>319</v>
      </c>
      <c r="D334" s="46"/>
      <c r="E334" s="46"/>
      <c r="F334" s="46">
        <f t="shared" si="83"/>
        <v>173.56823116926523</v>
      </c>
      <c r="G334" s="48">
        <f t="shared" si="82"/>
        <v>5852.0609448937175</v>
      </c>
      <c r="H334" s="46">
        <f t="shared" si="69"/>
        <v>0.12</v>
      </c>
      <c r="I334" s="46">
        <f t="shared" si="78"/>
        <v>0</v>
      </c>
      <c r="J334" s="46"/>
      <c r="K334" s="46">
        <f t="shared" si="81"/>
        <v>187505.33007888313</v>
      </c>
      <c r="M334" s="123">
        <f t="shared" si="79"/>
        <v>0.96900316622301863</v>
      </c>
      <c r="N334" s="37">
        <f t="shared" si="80"/>
        <v>27</v>
      </c>
      <c r="O334" s="37">
        <v>319</v>
      </c>
      <c r="P334" s="46">
        <f t="shared" si="70"/>
        <v>0</v>
      </c>
      <c r="Q334" s="46">
        <f t="shared" si="71"/>
        <v>0</v>
      </c>
      <c r="R334" s="46">
        <f t="shared" si="72"/>
        <v>168.18816555874685</v>
      </c>
      <c r="S334" s="115">
        <f t="shared" si="73"/>
        <v>5852.0609448937175</v>
      </c>
      <c r="T334" s="46">
        <f t="shared" si="74"/>
        <v>0.12</v>
      </c>
      <c r="U334" s="46">
        <f t="shared" si="75"/>
        <v>0</v>
      </c>
      <c r="V334" s="46">
        <f t="shared" si="76"/>
        <v>0</v>
      </c>
      <c r="W334" s="116"/>
      <c r="Y334" s="5"/>
      <c r="Z334" s="5"/>
      <c r="AA334" s="5"/>
      <c r="AB334" s="5"/>
      <c r="AC334" s="5"/>
      <c r="AD334" s="5"/>
      <c r="AE334" s="5"/>
      <c r="AF334" s="5"/>
    </row>
    <row r="335" spans="2:32" x14ac:dyDescent="0.2">
      <c r="B335" s="37">
        <f t="shared" si="77"/>
        <v>27</v>
      </c>
      <c r="C335" s="37">
        <v>320</v>
      </c>
      <c r="D335" s="46"/>
      <c r="E335" s="46"/>
      <c r="F335" s="46">
        <f t="shared" si="83"/>
        <v>173.56823116926523</v>
      </c>
      <c r="G335" s="48">
        <f t="shared" si="82"/>
        <v>5852.0609448937175</v>
      </c>
      <c r="H335" s="46">
        <f t="shared" si="69"/>
        <v>0.12</v>
      </c>
      <c r="I335" s="46">
        <f t="shared" si="78"/>
        <v>0</v>
      </c>
      <c r="J335" s="46"/>
      <c r="K335" s="46">
        <f t="shared" si="81"/>
        <v>188317.44430689979</v>
      </c>
      <c r="M335" s="123">
        <f t="shared" si="79"/>
        <v>0.96393125465711482</v>
      </c>
      <c r="N335" s="37">
        <f t="shared" si="80"/>
        <v>27</v>
      </c>
      <c r="O335" s="37">
        <v>320</v>
      </c>
      <c r="P335" s="46">
        <f t="shared" si="70"/>
        <v>0</v>
      </c>
      <c r="Q335" s="46">
        <f t="shared" si="71"/>
        <v>0</v>
      </c>
      <c r="R335" s="46">
        <f t="shared" si="72"/>
        <v>167.30784283960597</v>
      </c>
      <c r="S335" s="115">
        <f t="shared" si="73"/>
        <v>5852.0609448937175</v>
      </c>
      <c r="T335" s="46">
        <f t="shared" si="74"/>
        <v>0.12</v>
      </c>
      <c r="U335" s="46">
        <f t="shared" si="75"/>
        <v>0</v>
      </c>
      <c r="V335" s="46">
        <f t="shared" si="76"/>
        <v>0</v>
      </c>
      <c r="W335" s="116"/>
      <c r="Y335" s="5"/>
      <c r="Z335" s="5"/>
      <c r="AA335" s="5"/>
      <c r="AB335" s="5"/>
      <c r="AC335" s="5"/>
      <c r="AD335" s="5"/>
      <c r="AE335" s="5"/>
      <c r="AF335" s="5"/>
    </row>
    <row r="336" spans="2:32" x14ac:dyDescent="0.2">
      <c r="B336" s="37">
        <f t="shared" si="77"/>
        <v>27</v>
      </c>
      <c r="C336" s="37">
        <v>321</v>
      </c>
      <c r="D336" s="46"/>
      <c r="E336" s="46"/>
      <c r="F336" s="46">
        <f t="shared" si="83"/>
        <v>173.56823116926523</v>
      </c>
      <c r="G336" s="48">
        <f t="shared" si="82"/>
        <v>5852.0609448937175</v>
      </c>
      <c r="H336" s="46">
        <f t="shared" ref="H336:H375" si="84">$H$14</f>
        <v>0.12</v>
      </c>
      <c r="I336" s="46">
        <f t="shared" si="78"/>
        <v>2095.7149289143649</v>
      </c>
      <c r="J336" s="46"/>
      <c r="K336" s="46">
        <f t="shared" si="81"/>
        <v>191240.5735718639</v>
      </c>
      <c r="M336" s="123">
        <f t="shared" si="79"/>
        <v>0.95888589025620352</v>
      </c>
      <c r="N336" s="37">
        <f t="shared" si="80"/>
        <v>27</v>
      </c>
      <c r="O336" s="37">
        <v>321</v>
      </c>
      <c r="P336" s="46">
        <f t="shared" ref="P336:P375" si="85">D336*$M336</f>
        <v>0</v>
      </c>
      <c r="Q336" s="46">
        <f t="shared" ref="Q336:Q375" si="86">E336*$M336</f>
        <v>0</v>
      </c>
      <c r="R336" s="46">
        <f t="shared" ref="R336:R375" si="87">F336*$M336</f>
        <v>166.43212786493544</v>
      </c>
      <c r="S336" s="115">
        <f t="shared" ref="S336:S375" si="88">G336</f>
        <v>5852.0609448937175</v>
      </c>
      <c r="T336" s="46">
        <f t="shared" ref="T336:T375" si="89">H336</f>
        <v>0.12</v>
      </c>
      <c r="U336" s="46">
        <f t="shared" ref="U336:U375" si="90">I336*$M336</f>
        <v>2009.551475335267</v>
      </c>
      <c r="V336" s="46">
        <f t="shared" ref="V336:V375" si="91">J336*$M336</f>
        <v>0</v>
      </c>
      <c r="W336" s="116"/>
      <c r="Y336" s="5"/>
      <c r="Z336" s="5"/>
      <c r="AA336" s="5"/>
      <c r="AB336" s="5"/>
      <c r="AC336" s="5"/>
      <c r="AD336" s="5"/>
      <c r="AE336" s="5"/>
      <c r="AF336" s="5"/>
    </row>
    <row r="337" spans="2:32" x14ac:dyDescent="0.2">
      <c r="B337" s="37">
        <f t="shared" ref="B337:B375" si="92">INT((C337-1)/12)+1</f>
        <v>27</v>
      </c>
      <c r="C337" s="37">
        <v>322</v>
      </c>
      <c r="D337" s="46"/>
      <c r="E337" s="46"/>
      <c r="F337" s="46">
        <f t="shared" si="83"/>
        <v>173.56823116926523</v>
      </c>
      <c r="G337" s="48">
        <f t="shared" si="82"/>
        <v>5852.0609448937175</v>
      </c>
      <c r="H337" s="46">
        <f t="shared" si="84"/>
        <v>0.12</v>
      </c>
      <c r="I337" s="46">
        <f t="shared" ref="I337:I375" si="93">IF(INT(C337/3)=C337/3,SUMPRODUCT(G335:G337,H335:H337),0)*(1-$D$9/12)</f>
        <v>0</v>
      </c>
      <c r="J337" s="46"/>
      <c r="K337" s="46">
        <f t="shared" si="81"/>
        <v>192072.34150919021</v>
      </c>
      <c r="M337" s="123">
        <f t="shared" ref="M337:M375" si="94">(1-$D$9/12)^(12*(($C337-1)/12-$B337+1))</f>
        <v>0.95386693406834155</v>
      </c>
      <c r="N337" s="37">
        <f t="shared" ref="N337:N375" si="95">INT((O337-1)/12)+1</f>
        <v>27</v>
      </c>
      <c r="O337" s="37">
        <v>322</v>
      </c>
      <c r="P337" s="46">
        <f t="shared" si="85"/>
        <v>0</v>
      </c>
      <c r="Q337" s="46">
        <f t="shared" si="86"/>
        <v>0</v>
      </c>
      <c r="R337" s="46">
        <f t="shared" si="87"/>
        <v>165.56099651709218</v>
      </c>
      <c r="S337" s="115">
        <f t="shared" si="88"/>
        <v>5852.0609448937175</v>
      </c>
      <c r="T337" s="46">
        <f t="shared" si="89"/>
        <v>0.12</v>
      </c>
      <c r="U337" s="46">
        <f t="shared" si="90"/>
        <v>0</v>
      </c>
      <c r="V337" s="46">
        <f t="shared" si="91"/>
        <v>0</v>
      </c>
      <c r="W337" s="116"/>
      <c r="Y337" s="5"/>
      <c r="Z337" s="5"/>
      <c r="AA337" s="5"/>
      <c r="AB337" s="5"/>
      <c r="AC337" s="5"/>
      <c r="AD337" s="5"/>
      <c r="AE337" s="5"/>
      <c r="AF337" s="5"/>
    </row>
    <row r="338" spans="2:32" x14ac:dyDescent="0.2">
      <c r="B338" s="37">
        <f t="shared" si="92"/>
        <v>27</v>
      </c>
      <c r="C338" s="37">
        <v>323</v>
      </c>
      <c r="D338" s="46"/>
      <c r="E338" s="46"/>
      <c r="F338" s="46">
        <f t="shared" si="83"/>
        <v>173.56823116926523</v>
      </c>
      <c r="G338" s="48">
        <f t="shared" si="82"/>
        <v>5852.0609448937175</v>
      </c>
      <c r="H338" s="46">
        <f t="shared" si="84"/>
        <v>0.12</v>
      </c>
      <c r="I338" s="46">
        <f t="shared" si="93"/>
        <v>0</v>
      </c>
      <c r="J338" s="46"/>
      <c r="K338" s="46">
        <f t="shared" ref="K338:K375" si="96">(K337-D338-E338-F338+I338+J338)*(1+$D$10/12)</f>
        <v>192908.48595511203</v>
      </c>
      <c r="M338" s="123">
        <f t="shared" si="94"/>
        <v>0.94887424786888197</v>
      </c>
      <c r="N338" s="37">
        <f t="shared" si="95"/>
        <v>27</v>
      </c>
      <c r="O338" s="37">
        <v>323</v>
      </c>
      <c r="P338" s="46">
        <f t="shared" si="85"/>
        <v>0</v>
      </c>
      <c r="Q338" s="46">
        <f t="shared" si="86"/>
        <v>0</v>
      </c>
      <c r="R338" s="46">
        <f t="shared" si="87"/>
        <v>164.69442480466878</v>
      </c>
      <c r="S338" s="115">
        <f t="shared" si="88"/>
        <v>5852.0609448937175</v>
      </c>
      <c r="T338" s="46">
        <f t="shared" si="89"/>
        <v>0.12</v>
      </c>
      <c r="U338" s="46">
        <f t="shared" si="90"/>
        <v>0</v>
      </c>
      <c r="V338" s="46">
        <f t="shared" si="91"/>
        <v>0</v>
      </c>
      <c r="W338" s="116"/>
      <c r="Y338" s="5"/>
      <c r="Z338" s="5"/>
      <c r="AA338" s="5"/>
      <c r="AB338" s="5"/>
      <c r="AC338" s="5"/>
      <c r="AD338" s="5"/>
      <c r="AE338" s="5"/>
      <c r="AF338" s="5"/>
    </row>
    <row r="339" spans="2:32" x14ac:dyDescent="0.2">
      <c r="B339" s="37">
        <f t="shared" si="92"/>
        <v>27</v>
      </c>
      <c r="C339" s="37">
        <v>324</v>
      </c>
      <c r="D339" s="46"/>
      <c r="E339" s="46"/>
      <c r="F339" s="46">
        <f t="shared" si="83"/>
        <v>173.56823116926523</v>
      </c>
      <c r="G339" s="48">
        <f t="shared" si="82"/>
        <v>5852.0609448937175</v>
      </c>
      <c r="H339" s="46">
        <f t="shared" si="84"/>
        <v>0.12</v>
      </c>
      <c r="I339" s="46">
        <f t="shared" si="93"/>
        <v>2095.7149289143649</v>
      </c>
      <c r="J339" s="46"/>
      <c r="K339" s="46">
        <f t="shared" si="96"/>
        <v>195855.77187764129</v>
      </c>
      <c r="M339" s="123">
        <f t="shared" si="94"/>
        <v>0.94390769415666509</v>
      </c>
      <c r="N339" s="37">
        <f t="shared" si="95"/>
        <v>27</v>
      </c>
      <c r="O339" s="37">
        <v>324</v>
      </c>
      <c r="P339" s="46">
        <f t="shared" si="85"/>
        <v>0</v>
      </c>
      <c r="Q339" s="46">
        <f t="shared" si="86"/>
        <v>0</v>
      </c>
      <c r="R339" s="46">
        <f t="shared" si="87"/>
        <v>163.83238886183216</v>
      </c>
      <c r="S339" s="115">
        <f t="shared" si="88"/>
        <v>5852.0609448937175</v>
      </c>
      <c r="T339" s="46">
        <f t="shared" si="89"/>
        <v>0.12</v>
      </c>
      <c r="U339" s="46">
        <f t="shared" si="90"/>
        <v>1978.1614461612576</v>
      </c>
      <c r="V339" s="46">
        <f t="shared" si="91"/>
        <v>0</v>
      </c>
      <c r="W339" s="116"/>
      <c r="Y339" s="5"/>
      <c r="Z339" s="5"/>
      <c r="AA339" s="5"/>
      <c r="AB339" s="5"/>
      <c r="AC339" s="5"/>
      <c r="AD339" s="5"/>
      <c r="AE339" s="5"/>
      <c r="AF339" s="5"/>
    </row>
    <row r="340" spans="2:32" x14ac:dyDescent="0.2">
      <c r="B340" s="37">
        <f t="shared" si="92"/>
        <v>28</v>
      </c>
      <c r="C340" s="37">
        <v>325</v>
      </c>
      <c r="D340" s="46"/>
      <c r="E340" s="46"/>
      <c r="F340" s="46">
        <f t="shared" si="83"/>
        <v>178.77527810434322</v>
      </c>
      <c r="G340" s="48">
        <f t="shared" si="82"/>
        <v>5822.8006401692483</v>
      </c>
      <c r="H340" s="46">
        <f t="shared" si="84"/>
        <v>0.12</v>
      </c>
      <c r="I340" s="46">
        <f t="shared" si="93"/>
        <v>0</v>
      </c>
      <c r="J340" s="46"/>
      <c r="K340" s="46">
        <f t="shared" si="96"/>
        <v>196706.58913265547</v>
      </c>
      <c r="M340" s="123">
        <f t="shared" si="94"/>
        <v>1</v>
      </c>
      <c r="N340" s="37">
        <f t="shared" si="95"/>
        <v>28</v>
      </c>
      <c r="O340" s="37">
        <v>325</v>
      </c>
      <c r="P340" s="46">
        <f t="shared" si="85"/>
        <v>0</v>
      </c>
      <c r="Q340" s="46">
        <f t="shared" si="86"/>
        <v>0</v>
      </c>
      <c r="R340" s="46">
        <f t="shared" si="87"/>
        <v>178.77527810434322</v>
      </c>
      <c r="S340" s="115">
        <f t="shared" si="88"/>
        <v>5822.8006401692483</v>
      </c>
      <c r="T340" s="46">
        <f t="shared" si="89"/>
        <v>0.12</v>
      </c>
      <c r="U340" s="46">
        <f t="shared" si="90"/>
        <v>0</v>
      </c>
      <c r="V340" s="46">
        <f t="shared" si="91"/>
        <v>0</v>
      </c>
      <c r="W340" s="116"/>
      <c r="Y340" s="5"/>
      <c r="Z340" s="5"/>
      <c r="AA340" s="5"/>
      <c r="AB340" s="5"/>
      <c r="AC340" s="5"/>
      <c r="AD340" s="5"/>
      <c r="AE340" s="5"/>
      <c r="AF340" s="5"/>
    </row>
    <row r="341" spans="2:32" x14ac:dyDescent="0.2">
      <c r="B341" s="37">
        <f t="shared" si="92"/>
        <v>28</v>
      </c>
      <c r="C341" s="37">
        <v>326</v>
      </c>
      <c r="D341" s="46"/>
      <c r="E341" s="46"/>
      <c r="F341" s="46">
        <f t="shared" si="83"/>
        <v>178.77527810434322</v>
      </c>
      <c r="G341" s="48">
        <f t="shared" si="82"/>
        <v>5822.8006401692483</v>
      </c>
      <c r="H341" s="46">
        <f t="shared" si="84"/>
        <v>0.12</v>
      </c>
      <c r="I341" s="46">
        <f t="shared" si="93"/>
        <v>0</v>
      </c>
      <c r="J341" s="46"/>
      <c r="K341" s="46">
        <f t="shared" si="96"/>
        <v>197561.88312795101</v>
      </c>
      <c r="M341" s="123">
        <f t="shared" si="94"/>
        <v>0.99476584624003528</v>
      </c>
      <c r="N341" s="37">
        <f t="shared" si="95"/>
        <v>28</v>
      </c>
      <c r="O341" s="37">
        <v>326</v>
      </c>
      <c r="P341" s="46">
        <f t="shared" si="85"/>
        <v>0</v>
      </c>
      <c r="Q341" s="46">
        <f t="shared" si="86"/>
        <v>0</v>
      </c>
      <c r="R341" s="46">
        <f t="shared" si="87"/>
        <v>177.83954081026462</v>
      </c>
      <c r="S341" s="115">
        <f t="shared" si="88"/>
        <v>5822.8006401692483</v>
      </c>
      <c r="T341" s="46">
        <f t="shared" si="89"/>
        <v>0.12</v>
      </c>
      <c r="U341" s="46">
        <f t="shared" si="90"/>
        <v>0</v>
      </c>
      <c r="V341" s="46">
        <f t="shared" si="91"/>
        <v>0</v>
      </c>
      <c r="W341" s="116"/>
      <c r="Y341" s="5"/>
      <c r="Z341" s="5"/>
      <c r="AA341" s="5"/>
      <c r="AB341" s="5"/>
      <c r="AC341" s="5"/>
      <c r="AD341" s="5"/>
      <c r="AE341" s="5"/>
      <c r="AF341" s="5"/>
    </row>
    <row r="342" spans="2:32" x14ac:dyDescent="0.2">
      <c r="B342" s="37">
        <f t="shared" si="92"/>
        <v>28</v>
      </c>
      <c r="C342" s="37">
        <v>327</v>
      </c>
      <c r="D342" s="46"/>
      <c r="E342" s="46"/>
      <c r="F342" s="46">
        <f t="shared" si="83"/>
        <v>178.77527810434322</v>
      </c>
      <c r="G342" s="48">
        <f t="shared" si="82"/>
        <v>5822.8006401692483</v>
      </c>
      <c r="H342" s="46">
        <f t="shared" si="84"/>
        <v>0.12</v>
      </c>
      <c r="I342" s="46">
        <f t="shared" si="93"/>
        <v>2085.2363542697931</v>
      </c>
      <c r="J342" s="46"/>
      <c r="K342" s="46">
        <f t="shared" si="96"/>
        <v>200517.88564922754</v>
      </c>
      <c r="M342" s="123">
        <f t="shared" si="94"/>
        <v>0.98955908884565325</v>
      </c>
      <c r="N342" s="37">
        <f t="shared" si="95"/>
        <v>28</v>
      </c>
      <c r="O342" s="37">
        <v>327</v>
      </c>
      <c r="P342" s="46">
        <f t="shared" si="85"/>
        <v>0</v>
      </c>
      <c r="Q342" s="46">
        <f t="shared" si="86"/>
        <v>0</v>
      </c>
      <c r="R342" s="46">
        <f t="shared" si="87"/>
        <v>176.90870130906214</v>
      </c>
      <c r="S342" s="115">
        <f t="shared" si="88"/>
        <v>5822.8006401692483</v>
      </c>
      <c r="T342" s="46">
        <f t="shared" si="89"/>
        <v>0.12</v>
      </c>
      <c r="U342" s="46">
        <f t="shared" si="90"/>
        <v>2063.4645867590484</v>
      </c>
      <c r="V342" s="46">
        <f t="shared" si="91"/>
        <v>0</v>
      </c>
      <c r="W342" s="116"/>
      <c r="Y342" s="5"/>
      <c r="Z342" s="5"/>
      <c r="AA342" s="5"/>
      <c r="AB342" s="5"/>
      <c r="AC342" s="5"/>
      <c r="AD342" s="5"/>
      <c r="AE342" s="5"/>
      <c r="AF342" s="5"/>
    </row>
    <row r="343" spans="2:32" x14ac:dyDescent="0.2">
      <c r="B343" s="37">
        <f t="shared" si="92"/>
        <v>28</v>
      </c>
      <c r="C343" s="37">
        <v>328</v>
      </c>
      <c r="D343" s="46"/>
      <c r="E343" s="46"/>
      <c r="F343" s="46">
        <f t="shared" si="83"/>
        <v>178.77527810434322</v>
      </c>
      <c r="G343" s="48">
        <f t="shared" ref="G343:G375" si="97">$G$13/12*(1-$G$14)^(INT((C343-1)/12))</f>
        <v>5822.8006401692483</v>
      </c>
      <c r="H343" s="46">
        <f t="shared" si="84"/>
        <v>0.12</v>
      </c>
      <c r="I343" s="46">
        <f t="shared" si="93"/>
        <v>0</v>
      </c>
      <c r="J343" s="46"/>
      <c r="K343" s="46">
        <f t="shared" si="96"/>
        <v>201393.2335215917</v>
      </c>
      <c r="M343" s="123">
        <f t="shared" si="94"/>
        <v>0.98437958442006435</v>
      </c>
      <c r="N343" s="37">
        <f t="shared" si="95"/>
        <v>28</v>
      </c>
      <c r="O343" s="37">
        <v>328</v>
      </c>
      <c r="P343" s="46">
        <f t="shared" si="85"/>
        <v>0</v>
      </c>
      <c r="Q343" s="46">
        <f t="shared" si="86"/>
        <v>0</v>
      </c>
      <c r="R343" s="46">
        <f t="shared" si="87"/>
        <v>175.98273396493479</v>
      </c>
      <c r="S343" s="115">
        <f t="shared" si="88"/>
        <v>5822.8006401692483</v>
      </c>
      <c r="T343" s="46">
        <f t="shared" si="89"/>
        <v>0.12</v>
      </c>
      <c r="U343" s="46">
        <f t="shared" si="90"/>
        <v>0</v>
      </c>
      <c r="V343" s="46">
        <f t="shared" si="91"/>
        <v>0</v>
      </c>
      <c r="W343" s="116"/>
      <c r="Y343" s="5"/>
      <c r="Z343" s="5"/>
      <c r="AA343" s="5"/>
      <c r="AB343" s="5"/>
      <c r="AC343" s="5"/>
      <c r="AD343" s="5"/>
      <c r="AE343" s="5"/>
      <c r="AF343" s="5"/>
    </row>
    <row r="344" spans="2:32" x14ac:dyDescent="0.2">
      <c r="B344" s="37">
        <f t="shared" si="92"/>
        <v>28</v>
      </c>
      <c r="C344" s="37">
        <v>329</v>
      </c>
      <c r="D344" s="46"/>
      <c r="E344" s="46"/>
      <c r="F344" s="46">
        <f t="shared" si="83"/>
        <v>178.77527810434322</v>
      </c>
      <c r="G344" s="48">
        <f t="shared" si="97"/>
        <v>5822.8006401692483</v>
      </c>
      <c r="H344" s="46">
        <f t="shared" si="84"/>
        <v>0.12</v>
      </c>
      <c r="I344" s="46">
        <f t="shared" si="93"/>
        <v>0</v>
      </c>
      <c r="J344" s="46"/>
      <c r="K344" s="46">
        <f t="shared" si="96"/>
        <v>202273.18720684611</v>
      </c>
      <c r="M344" s="123">
        <f t="shared" si="94"/>
        <v>0.97922719031703964</v>
      </c>
      <c r="N344" s="37">
        <f t="shared" si="95"/>
        <v>28</v>
      </c>
      <c r="O344" s="37">
        <v>329</v>
      </c>
      <c r="P344" s="46">
        <f t="shared" si="85"/>
        <v>0</v>
      </c>
      <c r="Q344" s="46">
        <f t="shared" si="86"/>
        <v>0</v>
      </c>
      <c r="R344" s="46">
        <f t="shared" si="87"/>
        <v>175.06161327626339</v>
      </c>
      <c r="S344" s="115">
        <f t="shared" si="88"/>
        <v>5822.8006401692483</v>
      </c>
      <c r="T344" s="46">
        <f t="shared" si="89"/>
        <v>0.12</v>
      </c>
      <c r="U344" s="46">
        <f t="shared" si="90"/>
        <v>0</v>
      </c>
      <c r="V344" s="46">
        <f t="shared" si="91"/>
        <v>0</v>
      </c>
      <c r="W344" s="116"/>
      <c r="Y344" s="5"/>
      <c r="Z344" s="5"/>
      <c r="AA344" s="5"/>
      <c r="AB344" s="5"/>
      <c r="AC344" s="5"/>
      <c r="AD344" s="5"/>
      <c r="AE344" s="5"/>
      <c r="AF344" s="5"/>
    </row>
    <row r="345" spans="2:32" x14ac:dyDescent="0.2">
      <c r="B345" s="37">
        <f t="shared" si="92"/>
        <v>28</v>
      </c>
      <c r="C345" s="37">
        <v>330</v>
      </c>
      <c r="D345" s="46"/>
      <c r="E345" s="46"/>
      <c r="F345" s="46">
        <f t="shared" si="83"/>
        <v>178.77527810434322</v>
      </c>
      <c r="G345" s="48">
        <f t="shared" si="97"/>
        <v>5822.8006401692483</v>
      </c>
      <c r="H345" s="46">
        <f t="shared" si="84"/>
        <v>0.12</v>
      </c>
      <c r="I345" s="46">
        <f t="shared" si="93"/>
        <v>2085.2363542697931</v>
      </c>
      <c r="J345" s="46"/>
      <c r="K345" s="46">
        <f t="shared" si="96"/>
        <v>205253.97916983106</v>
      </c>
      <c r="M345" s="123">
        <f t="shared" si="94"/>
        <v>0.97410176463698173</v>
      </c>
      <c r="N345" s="37">
        <f t="shared" si="95"/>
        <v>28</v>
      </c>
      <c r="O345" s="37">
        <v>330</v>
      </c>
      <c r="P345" s="46">
        <f t="shared" si="85"/>
        <v>0</v>
      </c>
      <c r="Q345" s="46">
        <f t="shared" si="86"/>
        <v>0</v>
      </c>
      <c r="R345" s="46">
        <f t="shared" si="87"/>
        <v>174.14531387490788</v>
      </c>
      <c r="S345" s="115">
        <f t="shared" si="88"/>
        <v>5822.8006401692483</v>
      </c>
      <c r="T345" s="46">
        <f t="shared" si="89"/>
        <v>0.12</v>
      </c>
      <c r="U345" s="46">
        <f t="shared" si="90"/>
        <v>2031.2324123793919</v>
      </c>
      <c r="V345" s="46">
        <f t="shared" si="91"/>
        <v>0</v>
      </c>
      <c r="W345" s="116"/>
      <c r="Y345" s="5"/>
      <c r="Z345" s="5"/>
      <c r="AA345" s="5"/>
      <c r="AB345" s="5"/>
      <c r="AC345" s="5"/>
      <c r="AD345" s="5"/>
      <c r="AE345" s="5"/>
      <c r="AF345" s="5"/>
    </row>
    <row r="346" spans="2:32" x14ac:dyDescent="0.2">
      <c r="B346" s="37">
        <f t="shared" si="92"/>
        <v>28</v>
      </c>
      <c r="C346" s="37">
        <v>331</v>
      </c>
      <c r="D346" s="46"/>
      <c r="E346" s="46"/>
      <c r="F346" s="46">
        <f t="shared" si="83"/>
        <v>178.77527810434322</v>
      </c>
      <c r="G346" s="48">
        <f t="shared" si="97"/>
        <v>5822.8006401692483</v>
      </c>
      <c r="H346" s="46">
        <f t="shared" si="84"/>
        <v>0.12</v>
      </c>
      <c r="I346" s="46">
        <f t="shared" si="93"/>
        <v>0</v>
      </c>
      <c r="J346" s="46"/>
      <c r="K346" s="46">
        <f t="shared" si="96"/>
        <v>206154.24691836719</v>
      </c>
      <c r="M346" s="123">
        <f t="shared" si="94"/>
        <v>0.96900316622301863</v>
      </c>
      <c r="N346" s="37">
        <f t="shared" si="95"/>
        <v>28</v>
      </c>
      <c r="O346" s="37">
        <v>331</v>
      </c>
      <c r="P346" s="46">
        <f t="shared" si="85"/>
        <v>0</v>
      </c>
      <c r="Q346" s="46">
        <f t="shared" si="86"/>
        <v>0</v>
      </c>
      <c r="R346" s="46">
        <f t="shared" si="87"/>
        <v>173.23381052550928</v>
      </c>
      <c r="S346" s="115">
        <f t="shared" si="88"/>
        <v>5822.8006401692483</v>
      </c>
      <c r="T346" s="46">
        <f t="shared" si="89"/>
        <v>0.12</v>
      </c>
      <c r="U346" s="46">
        <f t="shared" si="90"/>
        <v>0</v>
      </c>
      <c r="V346" s="46">
        <f t="shared" si="91"/>
        <v>0</v>
      </c>
      <c r="W346" s="116"/>
      <c r="Y346" s="5"/>
      <c r="Z346" s="5"/>
      <c r="AA346" s="5"/>
      <c r="AB346" s="5"/>
      <c r="AC346" s="5"/>
      <c r="AD346" s="5"/>
      <c r="AE346" s="5"/>
      <c r="AF346" s="5"/>
    </row>
    <row r="347" spans="2:32" x14ac:dyDescent="0.2">
      <c r="B347" s="37">
        <f t="shared" si="92"/>
        <v>28</v>
      </c>
      <c r="C347" s="37">
        <v>332</v>
      </c>
      <c r="D347" s="46"/>
      <c r="E347" s="46"/>
      <c r="F347" s="46">
        <f t="shared" si="83"/>
        <v>178.77527810434322</v>
      </c>
      <c r="G347" s="48">
        <f t="shared" si="97"/>
        <v>5822.8006401692483</v>
      </c>
      <c r="H347" s="46">
        <f t="shared" si="84"/>
        <v>0.12</v>
      </c>
      <c r="I347" s="46">
        <f t="shared" si="93"/>
        <v>0</v>
      </c>
      <c r="J347" s="46"/>
      <c r="K347" s="46">
        <f t="shared" si="96"/>
        <v>207059.25160056344</v>
      </c>
      <c r="M347" s="123">
        <f t="shared" si="94"/>
        <v>0.96393125465711482</v>
      </c>
      <c r="N347" s="37">
        <f t="shared" si="95"/>
        <v>28</v>
      </c>
      <c r="O347" s="37">
        <v>332</v>
      </c>
      <c r="P347" s="46">
        <f t="shared" si="85"/>
        <v>0</v>
      </c>
      <c r="Q347" s="46">
        <f t="shared" si="86"/>
        <v>0</v>
      </c>
      <c r="R347" s="46">
        <f t="shared" si="87"/>
        <v>172.32707812479418</v>
      </c>
      <c r="S347" s="115">
        <f t="shared" si="88"/>
        <v>5822.8006401692483</v>
      </c>
      <c r="T347" s="46">
        <f t="shared" si="89"/>
        <v>0.12</v>
      </c>
      <c r="U347" s="46">
        <f t="shared" si="90"/>
        <v>0</v>
      </c>
      <c r="V347" s="46">
        <f t="shared" si="91"/>
        <v>0</v>
      </c>
      <c r="W347" s="116"/>
      <c r="Y347" s="5"/>
      <c r="Z347" s="5"/>
      <c r="AA347" s="5"/>
      <c r="AB347" s="5"/>
      <c r="AC347" s="5"/>
      <c r="AD347" s="5"/>
      <c r="AE347" s="5"/>
      <c r="AF347" s="5"/>
    </row>
    <row r="348" spans="2:32" x14ac:dyDescent="0.2">
      <c r="B348" s="37">
        <f t="shared" si="92"/>
        <v>28</v>
      </c>
      <c r="C348" s="37">
        <v>333</v>
      </c>
      <c r="D348" s="46"/>
      <c r="E348" s="46"/>
      <c r="F348" s="46">
        <f t="shared" si="83"/>
        <v>178.77527810434322</v>
      </c>
      <c r="G348" s="48">
        <f t="shared" si="97"/>
        <v>5822.8006401692483</v>
      </c>
      <c r="H348" s="46">
        <f t="shared" si="84"/>
        <v>0.12</v>
      </c>
      <c r="I348" s="46">
        <f t="shared" si="93"/>
        <v>2085.2363542697931</v>
      </c>
      <c r="J348" s="46"/>
      <c r="K348" s="46">
        <f t="shared" si="96"/>
        <v>210065.22637117741</v>
      </c>
      <c r="M348" s="123">
        <f t="shared" si="94"/>
        <v>0.95888589025620352</v>
      </c>
      <c r="N348" s="37">
        <f t="shared" si="95"/>
        <v>28</v>
      </c>
      <c r="O348" s="37">
        <v>333</v>
      </c>
      <c r="P348" s="46">
        <f t="shared" si="85"/>
        <v>0</v>
      </c>
      <c r="Q348" s="46">
        <f t="shared" si="86"/>
        <v>0</v>
      </c>
      <c r="R348" s="46">
        <f t="shared" si="87"/>
        <v>171.42509170088351</v>
      </c>
      <c r="S348" s="115">
        <f t="shared" si="88"/>
        <v>5822.8006401692483</v>
      </c>
      <c r="T348" s="46">
        <f t="shared" si="89"/>
        <v>0.12</v>
      </c>
      <c r="U348" s="46">
        <f t="shared" si="90"/>
        <v>1999.5037179585906</v>
      </c>
      <c r="V348" s="46">
        <f t="shared" si="91"/>
        <v>0</v>
      </c>
      <c r="W348" s="116"/>
      <c r="Y348" s="5"/>
      <c r="Z348" s="5"/>
      <c r="AA348" s="5"/>
      <c r="AB348" s="5"/>
      <c r="AC348" s="5"/>
      <c r="AD348" s="5"/>
      <c r="AE348" s="5"/>
      <c r="AF348" s="5"/>
    </row>
    <row r="349" spans="2:32" x14ac:dyDescent="0.2">
      <c r="B349" s="37">
        <f t="shared" si="92"/>
        <v>28</v>
      </c>
      <c r="C349" s="37">
        <v>334</v>
      </c>
      <c r="D349" s="46"/>
      <c r="E349" s="46"/>
      <c r="F349" s="46">
        <f t="shared" ref="F349:F375" si="98">$F$13/12*(1+$F$14)^(INT((C349-1)/12)-1)*(1-$D$9/12)</f>
        <v>178.77527810434322</v>
      </c>
      <c r="G349" s="48">
        <f t="shared" si="97"/>
        <v>5822.8006401692483</v>
      </c>
      <c r="H349" s="46">
        <f t="shared" si="84"/>
        <v>0.12</v>
      </c>
      <c r="I349" s="46">
        <f t="shared" si="93"/>
        <v>0</v>
      </c>
      <c r="J349" s="46"/>
      <c r="K349" s="46">
        <f t="shared" si="96"/>
        <v>210990.80943157736</v>
      </c>
      <c r="M349" s="123">
        <f t="shared" si="94"/>
        <v>0.95386693406834155</v>
      </c>
      <c r="N349" s="37">
        <f t="shared" si="95"/>
        <v>28</v>
      </c>
      <c r="O349" s="37">
        <v>334</v>
      </c>
      <c r="P349" s="46">
        <f t="shared" si="85"/>
        <v>0</v>
      </c>
      <c r="Q349" s="46">
        <f t="shared" si="86"/>
        <v>0</v>
      </c>
      <c r="R349" s="46">
        <f t="shared" si="87"/>
        <v>170.52782641260498</v>
      </c>
      <c r="S349" s="115">
        <f t="shared" si="88"/>
        <v>5822.8006401692483</v>
      </c>
      <c r="T349" s="46">
        <f t="shared" si="89"/>
        <v>0.12</v>
      </c>
      <c r="U349" s="46">
        <f t="shared" si="90"/>
        <v>0</v>
      </c>
      <c r="V349" s="46">
        <f t="shared" si="91"/>
        <v>0</v>
      </c>
      <c r="W349" s="116"/>
      <c r="Y349" s="5"/>
      <c r="Z349" s="5"/>
      <c r="AA349" s="5"/>
      <c r="AB349" s="5"/>
      <c r="AC349" s="5"/>
      <c r="AD349" s="5"/>
      <c r="AE349" s="5"/>
      <c r="AF349" s="5"/>
    </row>
    <row r="350" spans="2:32" x14ac:dyDescent="0.2">
      <c r="B350" s="37">
        <f t="shared" si="92"/>
        <v>28</v>
      </c>
      <c r="C350" s="37">
        <v>335</v>
      </c>
      <c r="D350" s="46"/>
      <c r="E350" s="46"/>
      <c r="F350" s="46">
        <f t="shared" si="98"/>
        <v>178.77527810434322</v>
      </c>
      <c r="G350" s="48">
        <f t="shared" si="97"/>
        <v>5822.8006401692483</v>
      </c>
      <c r="H350" s="46">
        <f t="shared" si="84"/>
        <v>0.12</v>
      </c>
      <c r="I350" s="46">
        <f t="shared" si="93"/>
        <v>0</v>
      </c>
      <c r="J350" s="46"/>
      <c r="K350" s="46">
        <f t="shared" si="96"/>
        <v>211921.26262706897</v>
      </c>
      <c r="M350" s="123">
        <f t="shared" si="94"/>
        <v>0.94887424786888197</v>
      </c>
      <c r="N350" s="37">
        <f t="shared" si="95"/>
        <v>28</v>
      </c>
      <c r="O350" s="37">
        <v>335</v>
      </c>
      <c r="P350" s="46">
        <f t="shared" si="85"/>
        <v>0</v>
      </c>
      <c r="Q350" s="46">
        <f t="shared" si="86"/>
        <v>0</v>
      </c>
      <c r="R350" s="46">
        <f t="shared" si="87"/>
        <v>169.63525754880888</v>
      </c>
      <c r="S350" s="115">
        <f t="shared" si="88"/>
        <v>5822.8006401692483</v>
      </c>
      <c r="T350" s="46">
        <f t="shared" si="89"/>
        <v>0.12</v>
      </c>
      <c r="U350" s="46">
        <f t="shared" si="90"/>
        <v>0</v>
      </c>
      <c r="V350" s="46">
        <f t="shared" si="91"/>
        <v>0</v>
      </c>
      <c r="W350" s="116"/>
      <c r="Y350" s="5"/>
      <c r="Z350" s="5"/>
      <c r="AA350" s="5"/>
      <c r="AB350" s="5"/>
      <c r="AC350" s="5"/>
      <c r="AD350" s="5"/>
      <c r="AE350" s="5"/>
      <c r="AF350" s="5"/>
    </row>
    <row r="351" spans="2:32" x14ac:dyDescent="0.2">
      <c r="B351" s="37">
        <f t="shared" si="92"/>
        <v>28</v>
      </c>
      <c r="C351" s="37">
        <v>336</v>
      </c>
      <c r="D351" s="46"/>
      <c r="E351" s="46"/>
      <c r="F351" s="46">
        <f t="shared" si="98"/>
        <v>178.77527810434322</v>
      </c>
      <c r="G351" s="48">
        <f t="shared" si="97"/>
        <v>5822.8006401692483</v>
      </c>
      <c r="H351" s="46">
        <f t="shared" si="84"/>
        <v>0.12</v>
      </c>
      <c r="I351" s="46">
        <f t="shared" si="93"/>
        <v>2085.2363542697931</v>
      </c>
      <c r="J351" s="46"/>
      <c r="K351" s="46">
        <f t="shared" si="96"/>
        <v>214952.8198132751</v>
      </c>
      <c r="M351" s="123">
        <f t="shared" si="94"/>
        <v>0.94390769415666509</v>
      </c>
      <c r="N351" s="37">
        <f t="shared" si="95"/>
        <v>28</v>
      </c>
      <c r="O351" s="37">
        <v>336</v>
      </c>
      <c r="P351" s="46">
        <f t="shared" si="85"/>
        <v>0</v>
      </c>
      <c r="Q351" s="46">
        <f t="shared" si="86"/>
        <v>0</v>
      </c>
      <c r="R351" s="46">
        <f t="shared" si="87"/>
        <v>168.74736052768714</v>
      </c>
      <c r="S351" s="115">
        <f t="shared" si="88"/>
        <v>5822.8006401692483</v>
      </c>
      <c r="T351" s="46">
        <f t="shared" si="89"/>
        <v>0.12</v>
      </c>
      <c r="U351" s="46">
        <f t="shared" si="90"/>
        <v>1968.2706389304512</v>
      </c>
      <c r="V351" s="46">
        <f t="shared" si="91"/>
        <v>0</v>
      </c>
      <c r="W351" s="116"/>
      <c r="Y351" s="5"/>
      <c r="Z351" s="5"/>
      <c r="AA351" s="5"/>
      <c r="AB351" s="5"/>
      <c r="AC351" s="5"/>
      <c r="AD351" s="5"/>
      <c r="AE351" s="5"/>
      <c r="AF351" s="5"/>
    </row>
    <row r="352" spans="2:32" x14ac:dyDescent="0.2">
      <c r="B352" s="37">
        <f t="shared" si="92"/>
        <v>29</v>
      </c>
      <c r="C352" s="37">
        <v>337</v>
      </c>
      <c r="D352" s="46"/>
      <c r="E352" s="46"/>
      <c r="F352" s="46">
        <f t="shared" si="98"/>
        <v>184.13853644747348</v>
      </c>
      <c r="G352" s="48">
        <f t="shared" si="97"/>
        <v>5793.686636968403</v>
      </c>
      <c r="H352" s="46">
        <f t="shared" si="84"/>
        <v>0.12</v>
      </c>
      <c r="I352" s="46">
        <f t="shared" si="93"/>
        <v>0</v>
      </c>
      <c r="J352" s="46"/>
      <c r="K352" s="46">
        <f t="shared" si="96"/>
        <v>215898.72841794803</v>
      </c>
      <c r="M352" s="123">
        <f t="shared" si="94"/>
        <v>1</v>
      </c>
      <c r="N352" s="37">
        <f t="shared" si="95"/>
        <v>29</v>
      </c>
      <c r="O352" s="37">
        <v>337</v>
      </c>
      <c r="P352" s="46">
        <f t="shared" si="85"/>
        <v>0</v>
      </c>
      <c r="Q352" s="46">
        <f t="shared" si="86"/>
        <v>0</v>
      </c>
      <c r="R352" s="46">
        <f t="shared" si="87"/>
        <v>184.13853644747348</v>
      </c>
      <c r="S352" s="115">
        <f t="shared" si="88"/>
        <v>5793.686636968403</v>
      </c>
      <c r="T352" s="46">
        <f t="shared" si="89"/>
        <v>0.12</v>
      </c>
      <c r="U352" s="46">
        <f t="shared" si="90"/>
        <v>0</v>
      </c>
      <c r="V352" s="46">
        <f t="shared" si="91"/>
        <v>0</v>
      </c>
      <c r="W352" s="116"/>
      <c r="Y352" s="5"/>
      <c r="Z352" s="5"/>
      <c r="AA352" s="5"/>
      <c r="AB352" s="5"/>
      <c r="AC352" s="5"/>
      <c r="AD352" s="5"/>
      <c r="AE352" s="5"/>
      <c r="AF352" s="5"/>
    </row>
    <row r="353" spans="2:32" x14ac:dyDescent="0.2">
      <c r="B353" s="37">
        <f t="shared" si="92"/>
        <v>29</v>
      </c>
      <c r="C353" s="37">
        <v>338</v>
      </c>
      <c r="D353" s="46"/>
      <c r="E353" s="46"/>
      <c r="F353" s="46">
        <f t="shared" si="98"/>
        <v>184.13853644747348</v>
      </c>
      <c r="G353" s="48">
        <f t="shared" si="97"/>
        <v>5793.686636968403</v>
      </c>
      <c r="H353" s="46">
        <f t="shared" si="84"/>
        <v>0.12</v>
      </c>
      <c r="I353" s="46">
        <f t="shared" si="93"/>
        <v>0</v>
      </c>
      <c r="J353" s="46"/>
      <c r="K353" s="46">
        <f t="shared" si="96"/>
        <v>216849.61410451261</v>
      </c>
      <c r="M353" s="123">
        <f t="shared" si="94"/>
        <v>0.99476584624003528</v>
      </c>
      <c r="N353" s="37">
        <f t="shared" si="95"/>
        <v>29</v>
      </c>
      <c r="O353" s="37">
        <v>338</v>
      </c>
      <c r="P353" s="46">
        <f t="shared" si="85"/>
        <v>0</v>
      </c>
      <c r="Q353" s="46">
        <f t="shared" si="86"/>
        <v>0</v>
      </c>
      <c r="R353" s="46">
        <f t="shared" si="87"/>
        <v>183.17472703457253</v>
      </c>
      <c r="S353" s="115">
        <f t="shared" si="88"/>
        <v>5793.686636968403</v>
      </c>
      <c r="T353" s="46">
        <f t="shared" si="89"/>
        <v>0.12</v>
      </c>
      <c r="U353" s="46">
        <f t="shared" si="90"/>
        <v>0</v>
      </c>
      <c r="V353" s="46">
        <f t="shared" si="91"/>
        <v>0</v>
      </c>
      <c r="W353" s="116"/>
      <c r="Y353" s="5"/>
      <c r="Z353" s="5"/>
      <c r="AA353" s="5"/>
      <c r="AB353" s="5"/>
      <c r="AC353" s="5"/>
      <c r="AD353" s="5"/>
      <c r="AE353" s="5"/>
      <c r="AF353" s="5"/>
    </row>
    <row r="354" spans="2:32" x14ac:dyDescent="0.2">
      <c r="B354" s="37">
        <f t="shared" si="92"/>
        <v>29</v>
      </c>
      <c r="C354" s="37">
        <v>339</v>
      </c>
      <c r="D354" s="46"/>
      <c r="E354" s="46"/>
      <c r="F354" s="46">
        <f t="shared" si="98"/>
        <v>184.13853644747348</v>
      </c>
      <c r="G354" s="48">
        <f t="shared" si="97"/>
        <v>5793.686636968403</v>
      </c>
      <c r="H354" s="46">
        <f t="shared" si="84"/>
        <v>0.12</v>
      </c>
      <c r="I354" s="46">
        <f t="shared" si="93"/>
        <v>2074.8101724984444</v>
      </c>
      <c r="J354" s="46"/>
      <c r="K354" s="46">
        <f t="shared" si="96"/>
        <v>219891.23025016076</v>
      </c>
      <c r="M354" s="123">
        <f t="shared" si="94"/>
        <v>0.98955908884565325</v>
      </c>
      <c r="N354" s="37">
        <f t="shared" si="95"/>
        <v>29</v>
      </c>
      <c r="O354" s="37">
        <v>339</v>
      </c>
      <c r="P354" s="46">
        <f t="shared" si="85"/>
        <v>0</v>
      </c>
      <c r="Q354" s="46">
        <f t="shared" si="86"/>
        <v>0</v>
      </c>
      <c r="R354" s="46">
        <f t="shared" si="87"/>
        <v>182.21596234833396</v>
      </c>
      <c r="S354" s="115">
        <f t="shared" si="88"/>
        <v>5793.686636968403</v>
      </c>
      <c r="T354" s="46">
        <f t="shared" si="89"/>
        <v>0.12</v>
      </c>
      <c r="U354" s="46">
        <f t="shared" si="90"/>
        <v>2053.1472638252535</v>
      </c>
      <c r="V354" s="46">
        <f t="shared" si="91"/>
        <v>0</v>
      </c>
      <c r="W354" s="116"/>
      <c r="Y354" s="5"/>
      <c r="Z354" s="5"/>
      <c r="AA354" s="5"/>
      <c r="AB354" s="5"/>
      <c r="AC354" s="5"/>
      <c r="AD354" s="5"/>
      <c r="AE354" s="5"/>
      <c r="AF354" s="5"/>
    </row>
    <row r="355" spans="2:32" x14ac:dyDescent="0.2">
      <c r="B355" s="37">
        <f t="shared" si="92"/>
        <v>29</v>
      </c>
      <c r="C355" s="37">
        <v>340</v>
      </c>
      <c r="D355" s="46"/>
      <c r="E355" s="46"/>
      <c r="F355" s="46">
        <f t="shared" si="98"/>
        <v>184.13853644747348</v>
      </c>
      <c r="G355" s="48">
        <f t="shared" si="97"/>
        <v>5793.686636968403</v>
      </c>
      <c r="H355" s="46">
        <f t="shared" si="84"/>
        <v>0.12</v>
      </c>
      <c r="I355" s="46">
        <f t="shared" si="93"/>
        <v>0</v>
      </c>
      <c r="J355" s="46"/>
      <c r="K355" s="46">
        <f t="shared" si="96"/>
        <v>220863.12326076618</v>
      </c>
      <c r="M355" s="123">
        <f t="shared" si="94"/>
        <v>0.98437958442006435</v>
      </c>
      <c r="N355" s="37">
        <f t="shared" si="95"/>
        <v>29</v>
      </c>
      <c r="O355" s="37">
        <v>340</v>
      </c>
      <c r="P355" s="46">
        <f t="shared" si="85"/>
        <v>0</v>
      </c>
      <c r="Q355" s="46">
        <f t="shared" si="86"/>
        <v>0</v>
      </c>
      <c r="R355" s="46">
        <f t="shared" si="87"/>
        <v>181.26221598388281</v>
      </c>
      <c r="S355" s="115">
        <f t="shared" si="88"/>
        <v>5793.686636968403</v>
      </c>
      <c r="T355" s="46">
        <f t="shared" si="89"/>
        <v>0.12</v>
      </c>
      <c r="U355" s="46">
        <f t="shared" si="90"/>
        <v>0</v>
      </c>
      <c r="V355" s="46">
        <f t="shared" si="91"/>
        <v>0</v>
      </c>
      <c r="W355" s="116"/>
      <c r="Y355" s="5"/>
      <c r="Z355" s="5"/>
      <c r="AA355" s="5"/>
      <c r="AB355" s="5"/>
      <c r="AC355" s="5"/>
      <c r="AD355" s="5"/>
      <c r="AE355" s="5"/>
      <c r="AF355" s="5"/>
    </row>
    <row r="356" spans="2:32" x14ac:dyDescent="0.2">
      <c r="B356" s="37">
        <f t="shared" si="92"/>
        <v>29</v>
      </c>
      <c r="C356" s="37">
        <v>341</v>
      </c>
      <c r="D356" s="46"/>
      <c r="E356" s="46"/>
      <c r="F356" s="46">
        <f t="shared" si="98"/>
        <v>184.13853644747348</v>
      </c>
      <c r="G356" s="48">
        <f t="shared" si="97"/>
        <v>5793.686636968403</v>
      </c>
      <c r="H356" s="46">
        <f t="shared" si="84"/>
        <v>0.12</v>
      </c>
      <c r="I356" s="46">
        <f t="shared" si="93"/>
        <v>0</v>
      </c>
      <c r="J356" s="46"/>
      <c r="K356" s="46">
        <f t="shared" si="96"/>
        <v>221840.13007526321</v>
      </c>
      <c r="M356" s="123">
        <f t="shared" si="94"/>
        <v>0.97922719031703964</v>
      </c>
      <c r="N356" s="37">
        <f t="shared" si="95"/>
        <v>29</v>
      </c>
      <c r="O356" s="37">
        <v>341</v>
      </c>
      <c r="P356" s="46">
        <f t="shared" si="85"/>
        <v>0</v>
      </c>
      <c r="Q356" s="46">
        <f t="shared" si="86"/>
        <v>0</v>
      </c>
      <c r="R356" s="46">
        <f t="shared" si="87"/>
        <v>180.31346167455126</v>
      </c>
      <c r="S356" s="115">
        <f t="shared" si="88"/>
        <v>5793.686636968403</v>
      </c>
      <c r="T356" s="46">
        <f t="shared" si="89"/>
        <v>0.12</v>
      </c>
      <c r="U356" s="46">
        <f t="shared" si="90"/>
        <v>0</v>
      </c>
      <c r="V356" s="46">
        <f t="shared" si="91"/>
        <v>0</v>
      </c>
      <c r="W356" s="116"/>
      <c r="Y356" s="5"/>
      <c r="Z356" s="5"/>
      <c r="AA356" s="5"/>
      <c r="AB356" s="5"/>
      <c r="AC356" s="5"/>
      <c r="AD356" s="5"/>
      <c r="AE356" s="5"/>
      <c r="AF356" s="5"/>
    </row>
    <row r="357" spans="2:32" x14ac:dyDescent="0.2">
      <c r="B357" s="37">
        <f t="shared" si="92"/>
        <v>29</v>
      </c>
      <c r="C357" s="37">
        <v>342</v>
      </c>
      <c r="D357" s="46"/>
      <c r="E357" s="46"/>
      <c r="F357" s="46">
        <f t="shared" si="98"/>
        <v>184.13853644747348</v>
      </c>
      <c r="G357" s="48">
        <f t="shared" si="97"/>
        <v>5793.686636968403</v>
      </c>
      <c r="H357" s="46">
        <f t="shared" si="84"/>
        <v>0.12</v>
      </c>
      <c r="I357" s="46">
        <f t="shared" si="93"/>
        <v>2074.8101724984444</v>
      </c>
      <c r="J357" s="46"/>
      <c r="K357" s="46">
        <f t="shared" si="96"/>
        <v>224908.00479023316</v>
      </c>
      <c r="M357" s="123">
        <f t="shared" si="94"/>
        <v>0.97410176463698173</v>
      </c>
      <c r="N357" s="37">
        <f t="shared" si="95"/>
        <v>29</v>
      </c>
      <c r="O357" s="37">
        <v>342</v>
      </c>
      <c r="P357" s="46">
        <f t="shared" si="85"/>
        <v>0</v>
      </c>
      <c r="Q357" s="46">
        <f t="shared" si="86"/>
        <v>0</v>
      </c>
      <c r="R357" s="46">
        <f t="shared" si="87"/>
        <v>179.3696732911551</v>
      </c>
      <c r="S357" s="115">
        <f t="shared" si="88"/>
        <v>5793.686636968403</v>
      </c>
      <c r="T357" s="46">
        <f t="shared" si="89"/>
        <v>0.12</v>
      </c>
      <c r="U357" s="46">
        <f t="shared" si="90"/>
        <v>2021.0762503174951</v>
      </c>
      <c r="V357" s="46">
        <f t="shared" si="91"/>
        <v>0</v>
      </c>
      <c r="W357" s="116"/>
      <c r="Y357" s="5"/>
      <c r="Z357" s="5"/>
      <c r="AA357" s="5"/>
      <c r="AB357" s="5"/>
      <c r="AC357" s="5"/>
      <c r="AD357" s="5"/>
      <c r="AE357" s="5"/>
      <c r="AF357" s="5"/>
    </row>
    <row r="358" spans="2:32" x14ac:dyDescent="0.2">
      <c r="B358" s="37">
        <f t="shared" si="92"/>
        <v>29</v>
      </c>
      <c r="C358" s="37">
        <v>343</v>
      </c>
      <c r="D358" s="46"/>
      <c r="E358" s="46"/>
      <c r="F358" s="46">
        <f t="shared" si="98"/>
        <v>184.13853644747348</v>
      </c>
      <c r="G358" s="48">
        <f t="shared" si="97"/>
        <v>5793.686636968403</v>
      </c>
      <c r="H358" s="46">
        <f t="shared" si="84"/>
        <v>0.12</v>
      </c>
      <c r="I358" s="46">
        <f t="shared" si="93"/>
        <v>0</v>
      </c>
      <c r="J358" s="46"/>
      <c r="K358" s="46">
        <f t="shared" si="96"/>
        <v>225906.29453472432</v>
      </c>
      <c r="M358" s="123">
        <f t="shared" si="94"/>
        <v>0.96900316622301863</v>
      </c>
      <c r="N358" s="37">
        <f t="shared" si="95"/>
        <v>29</v>
      </c>
      <c r="O358" s="37">
        <v>343</v>
      </c>
      <c r="P358" s="46">
        <f t="shared" si="85"/>
        <v>0</v>
      </c>
      <c r="Q358" s="46">
        <f t="shared" si="86"/>
        <v>0</v>
      </c>
      <c r="R358" s="46">
        <f t="shared" si="87"/>
        <v>178.43082484127453</v>
      </c>
      <c r="S358" s="115">
        <f t="shared" si="88"/>
        <v>5793.686636968403</v>
      </c>
      <c r="T358" s="46">
        <f t="shared" si="89"/>
        <v>0.12</v>
      </c>
      <c r="U358" s="46">
        <f t="shared" si="90"/>
        <v>0</v>
      </c>
      <c r="V358" s="46">
        <f t="shared" si="91"/>
        <v>0</v>
      </c>
      <c r="W358" s="116"/>
      <c r="Y358" s="5"/>
      <c r="Z358" s="5"/>
      <c r="AA358" s="5"/>
      <c r="AB358" s="5"/>
      <c r="AC358" s="5"/>
      <c r="AD358" s="5"/>
      <c r="AE358" s="5"/>
      <c r="AF358" s="5"/>
    </row>
    <row r="359" spans="2:32" x14ac:dyDescent="0.2">
      <c r="B359" s="37">
        <f t="shared" si="92"/>
        <v>29</v>
      </c>
      <c r="C359" s="37">
        <v>344</v>
      </c>
      <c r="D359" s="46"/>
      <c r="E359" s="46"/>
      <c r="F359" s="46">
        <f t="shared" si="98"/>
        <v>184.13853644747348</v>
      </c>
      <c r="G359" s="48">
        <f t="shared" si="97"/>
        <v>5793.686636968403</v>
      </c>
      <c r="H359" s="46">
        <f t="shared" si="84"/>
        <v>0.12</v>
      </c>
      <c r="I359" s="46">
        <f t="shared" si="93"/>
        <v>0</v>
      </c>
      <c r="J359" s="46"/>
      <c r="K359" s="46">
        <f t="shared" si="96"/>
        <v>226909.83697465071</v>
      </c>
      <c r="M359" s="123">
        <f t="shared" si="94"/>
        <v>0.96393125465711482</v>
      </c>
      <c r="N359" s="37">
        <f t="shared" si="95"/>
        <v>29</v>
      </c>
      <c r="O359" s="37">
        <v>344</v>
      </c>
      <c r="P359" s="46">
        <f t="shared" si="85"/>
        <v>0</v>
      </c>
      <c r="Q359" s="46">
        <f t="shared" si="86"/>
        <v>0</v>
      </c>
      <c r="R359" s="46">
        <f t="shared" si="87"/>
        <v>177.49689046853797</v>
      </c>
      <c r="S359" s="115">
        <f t="shared" si="88"/>
        <v>5793.686636968403</v>
      </c>
      <c r="T359" s="46">
        <f t="shared" si="89"/>
        <v>0.12</v>
      </c>
      <c r="U359" s="46">
        <f t="shared" si="90"/>
        <v>0</v>
      </c>
      <c r="V359" s="46">
        <f t="shared" si="91"/>
        <v>0</v>
      </c>
      <c r="W359" s="116"/>
      <c r="Y359" s="5"/>
      <c r="Z359" s="5"/>
      <c r="AA359" s="5"/>
      <c r="AB359" s="5"/>
      <c r="AC359" s="5"/>
      <c r="AD359" s="5"/>
      <c r="AE359" s="5"/>
      <c r="AF359" s="5"/>
    </row>
    <row r="360" spans="2:32" x14ac:dyDescent="0.2">
      <c r="B360" s="37">
        <f t="shared" si="92"/>
        <v>29</v>
      </c>
      <c r="C360" s="37">
        <v>345</v>
      </c>
      <c r="D360" s="46"/>
      <c r="E360" s="46"/>
      <c r="F360" s="46">
        <f t="shared" si="98"/>
        <v>184.13853644747348</v>
      </c>
      <c r="G360" s="48">
        <f t="shared" si="97"/>
        <v>5793.686636968403</v>
      </c>
      <c r="H360" s="46">
        <f t="shared" si="84"/>
        <v>0.12</v>
      </c>
      <c r="I360" s="46">
        <f t="shared" si="93"/>
        <v>2074.8101724984444</v>
      </c>
      <c r="J360" s="46"/>
      <c r="K360" s="46">
        <f t="shared" si="96"/>
        <v>230004.38693739843</v>
      </c>
      <c r="M360" s="123">
        <f t="shared" si="94"/>
        <v>0.95888589025620352</v>
      </c>
      <c r="N360" s="37">
        <f t="shared" si="95"/>
        <v>29</v>
      </c>
      <c r="O360" s="37">
        <v>345</v>
      </c>
      <c r="P360" s="46">
        <f t="shared" si="85"/>
        <v>0</v>
      </c>
      <c r="Q360" s="46">
        <f t="shared" si="86"/>
        <v>0</v>
      </c>
      <c r="R360" s="46">
        <f t="shared" si="87"/>
        <v>176.56784445190999</v>
      </c>
      <c r="S360" s="115">
        <f t="shared" si="88"/>
        <v>5793.686636968403</v>
      </c>
      <c r="T360" s="46">
        <f t="shared" si="89"/>
        <v>0.12</v>
      </c>
      <c r="U360" s="46">
        <f t="shared" si="90"/>
        <v>1989.5061993687982</v>
      </c>
      <c r="V360" s="46">
        <f t="shared" si="91"/>
        <v>0</v>
      </c>
      <c r="W360" s="116"/>
      <c r="Y360" s="5"/>
      <c r="Z360" s="5"/>
      <c r="AA360" s="5"/>
      <c r="AB360" s="5"/>
      <c r="AC360" s="5"/>
      <c r="AD360" s="5"/>
      <c r="AE360" s="5"/>
      <c r="AF360" s="5"/>
    </row>
    <row r="361" spans="2:32" x14ac:dyDescent="0.2">
      <c r="B361" s="37">
        <f t="shared" si="92"/>
        <v>29</v>
      </c>
      <c r="C361" s="37">
        <v>346</v>
      </c>
      <c r="D361" s="46"/>
      <c r="E361" s="46"/>
      <c r="F361" s="46">
        <f t="shared" si="98"/>
        <v>184.13853644747348</v>
      </c>
      <c r="G361" s="48">
        <f t="shared" si="97"/>
        <v>5793.686636968403</v>
      </c>
      <c r="H361" s="46">
        <f t="shared" si="84"/>
        <v>0.12</v>
      </c>
      <c r="I361" s="46">
        <f t="shared" si="93"/>
        <v>0</v>
      </c>
      <c r="J361" s="46"/>
      <c r="K361" s="46">
        <f t="shared" si="96"/>
        <v>231029.49228666598</v>
      </c>
      <c r="M361" s="123">
        <f t="shared" si="94"/>
        <v>0.95386693406834155</v>
      </c>
      <c r="N361" s="37">
        <f t="shared" si="95"/>
        <v>29</v>
      </c>
      <c r="O361" s="37">
        <v>346</v>
      </c>
      <c r="P361" s="46">
        <f t="shared" si="85"/>
        <v>0</v>
      </c>
      <c r="Q361" s="46">
        <f t="shared" si="86"/>
        <v>0</v>
      </c>
      <c r="R361" s="46">
        <f t="shared" si="87"/>
        <v>175.64366120498309</v>
      </c>
      <c r="S361" s="115">
        <f t="shared" si="88"/>
        <v>5793.686636968403</v>
      </c>
      <c r="T361" s="46">
        <f t="shared" si="89"/>
        <v>0.12</v>
      </c>
      <c r="U361" s="46">
        <f t="shared" si="90"/>
        <v>0</v>
      </c>
      <c r="V361" s="46">
        <f t="shared" si="91"/>
        <v>0</v>
      </c>
      <c r="W361" s="116"/>
      <c r="Y361" s="5"/>
      <c r="Z361" s="5"/>
      <c r="AA361" s="5"/>
      <c r="AB361" s="5"/>
      <c r="AC361" s="5"/>
      <c r="AD361" s="5"/>
      <c r="AE361" s="5"/>
      <c r="AF361" s="5"/>
    </row>
    <row r="362" spans="2:32" x14ac:dyDescent="0.2">
      <c r="B362" s="37">
        <f t="shared" si="92"/>
        <v>29</v>
      </c>
      <c r="C362" s="37">
        <v>347</v>
      </c>
      <c r="D362" s="46"/>
      <c r="E362" s="46"/>
      <c r="F362" s="46">
        <f t="shared" si="98"/>
        <v>184.13853644747348</v>
      </c>
      <c r="G362" s="48">
        <f t="shared" si="97"/>
        <v>5793.686636968403</v>
      </c>
      <c r="H362" s="46">
        <f t="shared" si="84"/>
        <v>0.12</v>
      </c>
      <c r="I362" s="46">
        <f t="shared" si="93"/>
        <v>0</v>
      </c>
      <c r="J362" s="46"/>
      <c r="K362" s="46">
        <f t="shared" si="96"/>
        <v>232059.99142688292</v>
      </c>
      <c r="M362" s="123">
        <f t="shared" si="94"/>
        <v>0.94887424786888197</v>
      </c>
      <c r="N362" s="37">
        <f t="shared" si="95"/>
        <v>29</v>
      </c>
      <c r="O362" s="37">
        <v>347</v>
      </c>
      <c r="P362" s="46">
        <f t="shared" si="85"/>
        <v>0</v>
      </c>
      <c r="Q362" s="46">
        <f t="shared" si="86"/>
        <v>0</v>
      </c>
      <c r="R362" s="46">
        <f t="shared" si="87"/>
        <v>174.72431527527311</v>
      </c>
      <c r="S362" s="115">
        <f t="shared" si="88"/>
        <v>5793.686636968403</v>
      </c>
      <c r="T362" s="46">
        <f t="shared" si="89"/>
        <v>0.12</v>
      </c>
      <c r="U362" s="46">
        <f t="shared" si="90"/>
        <v>0</v>
      </c>
      <c r="V362" s="46">
        <f t="shared" si="91"/>
        <v>0</v>
      </c>
      <c r="W362" s="116"/>
      <c r="Y362" s="5"/>
      <c r="Z362" s="5"/>
      <c r="AA362" s="5"/>
      <c r="AB362" s="5"/>
      <c r="AC362" s="5"/>
      <c r="AD362" s="5"/>
      <c r="AE362" s="5"/>
      <c r="AF362" s="5"/>
    </row>
    <row r="363" spans="2:32" x14ac:dyDescent="0.2">
      <c r="B363" s="37">
        <f t="shared" si="92"/>
        <v>29</v>
      </c>
      <c r="C363" s="37">
        <v>348</v>
      </c>
      <c r="D363" s="46"/>
      <c r="E363" s="46"/>
      <c r="F363" s="46">
        <f t="shared" si="98"/>
        <v>184.13853644747348</v>
      </c>
      <c r="G363" s="48">
        <f t="shared" si="97"/>
        <v>5793.686636968403</v>
      </c>
      <c r="H363" s="46">
        <f t="shared" si="84"/>
        <v>0.12</v>
      </c>
      <c r="I363" s="46">
        <f t="shared" si="93"/>
        <v>2074.8101724984444</v>
      </c>
      <c r="J363" s="46"/>
      <c r="K363" s="46">
        <f t="shared" si="96"/>
        <v>235181.63992783686</v>
      </c>
      <c r="M363" s="123">
        <f t="shared" si="94"/>
        <v>0.94390769415666509</v>
      </c>
      <c r="N363" s="37">
        <f t="shared" si="95"/>
        <v>29</v>
      </c>
      <c r="O363" s="37">
        <v>348</v>
      </c>
      <c r="P363" s="46">
        <f t="shared" si="85"/>
        <v>0</v>
      </c>
      <c r="Q363" s="46">
        <f t="shared" si="86"/>
        <v>0</v>
      </c>
      <c r="R363" s="46">
        <f t="shared" si="87"/>
        <v>173.80978134351773</v>
      </c>
      <c r="S363" s="115">
        <f t="shared" si="88"/>
        <v>5793.686636968403</v>
      </c>
      <c r="T363" s="46">
        <f t="shared" si="89"/>
        <v>0.12</v>
      </c>
      <c r="U363" s="46">
        <f t="shared" si="90"/>
        <v>1958.4292857357993</v>
      </c>
      <c r="V363" s="46">
        <f t="shared" si="91"/>
        <v>0</v>
      </c>
      <c r="W363" s="116"/>
      <c r="Y363" s="5"/>
      <c r="Z363" s="5"/>
      <c r="AA363" s="5"/>
      <c r="AB363" s="5"/>
      <c r="AC363" s="5"/>
      <c r="AD363" s="5"/>
      <c r="AE363" s="5"/>
      <c r="AF363" s="5"/>
    </row>
    <row r="364" spans="2:32" x14ac:dyDescent="0.2">
      <c r="B364" s="37">
        <f t="shared" si="92"/>
        <v>30</v>
      </c>
      <c r="C364" s="37">
        <v>349</v>
      </c>
      <c r="D364" s="46"/>
      <c r="E364" s="46"/>
      <c r="F364" s="46">
        <f t="shared" si="98"/>
        <v>189.66269254089769</v>
      </c>
      <c r="G364" s="48">
        <f t="shared" si="97"/>
        <v>5764.718203783561</v>
      </c>
      <c r="H364" s="46">
        <f t="shared" si="84"/>
        <v>0.12</v>
      </c>
      <c r="I364" s="46">
        <f t="shared" si="93"/>
        <v>0</v>
      </c>
      <c r="J364" s="46"/>
      <c r="K364" s="46">
        <f t="shared" si="96"/>
        <v>236228.43317702005</v>
      </c>
      <c r="M364" s="123">
        <f t="shared" si="94"/>
        <v>1</v>
      </c>
      <c r="N364" s="37">
        <f t="shared" si="95"/>
        <v>30</v>
      </c>
      <c r="O364" s="37">
        <v>349</v>
      </c>
      <c r="P364" s="46">
        <f t="shared" si="85"/>
        <v>0</v>
      </c>
      <c r="Q364" s="46">
        <f t="shared" si="86"/>
        <v>0</v>
      </c>
      <c r="R364" s="46">
        <f t="shared" si="87"/>
        <v>189.66269254089769</v>
      </c>
      <c r="S364" s="115">
        <f t="shared" si="88"/>
        <v>5764.718203783561</v>
      </c>
      <c r="T364" s="46">
        <f t="shared" si="89"/>
        <v>0.12</v>
      </c>
      <c r="U364" s="46">
        <f t="shared" si="90"/>
        <v>0</v>
      </c>
      <c r="V364" s="46">
        <f t="shared" si="91"/>
        <v>0</v>
      </c>
      <c r="W364" s="116"/>
      <c r="Y364" s="5"/>
      <c r="Z364" s="5"/>
      <c r="AA364" s="5"/>
      <c r="AB364" s="5"/>
      <c r="AC364" s="5"/>
      <c r="AD364" s="5"/>
      <c r="AE364" s="5"/>
      <c r="AF364" s="5"/>
    </row>
    <row r="365" spans="2:32" x14ac:dyDescent="0.2">
      <c r="B365" s="37">
        <f t="shared" si="92"/>
        <v>30</v>
      </c>
      <c r="C365" s="37">
        <v>350</v>
      </c>
      <c r="D365" s="46"/>
      <c r="E365" s="46"/>
      <c r="F365" s="46">
        <f t="shared" si="98"/>
        <v>189.66269254089769</v>
      </c>
      <c r="G365" s="48">
        <f t="shared" si="97"/>
        <v>5764.718203783561</v>
      </c>
      <c r="H365" s="46">
        <f t="shared" si="84"/>
        <v>0.12</v>
      </c>
      <c r="I365" s="46">
        <f t="shared" si="93"/>
        <v>0</v>
      </c>
      <c r="J365" s="46"/>
      <c r="K365" s="46">
        <f t="shared" si="96"/>
        <v>237280.73433225151</v>
      </c>
      <c r="M365" s="123">
        <f t="shared" si="94"/>
        <v>0.99476584624003528</v>
      </c>
      <c r="N365" s="37">
        <f t="shared" si="95"/>
        <v>30</v>
      </c>
      <c r="O365" s="37">
        <v>350</v>
      </c>
      <c r="P365" s="46">
        <f t="shared" si="85"/>
        <v>0</v>
      </c>
      <c r="Q365" s="46">
        <f t="shared" si="86"/>
        <v>0</v>
      </c>
      <c r="R365" s="46">
        <f t="shared" si="87"/>
        <v>188.66996884560973</v>
      </c>
      <c r="S365" s="115">
        <f t="shared" si="88"/>
        <v>5764.718203783561</v>
      </c>
      <c r="T365" s="46">
        <f t="shared" si="89"/>
        <v>0.12</v>
      </c>
      <c r="U365" s="46">
        <f t="shared" si="90"/>
        <v>0</v>
      </c>
      <c r="V365" s="46">
        <f t="shared" si="91"/>
        <v>0</v>
      </c>
      <c r="W365" s="116"/>
      <c r="Y365" s="5"/>
      <c r="Z365" s="5"/>
      <c r="AA365" s="5"/>
      <c r="AB365" s="5"/>
      <c r="AC365" s="5"/>
      <c r="AD365" s="5"/>
      <c r="AE365" s="5"/>
      <c r="AF365" s="5"/>
    </row>
    <row r="366" spans="2:32" x14ac:dyDescent="0.2">
      <c r="B366" s="37">
        <f t="shared" si="92"/>
        <v>30</v>
      </c>
      <c r="C366" s="37">
        <v>351</v>
      </c>
      <c r="D366" s="46"/>
      <c r="E366" s="46"/>
      <c r="F366" s="46">
        <f t="shared" si="98"/>
        <v>189.66269254089769</v>
      </c>
      <c r="G366" s="48">
        <f t="shared" si="97"/>
        <v>5764.718203783561</v>
      </c>
      <c r="H366" s="46">
        <f t="shared" si="84"/>
        <v>0.12</v>
      </c>
      <c r="I366" s="46">
        <f t="shared" si="93"/>
        <v>2064.4361216359525</v>
      </c>
      <c r="J366" s="46"/>
      <c r="K366" s="46">
        <f t="shared" si="96"/>
        <v>240413.87092781105</v>
      </c>
      <c r="M366" s="123">
        <f t="shared" si="94"/>
        <v>0.98955908884565325</v>
      </c>
      <c r="N366" s="37">
        <f t="shared" si="95"/>
        <v>30</v>
      </c>
      <c r="O366" s="37">
        <v>351</v>
      </c>
      <c r="P366" s="46">
        <f t="shared" si="85"/>
        <v>0</v>
      </c>
      <c r="Q366" s="46">
        <f t="shared" si="86"/>
        <v>0</v>
      </c>
      <c r="R366" s="46">
        <f t="shared" si="87"/>
        <v>187.68244121878399</v>
      </c>
      <c r="S366" s="115">
        <f t="shared" si="88"/>
        <v>5764.718203783561</v>
      </c>
      <c r="T366" s="46">
        <f t="shared" si="89"/>
        <v>0.12</v>
      </c>
      <c r="U366" s="46">
        <f t="shared" si="90"/>
        <v>2042.8815275061274</v>
      </c>
      <c r="V366" s="46">
        <f t="shared" si="91"/>
        <v>0</v>
      </c>
      <c r="W366" s="116"/>
      <c r="Y366" s="5"/>
      <c r="Z366" s="5"/>
      <c r="AA366" s="5"/>
      <c r="AB366" s="5"/>
      <c r="AC366" s="5"/>
      <c r="AD366" s="5"/>
      <c r="AE366" s="5"/>
      <c r="AF366" s="5"/>
    </row>
    <row r="367" spans="2:32" x14ac:dyDescent="0.2">
      <c r="B367" s="37">
        <f t="shared" si="92"/>
        <v>30</v>
      </c>
      <c r="C367" s="37">
        <v>352</v>
      </c>
      <c r="D367" s="46"/>
      <c r="E367" s="46"/>
      <c r="F367" s="46">
        <f t="shared" si="98"/>
        <v>189.66269254089769</v>
      </c>
      <c r="G367" s="48">
        <f t="shared" si="97"/>
        <v>5764.718203783561</v>
      </c>
      <c r="H367" s="46">
        <f t="shared" si="84"/>
        <v>0.12</v>
      </c>
      <c r="I367" s="46">
        <f t="shared" si="93"/>
        <v>0</v>
      </c>
      <c r="J367" s="46"/>
      <c r="K367" s="46">
        <f t="shared" si="96"/>
        <v>241488.19457690194</v>
      </c>
      <c r="M367" s="123">
        <f t="shared" si="94"/>
        <v>0.98437958442006435</v>
      </c>
      <c r="N367" s="37">
        <f t="shared" si="95"/>
        <v>30</v>
      </c>
      <c r="O367" s="37">
        <v>352</v>
      </c>
      <c r="P367" s="46">
        <f t="shared" si="85"/>
        <v>0</v>
      </c>
      <c r="Q367" s="46">
        <f t="shared" si="86"/>
        <v>0</v>
      </c>
      <c r="R367" s="46">
        <f t="shared" si="87"/>
        <v>186.7000824633993</v>
      </c>
      <c r="S367" s="115">
        <f t="shared" si="88"/>
        <v>5764.718203783561</v>
      </c>
      <c r="T367" s="46">
        <f t="shared" si="89"/>
        <v>0.12</v>
      </c>
      <c r="U367" s="46">
        <f t="shared" si="90"/>
        <v>0</v>
      </c>
      <c r="V367" s="46">
        <f t="shared" si="91"/>
        <v>0</v>
      </c>
      <c r="W367" s="116"/>
      <c r="Y367" s="5"/>
      <c r="Z367" s="5"/>
      <c r="AA367" s="5"/>
      <c r="AB367" s="5"/>
      <c r="AC367" s="5"/>
      <c r="AD367" s="5"/>
      <c r="AE367" s="5"/>
      <c r="AF367" s="5"/>
    </row>
    <row r="368" spans="2:32" x14ac:dyDescent="0.2">
      <c r="B368" s="37">
        <f t="shared" si="92"/>
        <v>30</v>
      </c>
      <c r="C368" s="37">
        <v>353</v>
      </c>
      <c r="D368" s="46"/>
      <c r="E368" s="46"/>
      <c r="F368" s="46">
        <f t="shared" si="98"/>
        <v>189.66269254089769</v>
      </c>
      <c r="G368" s="48">
        <f t="shared" si="97"/>
        <v>5764.718203783561</v>
      </c>
      <c r="H368" s="46">
        <f t="shared" si="84"/>
        <v>0.12</v>
      </c>
      <c r="I368" s="46">
        <f t="shared" si="93"/>
        <v>0</v>
      </c>
      <c r="J368" s="46"/>
      <c r="K368" s="46">
        <f t="shared" si="96"/>
        <v>242568.17098858874</v>
      </c>
      <c r="M368" s="123">
        <f t="shared" si="94"/>
        <v>0.97922719031703964</v>
      </c>
      <c r="N368" s="37">
        <f t="shared" si="95"/>
        <v>30</v>
      </c>
      <c r="O368" s="37">
        <v>353</v>
      </c>
      <c r="P368" s="46">
        <f t="shared" si="85"/>
        <v>0</v>
      </c>
      <c r="Q368" s="46">
        <f t="shared" si="86"/>
        <v>0</v>
      </c>
      <c r="R368" s="46">
        <f t="shared" si="87"/>
        <v>185.72286552478781</v>
      </c>
      <c r="S368" s="115">
        <f t="shared" si="88"/>
        <v>5764.718203783561</v>
      </c>
      <c r="T368" s="46">
        <f t="shared" si="89"/>
        <v>0.12</v>
      </c>
      <c r="U368" s="46">
        <f t="shared" si="90"/>
        <v>0</v>
      </c>
      <c r="V368" s="46">
        <f t="shared" si="91"/>
        <v>0</v>
      </c>
      <c r="W368" s="116"/>
      <c r="Y368" s="5"/>
      <c r="Z368" s="5"/>
      <c r="AA368" s="5"/>
      <c r="AB368" s="5"/>
      <c r="AC368" s="5"/>
      <c r="AD368" s="5"/>
      <c r="AE368" s="5"/>
      <c r="AF368" s="5"/>
    </row>
    <row r="369" spans="2:32" x14ac:dyDescent="0.2">
      <c r="B369" s="37">
        <f t="shared" si="92"/>
        <v>30</v>
      </c>
      <c r="C369" s="37">
        <v>354</v>
      </c>
      <c r="D369" s="46"/>
      <c r="E369" s="46"/>
      <c r="F369" s="46">
        <f t="shared" si="98"/>
        <v>189.66269254089769</v>
      </c>
      <c r="G369" s="48">
        <f t="shared" si="97"/>
        <v>5764.718203783561</v>
      </c>
      <c r="H369" s="46">
        <f t="shared" si="84"/>
        <v>0.12</v>
      </c>
      <c r="I369" s="46">
        <f t="shared" si="93"/>
        <v>2064.4361216359525</v>
      </c>
      <c r="J369" s="46"/>
      <c r="K369" s="46">
        <f t="shared" si="96"/>
        <v>245729.12845934212</v>
      </c>
      <c r="M369" s="123">
        <f t="shared" si="94"/>
        <v>0.97410176463698173</v>
      </c>
      <c r="N369" s="37">
        <f t="shared" si="95"/>
        <v>30</v>
      </c>
      <c r="O369" s="37">
        <v>354</v>
      </c>
      <c r="P369" s="46">
        <f t="shared" si="85"/>
        <v>0</v>
      </c>
      <c r="Q369" s="46">
        <f t="shared" si="86"/>
        <v>0</v>
      </c>
      <c r="R369" s="46">
        <f t="shared" si="87"/>
        <v>184.75076348988975</v>
      </c>
      <c r="S369" s="115">
        <f t="shared" si="88"/>
        <v>5764.718203783561</v>
      </c>
      <c r="T369" s="46">
        <f t="shared" si="89"/>
        <v>0.12</v>
      </c>
      <c r="U369" s="46">
        <f t="shared" si="90"/>
        <v>2010.9708690659081</v>
      </c>
      <c r="V369" s="46">
        <f t="shared" si="91"/>
        <v>0</v>
      </c>
      <c r="W369" s="116"/>
      <c r="Y369" s="5"/>
      <c r="Z369" s="5"/>
      <c r="AA369" s="5"/>
      <c r="AB369" s="5"/>
      <c r="AC369" s="5"/>
      <c r="AD369" s="5"/>
      <c r="AE369" s="5"/>
      <c r="AF369" s="5"/>
    </row>
    <row r="370" spans="2:32" x14ac:dyDescent="0.2">
      <c r="B370" s="37">
        <f t="shared" si="92"/>
        <v>30</v>
      </c>
      <c r="C370" s="37">
        <v>355</v>
      </c>
      <c r="D370" s="46"/>
      <c r="E370" s="46"/>
      <c r="F370" s="46">
        <f t="shared" si="98"/>
        <v>189.66269254089769</v>
      </c>
      <c r="G370" s="48">
        <f t="shared" si="97"/>
        <v>5764.718203783561</v>
      </c>
      <c r="H370" s="46">
        <f t="shared" si="84"/>
        <v>0.12</v>
      </c>
      <c r="I370" s="46">
        <f t="shared" si="93"/>
        <v>0</v>
      </c>
      <c r="J370" s="46"/>
      <c r="K370" s="46">
        <f t="shared" si="96"/>
        <v>246831.41936856665</v>
      </c>
      <c r="M370" s="123">
        <f t="shared" si="94"/>
        <v>0.96900316622301863</v>
      </c>
      <c r="N370" s="37">
        <f t="shared" si="95"/>
        <v>30</v>
      </c>
      <c r="O370" s="37">
        <v>355</v>
      </c>
      <c r="P370" s="46">
        <f t="shared" si="85"/>
        <v>0</v>
      </c>
      <c r="Q370" s="46">
        <f t="shared" si="86"/>
        <v>0</v>
      </c>
      <c r="R370" s="46">
        <f t="shared" si="87"/>
        <v>183.78374958651276</v>
      </c>
      <c r="S370" s="115">
        <f t="shared" si="88"/>
        <v>5764.718203783561</v>
      </c>
      <c r="T370" s="46">
        <f t="shared" si="89"/>
        <v>0.12</v>
      </c>
      <c r="U370" s="46">
        <f t="shared" si="90"/>
        <v>0</v>
      </c>
      <c r="V370" s="46">
        <f t="shared" si="91"/>
        <v>0</v>
      </c>
      <c r="W370" s="116"/>
      <c r="Y370" s="5"/>
      <c r="Z370" s="5"/>
      <c r="AA370" s="5"/>
      <c r="AB370" s="5"/>
      <c r="AC370" s="5"/>
      <c r="AD370" s="5"/>
      <c r="AE370" s="5"/>
      <c r="AF370" s="5"/>
    </row>
    <row r="371" spans="2:32" x14ac:dyDescent="0.2">
      <c r="B371" s="37">
        <f t="shared" si="92"/>
        <v>30</v>
      </c>
      <c r="C371" s="37">
        <v>356</v>
      </c>
      <c r="D371" s="46"/>
      <c r="E371" s="46"/>
      <c r="F371" s="46">
        <f t="shared" si="98"/>
        <v>189.66269254089769</v>
      </c>
      <c r="G371" s="48">
        <f t="shared" si="97"/>
        <v>5764.718203783561</v>
      </c>
      <c r="H371" s="46">
        <f t="shared" si="84"/>
        <v>0.12</v>
      </c>
      <c r="I371" s="46">
        <f t="shared" si="93"/>
        <v>0</v>
      </c>
      <c r="J371" s="46"/>
      <c r="K371" s="46">
        <f t="shared" si="96"/>
        <v>247939.51019555968</v>
      </c>
      <c r="M371" s="123">
        <f t="shared" si="94"/>
        <v>0.96393125465711482</v>
      </c>
      <c r="N371" s="37">
        <f t="shared" si="95"/>
        <v>30</v>
      </c>
      <c r="O371" s="37">
        <v>356</v>
      </c>
      <c r="P371" s="46">
        <f t="shared" si="85"/>
        <v>0</v>
      </c>
      <c r="Q371" s="46">
        <f t="shared" si="86"/>
        <v>0</v>
      </c>
      <c r="R371" s="46">
        <f t="shared" si="87"/>
        <v>182.82179718259414</v>
      </c>
      <c r="S371" s="115">
        <f t="shared" si="88"/>
        <v>5764.718203783561</v>
      </c>
      <c r="T371" s="46">
        <f t="shared" si="89"/>
        <v>0.12</v>
      </c>
      <c r="U371" s="46">
        <f t="shared" si="90"/>
        <v>0</v>
      </c>
      <c r="V371" s="46">
        <f t="shared" si="91"/>
        <v>0</v>
      </c>
      <c r="W371" s="116"/>
      <c r="Y371" s="5"/>
      <c r="Z371" s="5"/>
      <c r="AA371" s="5"/>
      <c r="AB371" s="5"/>
      <c r="AC371" s="5"/>
      <c r="AD371" s="5"/>
      <c r="AE371" s="5"/>
      <c r="AF371" s="5"/>
    </row>
    <row r="372" spans="2:32" x14ac:dyDescent="0.2">
      <c r="B372" s="37">
        <f t="shared" si="92"/>
        <v>30</v>
      </c>
      <c r="C372" s="37">
        <v>357</v>
      </c>
      <c r="D372" s="46"/>
      <c r="E372" s="46"/>
      <c r="F372" s="46">
        <f t="shared" si="98"/>
        <v>189.66269254089769</v>
      </c>
      <c r="G372" s="48">
        <f t="shared" si="97"/>
        <v>5764.718203783561</v>
      </c>
      <c r="H372" s="46">
        <f t="shared" si="84"/>
        <v>0.12</v>
      </c>
      <c r="I372" s="46">
        <f t="shared" si="93"/>
        <v>2064.4361216359525</v>
      </c>
      <c r="J372" s="46"/>
      <c r="K372" s="46">
        <f t="shared" si="96"/>
        <v>251128.73001107739</v>
      </c>
      <c r="M372" s="123">
        <f t="shared" si="94"/>
        <v>0.95888589025620352</v>
      </c>
      <c r="N372" s="37">
        <f t="shared" si="95"/>
        <v>30</v>
      </c>
      <c r="O372" s="37">
        <v>357</v>
      </c>
      <c r="P372" s="46">
        <f t="shared" si="85"/>
        <v>0</v>
      </c>
      <c r="Q372" s="46">
        <f t="shared" si="86"/>
        <v>0</v>
      </c>
      <c r="R372" s="46">
        <f t="shared" si="87"/>
        <v>181.86487978546731</v>
      </c>
      <c r="S372" s="115">
        <f t="shared" si="88"/>
        <v>5764.718203783561</v>
      </c>
      <c r="T372" s="46">
        <f t="shared" si="89"/>
        <v>0.12</v>
      </c>
      <c r="U372" s="46">
        <f t="shared" si="90"/>
        <v>1979.5586683719544</v>
      </c>
      <c r="V372" s="46">
        <f t="shared" si="91"/>
        <v>0</v>
      </c>
      <c r="W372" s="116"/>
      <c r="Y372" s="5"/>
      <c r="Z372" s="5"/>
      <c r="AA372" s="5"/>
      <c r="AB372" s="5"/>
      <c r="AC372" s="5"/>
      <c r="AD372" s="5"/>
      <c r="AE372" s="5"/>
      <c r="AF372" s="5"/>
    </row>
    <row r="373" spans="2:32" x14ac:dyDescent="0.2">
      <c r="B373" s="37">
        <f t="shared" si="92"/>
        <v>30</v>
      </c>
      <c r="C373" s="37">
        <v>358</v>
      </c>
      <c r="D373" s="46"/>
      <c r="E373" s="46"/>
      <c r="F373" s="46">
        <f t="shared" si="98"/>
        <v>189.66269254089769</v>
      </c>
      <c r="G373" s="48">
        <f t="shared" si="97"/>
        <v>5764.718203783561</v>
      </c>
      <c r="H373" s="46">
        <f t="shared" si="84"/>
        <v>0.12</v>
      </c>
      <c r="I373" s="46">
        <f t="shared" si="93"/>
        <v>0</v>
      </c>
      <c r="J373" s="46"/>
      <c r="K373" s="46">
        <f t="shared" si="96"/>
        <v>252259.43197288393</v>
      </c>
      <c r="M373" s="123">
        <f t="shared" si="94"/>
        <v>0.95386693406834155</v>
      </c>
      <c r="N373" s="37">
        <f t="shared" si="95"/>
        <v>30</v>
      </c>
      <c r="O373" s="37">
        <v>358</v>
      </c>
      <c r="P373" s="46">
        <f t="shared" si="85"/>
        <v>0</v>
      </c>
      <c r="Q373" s="46">
        <f t="shared" si="86"/>
        <v>0</v>
      </c>
      <c r="R373" s="46">
        <f t="shared" si="87"/>
        <v>180.91297104113261</v>
      </c>
      <c r="S373" s="115">
        <f t="shared" si="88"/>
        <v>5764.718203783561</v>
      </c>
      <c r="T373" s="46">
        <f t="shared" si="89"/>
        <v>0.12</v>
      </c>
      <c r="U373" s="46">
        <f t="shared" si="90"/>
        <v>0</v>
      </c>
      <c r="V373" s="46">
        <f t="shared" si="91"/>
        <v>0</v>
      </c>
      <c r="W373" s="116"/>
      <c r="Y373" s="5"/>
      <c r="Z373" s="5"/>
      <c r="AA373" s="5"/>
      <c r="AB373" s="5"/>
      <c r="AC373" s="5"/>
      <c r="AD373" s="5"/>
      <c r="AE373" s="5"/>
      <c r="AF373" s="5"/>
    </row>
    <row r="374" spans="2:32" x14ac:dyDescent="0.2">
      <c r="B374" s="37">
        <f t="shared" si="92"/>
        <v>30</v>
      </c>
      <c r="C374" s="37">
        <v>359</v>
      </c>
      <c r="D374" s="46"/>
      <c r="E374" s="46"/>
      <c r="F374" s="46">
        <f t="shared" si="98"/>
        <v>189.66269254089769</v>
      </c>
      <c r="G374" s="48">
        <f t="shared" si="97"/>
        <v>5764.718203783561</v>
      </c>
      <c r="H374" s="46">
        <f t="shared" si="84"/>
        <v>0.12</v>
      </c>
      <c r="I374" s="46">
        <f t="shared" si="93"/>
        <v>0</v>
      </c>
      <c r="J374" s="46"/>
      <c r="K374" s="46">
        <f t="shared" si="96"/>
        <v>253396.08334273173</v>
      </c>
      <c r="M374" s="123">
        <f t="shared" si="94"/>
        <v>0.94887424786888197</v>
      </c>
      <c r="N374" s="37">
        <f t="shared" si="95"/>
        <v>30</v>
      </c>
      <c r="O374" s="37">
        <v>359</v>
      </c>
      <c r="P374" s="46">
        <f t="shared" si="85"/>
        <v>0</v>
      </c>
      <c r="Q374" s="46">
        <f t="shared" si="86"/>
        <v>0</v>
      </c>
      <c r="R374" s="46">
        <f t="shared" si="87"/>
        <v>179.96604473353131</v>
      </c>
      <c r="S374" s="115">
        <f t="shared" si="88"/>
        <v>5764.718203783561</v>
      </c>
      <c r="T374" s="46">
        <f t="shared" si="89"/>
        <v>0.12</v>
      </c>
      <c r="U374" s="46">
        <f t="shared" si="90"/>
        <v>0</v>
      </c>
      <c r="V374" s="46">
        <f t="shared" si="91"/>
        <v>0</v>
      </c>
      <c r="W374" s="116"/>
      <c r="Y374" s="5"/>
      <c r="Z374" s="5"/>
      <c r="AA374" s="5"/>
      <c r="AB374" s="5"/>
      <c r="AC374" s="5"/>
      <c r="AD374" s="5"/>
      <c r="AE374" s="5"/>
      <c r="AF374" s="5"/>
    </row>
    <row r="375" spans="2:32" x14ac:dyDescent="0.2">
      <c r="B375" s="37">
        <f t="shared" si="92"/>
        <v>30</v>
      </c>
      <c r="C375" s="37">
        <v>360</v>
      </c>
      <c r="D375" s="46"/>
      <c r="E375" s="46"/>
      <c r="F375" s="46">
        <f t="shared" si="98"/>
        <v>189.66269254089769</v>
      </c>
      <c r="G375" s="48">
        <f t="shared" si="97"/>
        <v>5764.718203783561</v>
      </c>
      <c r="H375" s="46">
        <f t="shared" si="84"/>
        <v>0.12</v>
      </c>
      <c r="I375" s="46">
        <f t="shared" si="93"/>
        <v>2064.4361216359525</v>
      </c>
      <c r="J375" s="46"/>
      <c r="K375" s="46">
        <f t="shared" si="96"/>
        <v>256614.01397794913</v>
      </c>
      <c r="M375" s="123">
        <f t="shared" si="94"/>
        <v>0.94390769415666509</v>
      </c>
      <c r="N375" s="37">
        <f t="shared" si="95"/>
        <v>30</v>
      </c>
      <c r="O375" s="37">
        <v>360</v>
      </c>
      <c r="P375" s="46">
        <f t="shared" si="85"/>
        <v>0</v>
      </c>
      <c r="Q375" s="46">
        <f t="shared" si="86"/>
        <v>0</v>
      </c>
      <c r="R375" s="46">
        <f t="shared" si="87"/>
        <v>179.02407478382327</v>
      </c>
      <c r="S375" s="115">
        <f t="shared" si="88"/>
        <v>5764.718203783561</v>
      </c>
      <c r="T375" s="46">
        <f t="shared" si="89"/>
        <v>0.12</v>
      </c>
      <c r="U375" s="46">
        <f t="shared" si="90"/>
        <v>1948.6371393071206</v>
      </c>
      <c r="V375" s="46">
        <f t="shared" si="91"/>
        <v>0</v>
      </c>
      <c r="W375" s="116"/>
      <c r="Y375" s="5"/>
      <c r="Z375" s="5"/>
      <c r="AA375" s="5"/>
      <c r="AB375" s="5"/>
      <c r="AC375" s="5"/>
      <c r="AD375" s="5"/>
      <c r="AE375" s="5"/>
      <c r="AF375" s="5"/>
    </row>
    <row r="377" spans="2:32" x14ac:dyDescent="0.2">
      <c r="I377" s="13" t="s">
        <v>78</v>
      </c>
      <c r="K377" s="5">
        <f>K375</f>
        <v>256614.01397794913</v>
      </c>
    </row>
    <row r="378" spans="2:32" x14ac:dyDescent="0.2">
      <c r="K378" s="14"/>
    </row>
  </sheetData>
  <printOptions gridLines="1" gridLinesSet="0"/>
  <pageMargins left="0.7" right="0.7" top="0.75" bottom="0.75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/>
  </sheetViews>
  <sheetFormatPr defaultRowHeight="12.75" x14ac:dyDescent="0.2"/>
  <cols>
    <col min="1" max="1" width="9.140625" style="1"/>
    <col min="2" max="2" width="9.85546875" style="1" customWidth="1"/>
    <col min="3" max="16" width="9.140625" style="1"/>
    <col min="17" max="17" width="9.140625" style="6"/>
    <col min="18" max="16384" width="9.140625" style="1"/>
  </cols>
  <sheetData>
    <row r="1" spans="1:17" ht="13.5" thickBot="1" x14ac:dyDescent="0.25"/>
    <row r="2" spans="1:17" s="82" customFormat="1" ht="26.25" thickBot="1" x14ac:dyDescent="0.4">
      <c r="A2" s="81" t="s">
        <v>125</v>
      </c>
    </row>
    <row r="5" spans="1:17" x14ac:dyDescent="0.2">
      <c r="B5" s="24" t="s">
        <v>80</v>
      </c>
    </row>
    <row r="7" spans="1:17" x14ac:dyDescent="0.2">
      <c r="C7" s="1" t="s">
        <v>81</v>
      </c>
      <c r="Q7" s="6" t="s">
        <v>104</v>
      </c>
    </row>
    <row r="8" spans="1:17" x14ac:dyDescent="0.2">
      <c r="C8" s="1" t="s">
        <v>82</v>
      </c>
      <c r="Q8" s="6" t="s">
        <v>101</v>
      </c>
    </row>
    <row r="9" spans="1:17" x14ac:dyDescent="0.2">
      <c r="C9" s="121" t="s">
        <v>258</v>
      </c>
      <c r="Q9" s="6" t="s">
        <v>101</v>
      </c>
    </row>
    <row r="10" spans="1:17" x14ac:dyDescent="0.2">
      <c r="C10" s="1" t="s">
        <v>83</v>
      </c>
      <c r="Q10" s="6" t="s">
        <v>101</v>
      </c>
    </row>
    <row r="11" spans="1:17" s="122" customFormat="1" x14ac:dyDescent="0.2">
      <c r="C11" s="122" t="s">
        <v>259</v>
      </c>
      <c r="Q11" s="118" t="s">
        <v>101</v>
      </c>
    </row>
    <row r="12" spans="1:17" x14ac:dyDescent="0.2">
      <c r="Q12" s="118"/>
    </row>
    <row r="13" spans="1:17" x14ac:dyDescent="0.2">
      <c r="Q13" s="6" t="s">
        <v>107</v>
      </c>
    </row>
    <row r="15" spans="1:17" x14ac:dyDescent="0.2">
      <c r="B15" s="24" t="s">
        <v>84</v>
      </c>
    </row>
    <row r="17" spans="3:17" x14ac:dyDescent="0.2">
      <c r="C17" s="1" t="s">
        <v>85</v>
      </c>
    </row>
    <row r="18" spans="3:17" x14ac:dyDescent="0.2">
      <c r="C18" s="1" t="s">
        <v>86</v>
      </c>
      <c r="Q18" s="6" t="s">
        <v>104</v>
      </c>
    </row>
    <row r="19" spans="3:17" x14ac:dyDescent="0.2">
      <c r="D19" s="1" t="s">
        <v>87</v>
      </c>
      <c r="Q19" s="6" t="s">
        <v>101</v>
      </c>
    </row>
    <row r="20" spans="3:17" x14ac:dyDescent="0.2">
      <c r="D20" s="1" t="s">
        <v>88</v>
      </c>
    </row>
    <row r="21" spans="3:17" x14ac:dyDescent="0.2">
      <c r="D21" s="1" t="s">
        <v>89</v>
      </c>
      <c r="Q21" s="6" t="s">
        <v>101</v>
      </c>
    </row>
    <row r="22" spans="3:17" x14ac:dyDescent="0.2">
      <c r="D22" s="1" t="s">
        <v>90</v>
      </c>
      <c r="Q22" s="6" t="s">
        <v>101</v>
      </c>
    </row>
    <row r="24" spans="3:17" x14ac:dyDescent="0.2">
      <c r="C24" s="1" t="s">
        <v>91</v>
      </c>
    </row>
    <row r="25" spans="3:17" x14ac:dyDescent="0.2">
      <c r="C25" s="1" t="s">
        <v>92</v>
      </c>
      <c r="Q25" s="6" t="s">
        <v>101</v>
      </c>
    </row>
    <row r="26" spans="3:17" x14ac:dyDescent="0.2">
      <c r="C26" s="1" t="s">
        <v>93</v>
      </c>
      <c r="Q26" s="6" t="s">
        <v>101</v>
      </c>
    </row>
    <row r="27" spans="3:17" x14ac:dyDescent="0.2">
      <c r="C27" s="1" t="s">
        <v>94</v>
      </c>
      <c r="Q27" s="6" t="s">
        <v>101</v>
      </c>
    </row>
    <row r="28" spans="3:17" x14ac:dyDescent="0.2">
      <c r="C28" s="108" t="s">
        <v>212</v>
      </c>
      <c r="Q28" s="6" t="s">
        <v>101</v>
      </c>
    </row>
    <row r="30" spans="3:17" x14ac:dyDescent="0.2">
      <c r="C30" s="122" t="s">
        <v>259</v>
      </c>
      <c r="Q30" s="118" t="s">
        <v>101</v>
      </c>
    </row>
    <row r="32" spans="3:17" x14ac:dyDescent="0.2">
      <c r="Q32" s="6" t="s">
        <v>107</v>
      </c>
    </row>
    <row r="35" spans="17:17" x14ac:dyDescent="0.2">
      <c r="Q35" s="6" t="s">
        <v>211</v>
      </c>
    </row>
  </sheetData>
  <printOptions gridLines="1" gridLinesSet="0"/>
  <pageMargins left="0.7" right="0.7" top="0.75" bottom="0.75" header="0.5" footer="0.5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RowHeight="12.75" x14ac:dyDescent="0.2"/>
  <cols>
    <col min="1" max="2" width="9.140625" style="1"/>
    <col min="3" max="3" width="11.5703125" style="1" bestFit="1" customWidth="1"/>
    <col min="4" max="16384" width="9.140625" style="1"/>
  </cols>
  <sheetData>
    <row r="1" spans="1:3" ht="13.5" thickBot="1" x14ac:dyDescent="0.25"/>
    <row r="2" spans="1:3" s="82" customFormat="1" ht="26.25" thickBot="1" x14ac:dyDescent="0.4">
      <c r="A2" s="81" t="s">
        <v>126</v>
      </c>
    </row>
    <row r="4" spans="1:3" x14ac:dyDescent="0.2">
      <c r="B4" s="1" t="s">
        <v>16</v>
      </c>
      <c r="C4" s="1" t="s">
        <v>95</v>
      </c>
    </row>
    <row r="6" spans="1:3" x14ac:dyDescent="0.2">
      <c r="B6" s="1" t="s">
        <v>96</v>
      </c>
      <c r="C6" s="5">
        <f>'Q3 (i) and (ii)'!I51</f>
        <v>42671.328039935237</v>
      </c>
    </row>
    <row r="7" spans="1:3" x14ac:dyDescent="0.2">
      <c r="B7" s="1" t="s">
        <v>97</v>
      </c>
      <c r="C7" s="5" t="s">
        <v>98</v>
      </c>
    </row>
    <row r="9" spans="1:3" x14ac:dyDescent="0.2">
      <c r="B9" s="1" t="s">
        <v>20</v>
      </c>
      <c r="C9" s="1" t="s">
        <v>168</v>
      </c>
    </row>
    <row r="11" spans="1:3" x14ac:dyDescent="0.2">
      <c r="B11" s="1" t="s">
        <v>99</v>
      </c>
      <c r="C11" s="1" t="s">
        <v>100</v>
      </c>
    </row>
  </sheetData>
  <printOptions gridLines="1" gridLinesSet="0"/>
  <pageMargins left="0.7" right="0.7" top="0.75" bottom="0.7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/>
  </sheetViews>
  <sheetFormatPr defaultRowHeight="12.75" x14ac:dyDescent="0.2"/>
  <cols>
    <col min="1" max="1" width="5.85546875" style="1" customWidth="1"/>
    <col min="2" max="2" width="7.140625" style="1" customWidth="1"/>
    <col min="3" max="3" width="14" style="1" customWidth="1"/>
    <col min="4" max="4" width="25.5703125" style="1" customWidth="1"/>
    <col min="5" max="5" width="10.7109375" style="1" customWidth="1"/>
    <col min="6" max="6" width="10.5703125" style="1" bestFit="1" customWidth="1"/>
    <col min="7" max="7" width="11.42578125" style="1" customWidth="1"/>
    <col min="8" max="8" width="16.85546875" style="1" customWidth="1"/>
    <col min="9" max="9" width="14" style="1" customWidth="1"/>
    <col min="10" max="10" width="12.85546875" style="1" customWidth="1"/>
    <col min="11" max="11" width="9.140625" style="1"/>
    <col min="12" max="12" width="9.42578125" style="1" bestFit="1" customWidth="1"/>
    <col min="13" max="16384" width="9.140625" style="1"/>
  </cols>
  <sheetData>
    <row r="1" spans="1:17" ht="13.5" thickBot="1" x14ac:dyDescent="0.25"/>
    <row r="2" spans="1:17" s="82" customFormat="1" ht="26.25" thickBot="1" x14ac:dyDescent="0.4">
      <c r="A2" s="81" t="s">
        <v>115</v>
      </c>
    </row>
    <row r="4" spans="1:17" s="6" customFormat="1" x14ac:dyDescent="0.2">
      <c r="F4" s="49" t="s">
        <v>106</v>
      </c>
      <c r="G4" s="50" t="s">
        <v>102</v>
      </c>
      <c r="H4" s="53" t="s">
        <v>101</v>
      </c>
      <c r="I4" s="53" t="s">
        <v>101</v>
      </c>
      <c r="J4" s="53" t="s">
        <v>101</v>
      </c>
      <c r="K4" s="53" t="s">
        <v>101</v>
      </c>
      <c r="M4" s="53" t="s">
        <v>101</v>
      </c>
      <c r="N4" s="53" t="s">
        <v>101</v>
      </c>
    </row>
    <row r="5" spans="1:17" x14ac:dyDescent="0.2">
      <c r="F5" s="33">
        <f>'Q1 Base'!I7</f>
        <v>0.04</v>
      </c>
      <c r="I5" s="33">
        <f>'Q1 Base'!F7</f>
        <v>7.0000000000000007E-2</v>
      </c>
    </row>
    <row r="6" spans="1:17" s="74" customFormat="1" ht="45.75" customHeight="1" x14ac:dyDescent="0.2">
      <c r="B6" s="80" t="s">
        <v>0</v>
      </c>
      <c r="C6" s="80" t="s">
        <v>6</v>
      </c>
      <c r="D6" s="80" t="s">
        <v>2</v>
      </c>
      <c r="E6" s="72"/>
      <c r="F6" s="80" t="s">
        <v>7</v>
      </c>
      <c r="G6" s="80" t="s">
        <v>8</v>
      </c>
      <c r="H6" s="80" t="s">
        <v>169</v>
      </c>
      <c r="I6" s="80" t="s">
        <v>9</v>
      </c>
      <c r="J6" s="80" t="s">
        <v>10</v>
      </c>
      <c r="K6" s="80" t="s">
        <v>11</v>
      </c>
      <c r="M6" s="80" t="s">
        <v>12</v>
      </c>
      <c r="N6" s="80" t="s">
        <v>13</v>
      </c>
    </row>
    <row r="7" spans="1:17" x14ac:dyDescent="0.2">
      <c r="B7" s="38">
        <v>1</v>
      </c>
      <c r="C7" s="39">
        <f>'Q1 Base'!C7</f>
        <v>625.02</v>
      </c>
      <c r="D7" s="38">
        <f>'Q1 Base'!D7</f>
        <v>0.89875000000000005</v>
      </c>
      <c r="E7" s="40"/>
      <c r="F7" s="39">
        <f>MAX((F8*D8-C8)/(1+$F$5),0)</f>
        <v>1233.6790559869194</v>
      </c>
      <c r="G7" s="39">
        <f>C7-D7*F7</f>
        <v>-483.74905156824389</v>
      </c>
      <c r="H7" s="38">
        <f>1</f>
        <v>1</v>
      </c>
      <c r="I7" s="38">
        <f t="shared" ref="I7:I31" si="0">(1+$I$5)^(-B7)</f>
        <v>0.93457943925233644</v>
      </c>
      <c r="J7" s="39">
        <f t="shared" ref="J7:J31" si="1">C7*H7*I7</f>
        <v>584.13084112149534</v>
      </c>
      <c r="K7" s="39">
        <f t="shared" ref="K7:K31" si="2">G7*H7*I7</f>
        <v>-452.10191735349895</v>
      </c>
      <c r="L7" s="41"/>
      <c r="M7" s="39">
        <f>SUM(J7:J31)</f>
        <v>14.343919294179685</v>
      </c>
      <c r="N7" s="39">
        <f>SUM(K7:K31)</f>
        <v>-105.5169388502033</v>
      </c>
      <c r="P7" s="51" t="s">
        <v>127</v>
      </c>
      <c r="Q7" s="52"/>
    </row>
    <row r="8" spans="1:17" x14ac:dyDescent="0.2">
      <c r="B8" s="38">
        <v>2</v>
      </c>
      <c r="C8" s="39">
        <f>'Q1 Base'!C8</f>
        <v>-230.67</v>
      </c>
      <c r="D8" s="38">
        <f>'Q1 Base'!D8</f>
        <v>0.92857000000000001</v>
      </c>
      <c r="E8" s="40"/>
      <c r="F8" s="39">
        <f t="shared" ref="F8:F29" si="3">MAX((F9*D9-C9)/(1+$F$5),0)</f>
        <v>1133.3084401029498</v>
      </c>
      <c r="G8" s="38">
        <f>C8+F7*(1+$F$5)-D8*F8</f>
        <v>0</v>
      </c>
      <c r="H8" s="38">
        <f t="shared" ref="H8" si="4">D7*H7</f>
        <v>0.89875000000000005</v>
      </c>
      <c r="I8" s="38">
        <f t="shared" si="0"/>
        <v>0.87343872827321156</v>
      </c>
      <c r="J8" s="39">
        <f t="shared" si="1"/>
        <v>-181.07665516639005</v>
      </c>
      <c r="K8" s="39">
        <f t="shared" si="2"/>
        <v>0</v>
      </c>
      <c r="L8" s="41"/>
      <c r="M8" s="41"/>
      <c r="N8" s="41"/>
      <c r="P8" s="49">
        <v>1</v>
      </c>
      <c r="Q8" s="52" t="s">
        <v>128</v>
      </c>
    </row>
    <row r="9" spans="1:17" x14ac:dyDescent="0.2">
      <c r="B9" s="38">
        <v>3</v>
      </c>
      <c r="C9" s="39">
        <f>'Q1 Base'!C9</f>
        <v>-223.55</v>
      </c>
      <c r="D9" s="38">
        <f>'Q1 Base'!D9</f>
        <v>0.94837000000000005</v>
      </c>
      <c r="E9" s="40"/>
      <c r="F9" s="39">
        <f>MAX((F10*D10-C10)/(1+$F$5),0)</f>
        <v>1007.0866620697279</v>
      </c>
      <c r="G9" s="38">
        <f t="shared" ref="G9:G31" si="5">C9+F8*(1+$F$5)-D9*F9</f>
        <v>0</v>
      </c>
      <c r="H9" s="38">
        <f t="shared" ref="H9:H31" si="6">D8*H8</f>
        <v>0.8345522875000001</v>
      </c>
      <c r="I9" s="38">
        <f t="shared" si="0"/>
        <v>0.81629787689085187</v>
      </c>
      <c r="J9" s="39">
        <f t="shared" si="1"/>
        <v>-152.29193087150819</v>
      </c>
      <c r="K9" s="39">
        <f t="shared" si="2"/>
        <v>0</v>
      </c>
      <c r="L9" s="41"/>
      <c r="M9" s="41"/>
      <c r="N9" s="41"/>
      <c r="P9" s="49">
        <v>1</v>
      </c>
      <c r="Q9" s="52" t="s">
        <v>129</v>
      </c>
    </row>
    <row r="10" spans="1:17" x14ac:dyDescent="0.2">
      <c r="B10" s="38">
        <v>4</v>
      </c>
      <c r="C10" s="39">
        <f>'Q1 Base'!C10</f>
        <v>-211.65</v>
      </c>
      <c r="D10" s="38">
        <f>'Q1 Base'!D10</f>
        <v>0.94818999999999998</v>
      </c>
      <c r="E10" s="40"/>
      <c r="F10" s="39">
        <f t="shared" si="3"/>
        <v>881.3846682126125</v>
      </c>
      <c r="G10" s="38">
        <f t="shared" si="5"/>
        <v>0</v>
      </c>
      <c r="H10" s="38">
        <f t="shared" si="6"/>
        <v>0.79146435289637518</v>
      </c>
      <c r="I10" s="38">
        <f t="shared" si="0"/>
        <v>0.7628952120475252</v>
      </c>
      <c r="J10" s="39">
        <f t="shared" si="1"/>
        <v>-127.79519392229292</v>
      </c>
      <c r="K10" s="39">
        <f t="shared" si="2"/>
        <v>0</v>
      </c>
      <c r="L10" s="41"/>
      <c r="M10" s="41"/>
      <c r="N10" s="41"/>
      <c r="P10" s="49">
        <v>1</v>
      </c>
      <c r="Q10" s="52" t="s">
        <v>213</v>
      </c>
    </row>
    <row r="11" spans="1:17" x14ac:dyDescent="0.2">
      <c r="B11" s="38">
        <v>5</v>
      </c>
      <c r="C11" s="39">
        <f>'Q1 Base'!C11</f>
        <v>-190.85</v>
      </c>
      <c r="D11" s="38">
        <f>'Q1 Base'!D11</f>
        <v>0.98789000000000005</v>
      </c>
      <c r="E11" s="40"/>
      <c r="F11" s="39">
        <f>MAX((F12*D12-C12)/(1+$F$5),0)</f>
        <v>734.68711591484578</v>
      </c>
      <c r="G11" s="38">
        <f t="shared" si="5"/>
        <v>0</v>
      </c>
      <c r="H11" s="38">
        <f t="shared" si="6"/>
        <v>0.75045858477281391</v>
      </c>
      <c r="I11" s="38">
        <f t="shared" si="0"/>
        <v>0.71298617948366838</v>
      </c>
      <c r="J11" s="39">
        <f t="shared" si="1"/>
        <v>-102.11746046073416</v>
      </c>
      <c r="K11" s="39">
        <f t="shared" si="2"/>
        <v>0</v>
      </c>
      <c r="L11" s="41"/>
      <c r="M11" s="41"/>
      <c r="N11" s="41"/>
      <c r="P11" s="49">
        <v>1</v>
      </c>
      <c r="Q11" s="52" t="s">
        <v>257</v>
      </c>
    </row>
    <row r="12" spans="1:17" x14ac:dyDescent="0.2">
      <c r="B12" s="38">
        <v>6</v>
      </c>
      <c r="C12" s="39">
        <f>'Q1 Base'!C12</f>
        <v>-172.53</v>
      </c>
      <c r="D12" s="38">
        <f>'Q1 Base'!D12</f>
        <v>0.98763999999999996</v>
      </c>
      <c r="E12" s="40"/>
      <c r="F12" s="39">
        <f t="shared" si="3"/>
        <v>598.94759279842822</v>
      </c>
      <c r="G12" s="38">
        <f t="shared" si="5"/>
        <v>0</v>
      </c>
      <c r="H12" s="38">
        <f t="shared" si="6"/>
        <v>0.74137053131121522</v>
      </c>
      <c r="I12" s="38">
        <f t="shared" si="0"/>
        <v>0.66634222381651254</v>
      </c>
      <c r="J12" s="39">
        <f t="shared" si="1"/>
        <v>-85.230939461930618</v>
      </c>
      <c r="K12" s="39">
        <f t="shared" si="2"/>
        <v>0</v>
      </c>
      <c r="L12" s="41"/>
      <c r="M12" s="41"/>
      <c r="N12" s="41"/>
      <c r="P12" s="49">
        <v>1</v>
      </c>
      <c r="Q12" s="52" t="s">
        <v>130</v>
      </c>
    </row>
    <row r="13" spans="1:17" x14ac:dyDescent="0.2">
      <c r="B13" s="38">
        <v>7</v>
      </c>
      <c r="C13" s="39">
        <f>'Q1 Base'!C13</f>
        <v>-154.27000000000001</v>
      </c>
      <c r="D13" s="38">
        <f>'Q1 Base'!D13</f>
        <v>0.98736000000000002</v>
      </c>
      <c r="E13" s="40"/>
      <c r="F13" s="39">
        <f t="shared" si="3"/>
        <v>474.63488141140544</v>
      </c>
      <c r="G13" s="38">
        <f t="shared" si="5"/>
        <v>0</v>
      </c>
      <c r="H13" s="38">
        <f t="shared" si="6"/>
        <v>0.73220719154420855</v>
      </c>
      <c r="I13" s="38">
        <f t="shared" si="0"/>
        <v>0.62274974188459109</v>
      </c>
      <c r="J13" s="39">
        <f t="shared" si="1"/>
        <v>-70.344318385866231</v>
      </c>
      <c r="K13" s="39">
        <f t="shared" si="2"/>
        <v>0</v>
      </c>
      <c r="L13" s="41"/>
      <c r="M13" s="41"/>
      <c r="N13" s="41"/>
      <c r="P13" s="49">
        <v>1</v>
      </c>
      <c r="Q13" s="52" t="s">
        <v>131</v>
      </c>
    </row>
    <row r="14" spans="1:17" x14ac:dyDescent="0.2">
      <c r="B14" s="38">
        <v>8</v>
      </c>
      <c r="C14" s="39">
        <f>'Q1 Base'!C14</f>
        <v>-136.30000000000001</v>
      </c>
      <c r="D14" s="38">
        <f>'Q1 Base'!D14</f>
        <v>0.98704000000000003</v>
      </c>
      <c r="E14" s="40"/>
      <c r="F14" s="39">
        <f t="shared" si="3"/>
        <v>362.01195156008032</v>
      </c>
      <c r="G14" s="38">
        <f t="shared" si="5"/>
        <v>0</v>
      </c>
      <c r="H14" s="38">
        <f t="shared" si="6"/>
        <v>0.72295209264308979</v>
      </c>
      <c r="I14" s="38">
        <f t="shared" si="0"/>
        <v>0.5820091045650384</v>
      </c>
      <c r="J14" s="39">
        <f t="shared" si="1"/>
        <v>-57.350228621261849</v>
      </c>
      <c r="K14" s="39">
        <f t="shared" si="2"/>
        <v>0</v>
      </c>
      <c r="L14" s="41"/>
      <c r="M14" s="41"/>
      <c r="N14" s="41"/>
      <c r="P14" s="50">
        <v>1</v>
      </c>
      <c r="Q14" s="52" t="s">
        <v>132</v>
      </c>
    </row>
    <row r="15" spans="1:17" x14ac:dyDescent="0.2">
      <c r="B15" s="38">
        <v>9</v>
      </c>
      <c r="C15" s="39">
        <f>'Q1 Base'!C15</f>
        <v>-118.22</v>
      </c>
      <c r="D15" s="38">
        <f>'Q1 Base'!D15</f>
        <v>0.98667000000000005</v>
      </c>
      <c r="E15" s="40"/>
      <c r="F15" s="39">
        <f t="shared" si="3"/>
        <v>261.76171326024252</v>
      </c>
      <c r="G15" s="38">
        <f t="shared" si="5"/>
        <v>0</v>
      </c>
      <c r="H15" s="38">
        <f t="shared" si="6"/>
        <v>0.71358263352243534</v>
      </c>
      <c r="I15" s="38">
        <f t="shared" si="0"/>
        <v>0.54393374258414806</v>
      </c>
      <c r="J15" s="39">
        <f t="shared" si="1"/>
        <v>-45.886108522348358</v>
      </c>
      <c r="K15" s="39">
        <f t="shared" si="2"/>
        <v>0</v>
      </c>
      <c r="L15" s="41"/>
      <c r="M15" s="41"/>
      <c r="N15" s="41"/>
      <c r="P15" s="50">
        <v>1</v>
      </c>
      <c r="Q15" s="52" t="s">
        <v>133</v>
      </c>
    </row>
    <row r="16" spans="1:17" x14ac:dyDescent="0.2">
      <c r="B16" s="38">
        <v>10</v>
      </c>
      <c r="C16" s="39">
        <f>'Q1 Base'!C16</f>
        <v>-99.88</v>
      </c>
      <c r="D16" s="38">
        <f>'Q1 Base'!D16</f>
        <v>0.98626000000000003</v>
      </c>
      <c r="E16" s="40"/>
      <c r="F16" s="39">
        <f t="shared" si="3"/>
        <v>174.75329202304894</v>
      </c>
      <c r="G16" s="38">
        <f t="shared" si="5"/>
        <v>0</v>
      </c>
      <c r="H16" s="38">
        <f t="shared" si="6"/>
        <v>0.70407057701758136</v>
      </c>
      <c r="I16" s="38">
        <f t="shared" si="0"/>
        <v>0.5083492921347178</v>
      </c>
      <c r="J16" s="39">
        <f t="shared" si="1"/>
        <v>-35.748428290444203</v>
      </c>
      <c r="K16" s="39">
        <f t="shared" si="2"/>
        <v>0</v>
      </c>
      <c r="L16" s="41"/>
      <c r="M16" s="41"/>
      <c r="N16" s="41"/>
      <c r="P16" s="50">
        <v>2</v>
      </c>
      <c r="Q16" s="52" t="s">
        <v>134</v>
      </c>
    </row>
    <row r="17" spans="2:17" x14ac:dyDescent="0.2">
      <c r="B17" s="38">
        <v>11</v>
      </c>
      <c r="C17" s="39">
        <f>'Q1 Base'!C17</f>
        <v>-81.03</v>
      </c>
      <c r="D17" s="38">
        <f>'Q1 Base'!D17</f>
        <v>0.98580000000000001</v>
      </c>
      <c r="E17" s="40"/>
      <c r="F17" s="39">
        <f t="shared" si="3"/>
        <v>102.16415470072116</v>
      </c>
      <c r="G17" s="38">
        <f t="shared" si="5"/>
        <v>0</v>
      </c>
      <c r="H17" s="38">
        <f t="shared" si="6"/>
        <v>0.69439664728935979</v>
      </c>
      <c r="I17" s="38">
        <f t="shared" si="0"/>
        <v>0.47509279638758667</v>
      </c>
      <c r="J17" s="39">
        <f t="shared" si="1"/>
        <v>-26.732027527341085</v>
      </c>
      <c r="K17" s="39">
        <f t="shared" si="2"/>
        <v>0</v>
      </c>
      <c r="L17" s="41"/>
      <c r="M17" s="41"/>
      <c r="N17" s="41"/>
      <c r="P17" s="53">
        <v>1</v>
      </c>
      <c r="Q17" s="52" t="s">
        <v>136</v>
      </c>
    </row>
    <row r="18" spans="2:17" x14ac:dyDescent="0.2">
      <c r="B18" s="38">
        <v>12</v>
      </c>
      <c r="C18" s="39">
        <f>'Q1 Base'!C18</f>
        <v>-61.36</v>
      </c>
      <c r="D18" s="38">
        <f>'Q1 Base'!D18</f>
        <v>0.98526999999999998</v>
      </c>
      <c r="E18" s="40"/>
      <c r="F18" s="39">
        <f t="shared" si="3"/>
        <v>45.561846893491129</v>
      </c>
      <c r="G18" s="38">
        <f t="shared" si="5"/>
        <v>0</v>
      </c>
      <c r="H18" s="38">
        <f t="shared" si="6"/>
        <v>0.68453621489785088</v>
      </c>
      <c r="I18" s="38">
        <f t="shared" si="0"/>
        <v>0.44401195924073528</v>
      </c>
      <c r="J18" s="39">
        <f t="shared" si="1"/>
        <v>-18.649897438571227</v>
      </c>
      <c r="K18" s="39">
        <f t="shared" si="2"/>
        <v>0</v>
      </c>
      <c r="L18" s="41"/>
      <c r="M18" s="41"/>
      <c r="N18" s="41"/>
      <c r="P18" s="53">
        <v>1</v>
      </c>
      <c r="Q18" s="52" t="s">
        <v>9</v>
      </c>
    </row>
    <row r="19" spans="2:17" x14ac:dyDescent="0.2">
      <c r="B19" s="38">
        <v>13</v>
      </c>
      <c r="C19" s="39">
        <f>'Q1 Base'!C19</f>
        <v>-40.340000000000003</v>
      </c>
      <c r="D19" s="38">
        <f>'Q1 Base'!D19</f>
        <v>0.98468999999999995</v>
      </c>
      <c r="E19" s="40"/>
      <c r="F19" s="39">
        <f t="shared" si="3"/>
        <v>7.1538461538461542</v>
      </c>
      <c r="G19" s="38">
        <f t="shared" si="5"/>
        <v>0</v>
      </c>
      <c r="H19" s="38">
        <f t="shared" si="6"/>
        <v>0.67445299645240553</v>
      </c>
      <c r="I19" s="38">
        <f t="shared" si="0"/>
        <v>0.41496444788853759</v>
      </c>
      <c r="J19" s="39">
        <f t="shared" si="1"/>
        <v>-11.29011777718757</v>
      </c>
      <c r="K19" s="39">
        <f t="shared" si="2"/>
        <v>0</v>
      </c>
      <c r="L19" s="41"/>
      <c r="M19" s="41"/>
      <c r="N19" s="41"/>
      <c r="P19" s="53">
        <v>1</v>
      </c>
      <c r="Q19" s="52" t="s">
        <v>10</v>
      </c>
    </row>
    <row r="20" spans="2:17" x14ac:dyDescent="0.2">
      <c r="B20" s="38">
        <v>14</v>
      </c>
      <c r="C20" s="39">
        <f>'Q1 Base'!C20</f>
        <v>-7.44</v>
      </c>
      <c r="D20" s="38">
        <f>'Q1 Base'!D20</f>
        <v>0.98402999999999996</v>
      </c>
      <c r="E20" s="40"/>
      <c r="F20" s="39">
        <f t="shared" si="3"/>
        <v>0</v>
      </c>
      <c r="G20" s="38">
        <f t="shared" si="5"/>
        <v>0</v>
      </c>
      <c r="H20" s="38">
        <f t="shared" si="6"/>
        <v>0.66412712107671912</v>
      </c>
      <c r="I20" s="38">
        <f t="shared" si="0"/>
        <v>0.3878172410173249</v>
      </c>
      <c r="J20" s="39">
        <f t="shared" si="1"/>
        <v>-1.9162460114887956</v>
      </c>
      <c r="K20" s="39">
        <f t="shared" si="2"/>
        <v>0</v>
      </c>
      <c r="L20" s="41"/>
      <c r="M20" s="41"/>
      <c r="N20" s="41"/>
      <c r="P20" s="53">
        <v>1</v>
      </c>
      <c r="Q20" s="52" t="s">
        <v>11</v>
      </c>
    </row>
    <row r="21" spans="2:17" x14ac:dyDescent="0.2">
      <c r="B21" s="38">
        <v>15</v>
      </c>
      <c r="C21" s="39">
        <f>'Q1 Base'!C21</f>
        <v>8.01</v>
      </c>
      <c r="D21" s="38">
        <f>'Q1 Base'!D21</f>
        <v>0.98328000000000004</v>
      </c>
      <c r="E21" s="40"/>
      <c r="F21" s="39">
        <f t="shared" si="3"/>
        <v>0</v>
      </c>
      <c r="G21" s="39">
        <f t="shared" si="5"/>
        <v>8.01</v>
      </c>
      <c r="H21" s="38">
        <f t="shared" si="6"/>
        <v>0.65352101095312387</v>
      </c>
      <c r="I21" s="38">
        <f t="shared" si="0"/>
        <v>0.36244601964235967</v>
      </c>
      <c r="J21" s="39">
        <f t="shared" si="1"/>
        <v>1.8972973742726116</v>
      </c>
      <c r="K21" s="39">
        <f t="shared" si="2"/>
        <v>1.8972973742726116</v>
      </c>
      <c r="L21" s="41"/>
      <c r="M21" s="41"/>
      <c r="N21" s="41"/>
      <c r="P21" s="53">
        <v>1</v>
      </c>
      <c r="Q21" s="52" t="s">
        <v>12</v>
      </c>
    </row>
    <row r="22" spans="2:17" x14ac:dyDescent="0.2">
      <c r="B22" s="38">
        <v>16</v>
      </c>
      <c r="C22" s="39">
        <f>'Q1 Base'!C22</f>
        <v>36.909999999999997</v>
      </c>
      <c r="D22" s="38">
        <f>'Q1 Base'!D22</f>
        <v>0.98246</v>
      </c>
      <c r="E22" s="40"/>
      <c r="F22" s="39">
        <f>MAX((F23*D23-C23)/(1+$F$5),0)</f>
        <v>9.615384615384615</v>
      </c>
      <c r="G22" s="39">
        <f t="shared" si="5"/>
        <v>27.463269230769228</v>
      </c>
      <c r="H22" s="38">
        <f t="shared" si="6"/>
        <v>0.64259413964998768</v>
      </c>
      <c r="I22" s="38">
        <f t="shared" si="0"/>
        <v>0.33873459779659787</v>
      </c>
      <c r="J22" s="39">
        <f t="shared" si="1"/>
        <v>8.0341578972395364</v>
      </c>
      <c r="K22" s="39">
        <f t="shared" si="2"/>
        <v>5.9778987096830187</v>
      </c>
      <c r="L22" s="41"/>
      <c r="M22" s="41"/>
      <c r="N22" s="41"/>
      <c r="O22" s="51"/>
      <c r="P22" s="53">
        <v>1</v>
      </c>
      <c r="Q22" s="52" t="s">
        <v>13</v>
      </c>
    </row>
    <row r="23" spans="2:17" x14ac:dyDescent="0.2">
      <c r="B23" s="38">
        <v>17</v>
      </c>
      <c r="C23" s="39">
        <f>'Q1 Base'!C23</f>
        <v>-10</v>
      </c>
      <c r="D23" s="38">
        <f>'Q1 Base'!D23</f>
        <v>0.98153000000000001</v>
      </c>
      <c r="E23" s="40"/>
      <c r="F23" s="39">
        <f t="shared" si="3"/>
        <v>0</v>
      </c>
      <c r="G23" s="38">
        <f t="shared" si="5"/>
        <v>0</v>
      </c>
      <c r="H23" s="38">
        <f t="shared" si="6"/>
        <v>0.63132303844052695</v>
      </c>
      <c r="I23" s="38">
        <f t="shared" si="0"/>
        <v>0.31657439046411018</v>
      </c>
      <c r="J23" s="39">
        <f t="shared" si="1"/>
        <v>-1.9986070608025981</v>
      </c>
      <c r="K23" s="39">
        <f t="shared" si="2"/>
        <v>0</v>
      </c>
      <c r="L23" s="41"/>
      <c r="M23" s="41"/>
      <c r="N23" s="41"/>
      <c r="O23" s="51" t="s">
        <v>135</v>
      </c>
      <c r="P23" s="6">
        <f>SUM(P8:P22)</f>
        <v>16</v>
      </c>
    </row>
    <row r="24" spans="2:17" x14ac:dyDescent="0.2">
      <c r="B24" s="38">
        <v>18</v>
      </c>
      <c r="C24" s="39">
        <f>'Q1 Base'!C24</f>
        <v>109.21</v>
      </c>
      <c r="D24" s="38">
        <f>'Q1 Base'!D24</f>
        <v>0.98048999999999997</v>
      </c>
      <c r="E24" s="40"/>
      <c r="F24" s="39">
        <f t="shared" si="3"/>
        <v>0</v>
      </c>
      <c r="G24" s="39">
        <f t="shared" si="5"/>
        <v>109.21</v>
      </c>
      <c r="H24" s="38">
        <f t="shared" si="6"/>
        <v>0.61966250192053041</v>
      </c>
      <c r="I24" s="38">
        <f t="shared" si="0"/>
        <v>0.29586391632159825</v>
      </c>
      <c r="J24" s="39">
        <f t="shared" si="1"/>
        <v>20.022099945796761</v>
      </c>
      <c r="K24" s="39">
        <f t="shared" si="2"/>
        <v>20.022099945796761</v>
      </c>
      <c r="L24" s="41"/>
      <c r="M24" s="41"/>
      <c r="N24" s="41"/>
    </row>
    <row r="25" spans="2:17" x14ac:dyDescent="0.2">
      <c r="B25" s="38">
        <v>19</v>
      </c>
      <c r="C25" s="39">
        <f>'Q1 Base'!C25</f>
        <v>155.26</v>
      </c>
      <c r="D25" s="38">
        <f>'Q1 Base'!D25</f>
        <v>0.97933000000000003</v>
      </c>
      <c r="E25" s="40"/>
      <c r="F25" s="39">
        <f t="shared" si="3"/>
        <v>0</v>
      </c>
      <c r="G25" s="39">
        <f t="shared" si="5"/>
        <v>155.26</v>
      </c>
      <c r="H25" s="38">
        <f t="shared" si="6"/>
        <v>0.60757288650806085</v>
      </c>
      <c r="I25" s="38">
        <f t="shared" si="0"/>
        <v>0.27650833301083949</v>
      </c>
      <c r="J25" s="39">
        <f t="shared" si="1"/>
        <v>26.083519465961864</v>
      </c>
      <c r="K25" s="39">
        <f t="shared" si="2"/>
        <v>26.083519465961864</v>
      </c>
      <c r="L25" s="41"/>
      <c r="M25" s="41"/>
      <c r="N25" s="41"/>
    </row>
    <row r="26" spans="2:17" x14ac:dyDescent="0.2">
      <c r="B26" s="38">
        <v>20</v>
      </c>
      <c r="C26" s="39">
        <f>'Q1 Base'!C26</f>
        <v>210.21</v>
      </c>
      <c r="D26" s="38">
        <f>'Q1 Base'!D26</f>
        <v>0.97804000000000002</v>
      </c>
      <c r="E26" s="40"/>
      <c r="F26" s="39">
        <f t="shared" si="3"/>
        <v>0</v>
      </c>
      <c r="G26" s="39">
        <f t="shared" si="5"/>
        <v>210.21</v>
      </c>
      <c r="H26" s="38">
        <f t="shared" si="6"/>
        <v>0.59501435494393928</v>
      </c>
      <c r="I26" s="38">
        <f t="shared" si="0"/>
        <v>0.2584190028138687</v>
      </c>
      <c r="J26" s="39">
        <f t="shared" si="1"/>
        <v>32.322523648971085</v>
      </c>
      <c r="K26" s="39">
        <f t="shared" si="2"/>
        <v>32.322523648971085</v>
      </c>
      <c r="L26" s="41"/>
      <c r="M26" s="41"/>
      <c r="N26" s="41"/>
    </row>
    <row r="27" spans="2:17" x14ac:dyDescent="0.2">
      <c r="B27" s="38">
        <v>21</v>
      </c>
      <c r="C27" s="39">
        <f>'Q1 Base'!C27</f>
        <v>276.06</v>
      </c>
      <c r="D27" s="38">
        <f>'Q1 Base'!D27</f>
        <v>0.97660000000000002</v>
      </c>
      <c r="E27" s="40"/>
      <c r="F27" s="39">
        <f t="shared" si="3"/>
        <v>0</v>
      </c>
      <c r="G27" s="39">
        <f t="shared" si="5"/>
        <v>276.06</v>
      </c>
      <c r="H27" s="38">
        <f t="shared" si="6"/>
        <v>0.58194783970937036</v>
      </c>
      <c r="I27" s="38">
        <f t="shared" si="0"/>
        <v>0.24151308674193336</v>
      </c>
      <c r="J27" s="39">
        <f t="shared" si="1"/>
        <v>38.799686150264193</v>
      </c>
      <c r="K27" s="39">
        <f t="shared" si="2"/>
        <v>38.799686150264193</v>
      </c>
      <c r="L27" s="41"/>
      <c r="M27" s="41"/>
      <c r="N27" s="41"/>
    </row>
    <row r="28" spans="2:17" x14ac:dyDescent="0.2">
      <c r="B28" s="38">
        <v>22</v>
      </c>
      <c r="C28" s="39">
        <f>'Q1 Base'!C28</f>
        <v>355.23</v>
      </c>
      <c r="D28" s="38">
        <f>'Q1 Base'!D28</f>
        <v>0.97501000000000004</v>
      </c>
      <c r="E28" s="40"/>
      <c r="F28" s="39">
        <f t="shared" si="3"/>
        <v>0</v>
      </c>
      <c r="G28" s="39">
        <f t="shared" si="5"/>
        <v>355.23</v>
      </c>
      <c r="H28" s="38">
        <f t="shared" si="6"/>
        <v>0.56833026026017108</v>
      </c>
      <c r="I28" s="38">
        <f t="shared" si="0"/>
        <v>0.22571316517937698</v>
      </c>
      <c r="J28" s="39">
        <f t="shared" si="1"/>
        <v>45.568770091281941</v>
      </c>
      <c r="K28" s="39">
        <f t="shared" si="2"/>
        <v>45.568770091281941</v>
      </c>
      <c r="L28" s="41"/>
      <c r="M28" s="41"/>
      <c r="N28" s="41"/>
    </row>
    <row r="29" spans="2:17" x14ac:dyDescent="0.2">
      <c r="B29" s="38">
        <v>23</v>
      </c>
      <c r="C29" s="39">
        <f>'Q1 Base'!C29</f>
        <v>450.5</v>
      </c>
      <c r="D29" s="38">
        <f>'Q1 Base'!D29</f>
        <v>0.97323999999999999</v>
      </c>
      <c r="E29" s="40"/>
      <c r="F29" s="39">
        <f t="shared" si="3"/>
        <v>0</v>
      </c>
      <c r="G29" s="39">
        <f t="shared" si="5"/>
        <v>450.5</v>
      </c>
      <c r="H29" s="38">
        <f t="shared" si="6"/>
        <v>0.55412768705626947</v>
      </c>
      <c r="I29" s="38">
        <f t="shared" si="0"/>
        <v>0.21094688334521211</v>
      </c>
      <c r="J29" s="39">
        <f t="shared" si="1"/>
        <v>52.659624606194889</v>
      </c>
      <c r="K29" s="39">
        <f t="shared" si="2"/>
        <v>52.659624606194889</v>
      </c>
      <c r="L29" s="41"/>
      <c r="M29" s="41"/>
      <c r="N29" s="41"/>
    </row>
    <row r="30" spans="2:17" x14ac:dyDescent="0.2">
      <c r="B30" s="38">
        <v>24</v>
      </c>
      <c r="C30" s="39">
        <f>'Q1 Base'!C30</f>
        <v>565.15</v>
      </c>
      <c r="D30" s="38">
        <f>'Q1 Base'!D30</f>
        <v>0.97126999999999997</v>
      </c>
      <c r="E30" s="40"/>
      <c r="F30" s="39">
        <f>MAX((F31*D31-C31)/(1+$F$5),0)</f>
        <v>0</v>
      </c>
      <c r="G30" s="39">
        <f t="shared" si="5"/>
        <v>565.15</v>
      </c>
      <c r="H30" s="38">
        <f t="shared" si="6"/>
        <v>0.53929923015064374</v>
      </c>
      <c r="I30" s="38">
        <f t="shared" si="0"/>
        <v>0.19714661994879637</v>
      </c>
      <c r="J30" s="39">
        <f t="shared" si="1"/>
        <v>60.087324659385679</v>
      </c>
      <c r="K30" s="39">
        <f t="shared" si="2"/>
        <v>60.087324659385679</v>
      </c>
      <c r="L30" s="41"/>
      <c r="M30" s="41"/>
      <c r="N30" s="41"/>
    </row>
    <row r="31" spans="2:17" x14ac:dyDescent="0.2">
      <c r="B31" s="38">
        <v>25</v>
      </c>
      <c r="C31" s="39">
        <f>'Q1 Base'!C31</f>
        <v>654.5</v>
      </c>
      <c r="D31" s="38">
        <f>'Q1 Base'!D31</f>
        <v>0.97889000000000004</v>
      </c>
      <c r="E31" s="40"/>
      <c r="F31" s="39">
        <v>0</v>
      </c>
      <c r="G31" s="39">
        <f t="shared" si="5"/>
        <v>654.5</v>
      </c>
      <c r="H31" s="38">
        <f t="shared" si="6"/>
        <v>0.52380516326841575</v>
      </c>
      <c r="I31" s="38">
        <f t="shared" si="0"/>
        <v>0.18424917752223957</v>
      </c>
      <c r="J31" s="39">
        <f t="shared" si="1"/>
        <v>63.166233851483703</v>
      </c>
      <c r="K31" s="39">
        <f t="shared" si="2"/>
        <v>63.166233851483703</v>
      </c>
      <c r="L31" s="41"/>
      <c r="M31" s="41"/>
      <c r="N31" s="41"/>
    </row>
  </sheetData>
  <printOptions gridLines="1"/>
  <pageMargins left="0.7" right="0.7" top="0.75" bottom="0.75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/>
  </sheetViews>
  <sheetFormatPr defaultRowHeight="12.75" x14ac:dyDescent="0.2"/>
  <cols>
    <col min="1" max="1" width="6.140625" style="1" customWidth="1"/>
    <col min="2" max="2" width="9.140625" style="1" customWidth="1"/>
    <col min="3" max="17" width="9.140625" style="1"/>
    <col min="18" max="18" width="9.140625" style="24"/>
    <col min="19" max="16384" width="9.140625" style="1"/>
  </cols>
  <sheetData>
    <row r="1" spans="1:18" ht="13.5" thickBot="1" x14ac:dyDescent="0.25"/>
    <row r="2" spans="1:18" s="82" customFormat="1" ht="26.25" thickBot="1" x14ac:dyDescent="0.4">
      <c r="A2" s="81" t="s">
        <v>116</v>
      </c>
    </row>
    <row r="4" spans="1:18" x14ac:dyDescent="0.2">
      <c r="B4" s="121" t="s">
        <v>262</v>
      </c>
      <c r="R4" s="120" t="s">
        <v>104</v>
      </c>
    </row>
    <row r="5" spans="1:18" x14ac:dyDescent="0.2">
      <c r="B5" s="121" t="s">
        <v>260</v>
      </c>
      <c r="R5" s="120" t="s">
        <v>101</v>
      </c>
    </row>
    <row r="6" spans="1:18" x14ac:dyDescent="0.2">
      <c r="B6" s="121" t="s">
        <v>261</v>
      </c>
      <c r="R6" s="120" t="s">
        <v>104</v>
      </c>
    </row>
    <row r="7" spans="1:18" x14ac:dyDescent="0.2">
      <c r="B7" s="1" t="s">
        <v>14</v>
      </c>
      <c r="R7" s="148" t="s">
        <v>104</v>
      </c>
    </row>
    <row r="8" spans="1:18" x14ac:dyDescent="0.2">
      <c r="B8" s="1" t="s">
        <v>15</v>
      </c>
      <c r="R8" s="148"/>
    </row>
    <row r="9" spans="1:18" x14ac:dyDescent="0.2">
      <c r="R9" s="22"/>
    </row>
    <row r="10" spans="1:18" x14ac:dyDescent="0.2">
      <c r="R10" s="22"/>
    </row>
    <row r="11" spans="1:18" x14ac:dyDescent="0.2">
      <c r="R11" s="22" t="s">
        <v>107</v>
      </c>
    </row>
  </sheetData>
  <mergeCells count="1">
    <mergeCell ref="R7:R8"/>
  </mergeCells>
  <printOptions gridLines="1"/>
  <pageMargins left="0.7" right="0.7" top="0.75" bottom="0.75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/>
  </sheetViews>
  <sheetFormatPr defaultRowHeight="12.75" x14ac:dyDescent="0.2"/>
  <cols>
    <col min="1" max="1" width="2.28515625" style="1" customWidth="1"/>
    <col min="2" max="7" width="9.140625" style="1"/>
    <col min="8" max="8" width="11.5703125" style="1" customWidth="1"/>
    <col min="9" max="9" width="10.85546875" style="1" customWidth="1"/>
    <col min="10" max="16384" width="9.140625" style="1"/>
  </cols>
  <sheetData>
    <row r="1" spans="1:12" ht="13.5" thickBot="1" x14ac:dyDescent="0.25"/>
    <row r="2" spans="1:12" s="82" customFormat="1" ht="26.25" thickBot="1" x14ac:dyDescent="0.4">
      <c r="A2" s="81" t="s">
        <v>117</v>
      </c>
    </row>
    <row r="4" spans="1:12" ht="51" x14ac:dyDescent="0.2">
      <c r="B4" s="80" t="s">
        <v>16</v>
      </c>
      <c r="C4" s="80" t="s">
        <v>0</v>
      </c>
      <c r="D4" s="80" t="s">
        <v>7</v>
      </c>
      <c r="G4" s="80" t="s">
        <v>17</v>
      </c>
      <c r="H4" s="80" t="s">
        <v>18</v>
      </c>
      <c r="I4" s="80" t="s">
        <v>19</v>
      </c>
      <c r="K4" s="80" t="s">
        <v>20</v>
      </c>
      <c r="L4" s="42" t="s">
        <v>21</v>
      </c>
    </row>
    <row r="5" spans="1:12" x14ac:dyDescent="0.2">
      <c r="C5" s="38">
        <v>1</v>
      </c>
      <c r="D5" s="39">
        <f>'Q1 (i) and (ii)'!F7</f>
        <v>1233.6790559869194</v>
      </c>
      <c r="H5" s="39">
        <f>'Q1 (i) and (ii)'!M7</f>
        <v>14.343919294179685</v>
      </c>
      <c r="I5" s="39">
        <f>'Q1 (i) and (ii)'!N7</f>
        <v>-105.5169388502033</v>
      </c>
    </row>
    <row r="6" spans="1:12" x14ac:dyDescent="0.2">
      <c r="C6" s="38">
        <v>2</v>
      </c>
      <c r="D6" s="39">
        <f>'Q1 (i) and (ii)'!F8</f>
        <v>1133.3084401029498</v>
      </c>
      <c r="H6" s="3"/>
    </row>
    <row r="7" spans="1:12" x14ac:dyDescent="0.2">
      <c r="C7" s="38">
        <v>3</v>
      </c>
      <c r="D7" s="39">
        <f>'Q1 (i) and (ii)'!F9</f>
        <v>1007.0866620697279</v>
      </c>
    </row>
    <row r="8" spans="1:12" x14ac:dyDescent="0.2">
      <c r="C8" s="38">
        <v>4</v>
      </c>
      <c r="D8" s="39">
        <f>'Q1 (i) and (ii)'!F10</f>
        <v>881.3846682126125</v>
      </c>
    </row>
    <row r="9" spans="1:12" x14ac:dyDescent="0.2">
      <c r="C9" s="38">
        <v>5</v>
      </c>
      <c r="D9" s="39">
        <f>'Q1 (i) and (ii)'!F11</f>
        <v>734.68711591484578</v>
      </c>
    </row>
    <row r="10" spans="1:12" x14ac:dyDescent="0.2">
      <c r="C10" s="38">
        <v>6</v>
      </c>
      <c r="D10" s="39">
        <f>'Q1 (i) and (ii)'!F12</f>
        <v>598.94759279842822</v>
      </c>
    </row>
    <row r="11" spans="1:12" x14ac:dyDescent="0.2">
      <c r="C11" s="38">
        <v>7</v>
      </c>
      <c r="D11" s="39">
        <f>'Q1 (i) and (ii)'!F13</f>
        <v>474.63488141140544</v>
      </c>
    </row>
    <row r="12" spans="1:12" x14ac:dyDescent="0.2">
      <c r="C12" s="38">
        <v>8</v>
      </c>
      <c r="D12" s="39">
        <f>'Q1 (i) and (ii)'!F14</f>
        <v>362.01195156008032</v>
      </c>
    </row>
    <row r="13" spans="1:12" x14ac:dyDescent="0.2">
      <c r="C13" s="38">
        <v>9</v>
      </c>
      <c r="D13" s="39">
        <f>'Q1 (i) and (ii)'!F15</f>
        <v>261.76171326024252</v>
      </c>
    </row>
    <row r="14" spans="1:12" x14ac:dyDescent="0.2">
      <c r="C14" s="38">
        <v>10</v>
      </c>
      <c r="D14" s="39">
        <f>'Q1 (i) and (ii)'!F16</f>
        <v>174.75329202304894</v>
      </c>
    </row>
    <row r="15" spans="1:12" x14ac:dyDescent="0.2">
      <c r="C15" s="38">
        <v>11</v>
      </c>
      <c r="D15" s="39">
        <f>'Q1 (i) and (ii)'!F17</f>
        <v>102.16415470072116</v>
      </c>
    </row>
    <row r="16" spans="1:12" x14ac:dyDescent="0.2">
      <c r="C16" s="38">
        <v>12</v>
      </c>
      <c r="D16" s="39">
        <f>'Q1 (i) and (ii)'!F18</f>
        <v>45.561846893491129</v>
      </c>
    </row>
    <row r="17" spans="3:6" x14ac:dyDescent="0.2">
      <c r="C17" s="38">
        <v>13</v>
      </c>
      <c r="D17" s="39">
        <f>'Q1 (i) and (ii)'!F19</f>
        <v>7.1538461538461542</v>
      </c>
    </row>
    <row r="18" spans="3:6" x14ac:dyDescent="0.2">
      <c r="C18" s="38">
        <v>14</v>
      </c>
      <c r="D18" s="39">
        <f>'Q1 (i) and (ii)'!F20</f>
        <v>0</v>
      </c>
    </row>
    <row r="19" spans="3:6" x14ac:dyDescent="0.2">
      <c r="C19" s="38">
        <v>15</v>
      </c>
      <c r="D19" s="39">
        <f>'Q1 (i) and (ii)'!F21</f>
        <v>0</v>
      </c>
    </row>
    <row r="20" spans="3:6" x14ac:dyDescent="0.2">
      <c r="C20" s="38">
        <v>16</v>
      </c>
      <c r="D20" s="39">
        <f>'Q1 (i) and (ii)'!F22</f>
        <v>9.615384615384615</v>
      </c>
    </row>
    <row r="21" spans="3:6" x14ac:dyDescent="0.2">
      <c r="C21" s="38">
        <v>17</v>
      </c>
      <c r="D21" s="39">
        <f>'Q1 (i) and (ii)'!F23</f>
        <v>0</v>
      </c>
    </row>
    <row r="22" spans="3:6" x14ac:dyDescent="0.2">
      <c r="C22" s="38">
        <v>18</v>
      </c>
      <c r="D22" s="39">
        <f>'Q1 (i) and (ii)'!F24</f>
        <v>0</v>
      </c>
    </row>
    <row r="23" spans="3:6" x14ac:dyDescent="0.2">
      <c r="C23" s="38">
        <v>19</v>
      </c>
      <c r="D23" s="39">
        <f>'Q1 (i) and (ii)'!F25</f>
        <v>0</v>
      </c>
    </row>
    <row r="24" spans="3:6" x14ac:dyDescent="0.2">
      <c r="C24" s="38">
        <v>20</v>
      </c>
      <c r="D24" s="39">
        <f>'Q1 (i) and (ii)'!F26</f>
        <v>0</v>
      </c>
    </row>
    <row r="25" spans="3:6" x14ac:dyDescent="0.2">
      <c r="C25" s="38">
        <v>21</v>
      </c>
      <c r="D25" s="39">
        <f>'Q1 (i) and (ii)'!F27</f>
        <v>0</v>
      </c>
    </row>
    <row r="26" spans="3:6" x14ac:dyDescent="0.2">
      <c r="C26" s="38">
        <v>22</v>
      </c>
      <c r="D26" s="39">
        <f>'Q1 (i) and (ii)'!F28</f>
        <v>0</v>
      </c>
    </row>
    <row r="27" spans="3:6" x14ac:dyDescent="0.2">
      <c r="C27" s="38">
        <v>23</v>
      </c>
      <c r="D27" s="39">
        <f>'Q1 (i) and (ii)'!F29</f>
        <v>0</v>
      </c>
    </row>
    <row r="28" spans="3:6" x14ac:dyDescent="0.2">
      <c r="C28" s="38">
        <v>24</v>
      </c>
      <c r="D28" s="39">
        <f>'Q1 (i) and (ii)'!F30</f>
        <v>0</v>
      </c>
    </row>
    <row r="29" spans="3:6" x14ac:dyDescent="0.2">
      <c r="C29" s="38">
        <v>25</v>
      </c>
      <c r="D29" s="39">
        <f>'Q1 (i) and (ii)'!F31</f>
        <v>0</v>
      </c>
    </row>
    <row r="31" spans="3:6" x14ac:dyDescent="0.2">
      <c r="F31" s="3"/>
    </row>
    <row r="32" spans="3:6" x14ac:dyDescent="0.2">
      <c r="F32" s="3"/>
    </row>
  </sheetData>
  <printOptions gridLines="1"/>
  <pageMargins left="0.7" right="0.7" top="0.75" bottom="0.75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389"/>
  </sheetPr>
  <dimension ref="A1:S88"/>
  <sheetViews>
    <sheetView workbookViewId="0"/>
  </sheetViews>
  <sheetFormatPr defaultRowHeight="12.75" x14ac:dyDescent="0.2"/>
  <cols>
    <col min="1" max="1" width="4.7109375" style="1" customWidth="1"/>
    <col min="2" max="2" width="4.42578125" style="1" bestFit="1" customWidth="1"/>
    <col min="3" max="9" width="9.140625" style="1"/>
    <col min="10" max="11" width="9.5703125" style="1" bestFit="1" customWidth="1"/>
    <col min="12" max="16384" width="9.140625" style="1"/>
  </cols>
  <sheetData>
    <row r="1" spans="1:19" ht="13.5" thickBot="1" x14ac:dyDescent="0.25"/>
    <row r="2" spans="1:19" s="82" customFormat="1" ht="26.25" thickBot="1" x14ac:dyDescent="0.4">
      <c r="A2" s="81" t="s">
        <v>118</v>
      </c>
    </row>
    <row r="4" spans="1:19" x14ac:dyDescent="0.2">
      <c r="B4" s="149" t="s">
        <v>22</v>
      </c>
      <c r="C4" s="149"/>
      <c r="D4" s="149"/>
      <c r="E4" s="149"/>
      <c r="F4" s="149"/>
    </row>
    <row r="5" spans="1:19" x14ac:dyDescent="0.2">
      <c r="B5" s="106"/>
      <c r="C5" s="149" t="s">
        <v>23</v>
      </c>
      <c r="D5" s="149"/>
      <c r="E5" s="149" t="s">
        <v>24</v>
      </c>
      <c r="F5" s="149"/>
    </row>
    <row r="6" spans="1:19" ht="14.25" x14ac:dyDescent="0.25">
      <c r="B6" s="106" t="s">
        <v>25</v>
      </c>
      <c r="C6" s="107" t="s">
        <v>197</v>
      </c>
      <c r="D6" s="107" t="s">
        <v>198</v>
      </c>
      <c r="E6" s="107" t="s">
        <v>197</v>
      </c>
      <c r="F6" s="107" t="s">
        <v>198</v>
      </c>
    </row>
    <row r="7" spans="1:19" x14ac:dyDescent="0.2">
      <c r="B7" s="37">
        <v>20</v>
      </c>
      <c r="C7" s="43">
        <v>100000</v>
      </c>
      <c r="D7" s="43">
        <v>47.2</v>
      </c>
      <c r="E7" s="43">
        <v>100000</v>
      </c>
      <c r="F7" s="43">
        <v>19.5</v>
      </c>
      <c r="H7" s="24" t="s">
        <v>26</v>
      </c>
      <c r="J7" s="3"/>
      <c r="K7" s="29"/>
      <c r="L7" s="3"/>
      <c r="P7" s="30"/>
      <c r="Q7" s="30"/>
      <c r="R7" s="30"/>
      <c r="S7" s="30"/>
    </row>
    <row r="8" spans="1:19" x14ac:dyDescent="0.2">
      <c r="B8" s="37">
        <v>21</v>
      </c>
      <c r="C8" s="43">
        <v>99952.8</v>
      </c>
      <c r="D8" s="43">
        <v>46.9</v>
      </c>
      <c r="E8" s="43">
        <v>99980.6</v>
      </c>
      <c r="F8" s="43">
        <v>19.5</v>
      </c>
      <c r="H8" s="1" t="s">
        <v>27</v>
      </c>
      <c r="J8" s="3"/>
      <c r="K8" s="3"/>
      <c r="L8" s="31">
        <v>0.95</v>
      </c>
      <c r="P8" s="30"/>
      <c r="Q8" s="30"/>
      <c r="R8" s="30"/>
      <c r="S8" s="30"/>
    </row>
    <row r="9" spans="1:19" x14ac:dyDescent="0.2">
      <c r="B9" s="37">
        <v>22</v>
      </c>
      <c r="C9" s="43">
        <v>99905.9</v>
      </c>
      <c r="D9" s="43">
        <v>47.4</v>
      </c>
      <c r="E9" s="43">
        <v>99961</v>
      </c>
      <c r="F9" s="43">
        <v>19</v>
      </c>
      <c r="H9" s="1" t="s">
        <v>28</v>
      </c>
      <c r="J9" s="3"/>
      <c r="K9" s="3"/>
      <c r="L9" s="31">
        <v>0.9</v>
      </c>
      <c r="P9" s="30"/>
      <c r="Q9" s="30"/>
      <c r="R9" s="30"/>
      <c r="S9" s="30"/>
    </row>
    <row r="10" spans="1:19" x14ac:dyDescent="0.2">
      <c r="B10" s="37">
        <v>23</v>
      </c>
      <c r="C10" s="43">
        <v>99858.5</v>
      </c>
      <c r="D10" s="43">
        <v>49.9</v>
      </c>
      <c r="E10" s="43">
        <v>99942</v>
      </c>
      <c r="F10" s="43">
        <v>21.7</v>
      </c>
      <c r="H10" s="1" t="s">
        <v>29</v>
      </c>
      <c r="J10" s="3"/>
      <c r="K10" s="3"/>
      <c r="L10" s="32">
        <v>5.2499999999999998E-2</v>
      </c>
      <c r="P10" s="30"/>
      <c r="Q10" s="30"/>
      <c r="R10" s="30"/>
      <c r="S10" s="30"/>
    </row>
    <row r="11" spans="1:19" x14ac:dyDescent="0.2">
      <c r="B11" s="37">
        <v>24</v>
      </c>
      <c r="C11" s="43">
        <v>99808.6</v>
      </c>
      <c r="D11" s="43">
        <v>51.7</v>
      </c>
      <c r="E11" s="43">
        <v>99920.3</v>
      </c>
      <c r="F11" s="43">
        <v>20.3</v>
      </c>
      <c r="J11" s="3"/>
      <c r="K11" s="3"/>
      <c r="L11" s="31"/>
      <c r="P11" s="30"/>
      <c r="Q11" s="30"/>
      <c r="R11" s="30"/>
      <c r="S11" s="30"/>
    </row>
    <row r="12" spans="1:19" x14ac:dyDescent="0.2">
      <c r="B12" s="37">
        <v>25</v>
      </c>
      <c r="C12" s="43">
        <v>99756.9</v>
      </c>
      <c r="D12" s="43">
        <v>57.3</v>
      </c>
      <c r="E12" s="43">
        <v>99899.8</v>
      </c>
      <c r="F12" s="43">
        <v>22.7</v>
      </c>
      <c r="H12" s="24" t="s">
        <v>30</v>
      </c>
      <c r="J12" s="3"/>
      <c r="K12" s="3"/>
      <c r="L12" s="31"/>
      <c r="P12" s="30"/>
      <c r="Q12" s="30"/>
      <c r="R12" s="30"/>
      <c r="S12" s="30"/>
    </row>
    <row r="13" spans="1:19" x14ac:dyDescent="0.2">
      <c r="B13" s="37">
        <v>26</v>
      </c>
      <c r="C13" s="43">
        <v>99699.6</v>
      </c>
      <c r="D13" s="43">
        <v>52.9</v>
      </c>
      <c r="E13" s="43">
        <v>99877.2</v>
      </c>
      <c r="F13" s="43">
        <v>26</v>
      </c>
      <c r="H13" s="1" t="s">
        <v>27</v>
      </c>
      <c r="J13" s="3"/>
      <c r="K13" s="3"/>
      <c r="L13" s="31">
        <v>0.85</v>
      </c>
      <c r="P13" s="30"/>
      <c r="Q13" s="30"/>
      <c r="R13" s="30"/>
      <c r="S13" s="30"/>
    </row>
    <row r="14" spans="1:19" x14ac:dyDescent="0.2">
      <c r="B14" s="37">
        <v>27</v>
      </c>
      <c r="C14" s="43">
        <v>99646.8</v>
      </c>
      <c r="D14" s="43">
        <v>55.1</v>
      </c>
      <c r="E14" s="43">
        <v>99851.199999999997</v>
      </c>
      <c r="F14" s="43">
        <v>26.2</v>
      </c>
      <c r="H14" s="1" t="s">
        <v>28</v>
      </c>
      <c r="J14" s="3"/>
      <c r="K14" s="3"/>
      <c r="L14" s="31">
        <v>0.75</v>
      </c>
      <c r="P14" s="30"/>
      <c r="Q14" s="30"/>
      <c r="R14" s="30"/>
      <c r="S14" s="30"/>
    </row>
    <row r="15" spans="1:19" x14ac:dyDescent="0.2">
      <c r="B15" s="37">
        <v>28</v>
      </c>
      <c r="C15" s="43">
        <v>99591.7</v>
      </c>
      <c r="D15" s="43">
        <v>62.3</v>
      </c>
      <c r="E15" s="43">
        <v>99824.9</v>
      </c>
      <c r="F15" s="43">
        <v>29.2</v>
      </c>
      <c r="H15" s="1" t="s">
        <v>29</v>
      </c>
      <c r="J15" s="3"/>
      <c r="K15" s="3"/>
      <c r="L15" s="32">
        <v>4.7500000000000001E-2</v>
      </c>
      <c r="P15" s="30"/>
      <c r="Q15" s="30"/>
      <c r="R15" s="30"/>
      <c r="S15" s="30"/>
    </row>
    <row r="16" spans="1:19" x14ac:dyDescent="0.2">
      <c r="B16" s="37">
        <v>29</v>
      </c>
      <c r="C16" s="43">
        <v>99529.5</v>
      </c>
      <c r="D16" s="43">
        <v>61.1</v>
      </c>
      <c r="E16" s="43">
        <v>99795.6</v>
      </c>
      <c r="F16" s="43">
        <v>31.5</v>
      </c>
      <c r="J16" s="3"/>
      <c r="K16" s="3"/>
      <c r="L16" s="32"/>
      <c r="P16" s="30"/>
      <c r="Q16" s="30"/>
      <c r="R16" s="30"/>
      <c r="S16" s="30"/>
    </row>
    <row r="17" spans="2:19" x14ac:dyDescent="0.2">
      <c r="B17" s="37">
        <v>30</v>
      </c>
      <c r="C17" s="43">
        <v>99468.2</v>
      </c>
      <c r="D17" s="43">
        <v>65.2</v>
      </c>
      <c r="E17" s="43">
        <v>99764.2</v>
      </c>
      <c r="F17" s="43">
        <v>36.1</v>
      </c>
      <c r="H17" s="24" t="s">
        <v>31</v>
      </c>
      <c r="J17" s="3"/>
      <c r="K17" s="3"/>
      <c r="L17" s="32"/>
      <c r="P17" s="30"/>
      <c r="Q17" s="30"/>
      <c r="R17" s="30"/>
      <c r="S17" s="30"/>
    </row>
    <row r="18" spans="2:19" x14ac:dyDescent="0.2">
      <c r="B18" s="37">
        <v>31</v>
      </c>
      <c r="C18" s="43">
        <v>99403</v>
      </c>
      <c r="D18" s="43">
        <v>69.599999999999994</v>
      </c>
      <c r="E18" s="43">
        <v>99728.1</v>
      </c>
      <c r="F18" s="43">
        <v>37.1</v>
      </c>
      <c r="H18" s="1" t="s">
        <v>32</v>
      </c>
      <c r="J18" s="3"/>
      <c r="K18" s="3"/>
      <c r="L18" s="3"/>
      <c r="P18" s="30"/>
      <c r="Q18" s="30"/>
      <c r="R18" s="30"/>
      <c r="S18" s="30"/>
    </row>
    <row r="19" spans="2:19" x14ac:dyDescent="0.2">
      <c r="B19" s="37">
        <v>32</v>
      </c>
      <c r="C19" s="43">
        <v>99333.4</v>
      </c>
      <c r="D19" s="43">
        <v>83.3</v>
      </c>
      <c r="E19" s="43">
        <v>99690.9</v>
      </c>
      <c r="F19" s="43">
        <v>45.6</v>
      </c>
      <c r="H19" s="1" t="s">
        <v>33</v>
      </c>
      <c r="J19" s="3"/>
      <c r="K19" s="3"/>
      <c r="L19" s="3"/>
      <c r="P19" s="30"/>
      <c r="Q19" s="30"/>
      <c r="R19" s="30"/>
      <c r="S19" s="30"/>
    </row>
    <row r="20" spans="2:19" x14ac:dyDescent="0.2">
      <c r="B20" s="37">
        <v>33</v>
      </c>
      <c r="C20" s="43">
        <v>99250.1</v>
      </c>
      <c r="D20" s="43">
        <v>81.900000000000006</v>
      </c>
      <c r="E20" s="43">
        <v>99645.4</v>
      </c>
      <c r="F20" s="43">
        <v>46.4</v>
      </c>
      <c r="H20" s="1" t="s">
        <v>34</v>
      </c>
      <c r="J20" s="3"/>
      <c r="K20" s="3"/>
      <c r="L20" s="3"/>
      <c r="P20" s="30"/>
      <c r="Q20" s="30"/>
      <c r="R20" s="30"/>
      <c r="S20" s="30"/>
    </row>
    <row r="21" spans="2:19" x14ac:dyDescent="0.2">
      <c r="B21" s="37">
        <v>34</v>
      </c>
      <c r="C21" s="43">
        <v>99168.2</v>
      </c>
      <c r="D21" s="43">
        <v>88.6</v>
      </c>
      <c r="E21" s="43">
        <v>99598.9</v>
      </c>
      <c r="F21" s="43">
        <v>48.5</v>
      </c>
      <c r="J21" s="3"/>
      <c r="K21" s="3"/>
      <c r="L21" s="3"/>
      <c r="P21" s="30"/>
      <c r="Q21" s="30"/>
      <c r="R21" s="30"/>
      <c r="S21" s="30"/>
    </row>
    <row r="22" spans="2:19" x14ac:dyDescent="0.2">
      <c r="B22" s="37">
        <v>35</v>
      </c>
      <c r="C22" s="43">
        <v>99079.6</v>
      </c>
      <c r="D22" s="43">
        <v>94.3</v>
      </c>
      <c r="E22" s="43">
        <v>99550.5</v>
      </c>
      <c r="F22" s="43">
        <v>54.4</v>
      </c>
      <c r="J22" s="3"/>
      <c r="K22" s="3"/>
      <c r="L22" s="3"/>
      <c r="P22" s="30"/>
      <c r="Q22" s="30"/>
      <c r="R22" s="30"/>
      <c r="S22" s="30"/>
    </row>
    <row r="23" spans="2:19" x14ac:dyDescent="0.2">
      <c r="B23" s="37">
        <v>36</v>
      </c>
      <c r="C23" s="43">
        <v>98985.3</v>
      </c>
      <c r="D23" s="43">
        <v>108.4</v>
      </c>
      <c r="E23" s="43">
        <v>99496.1</v>
      </c>
      <c r="F23" s="43">
        <v>61.9</v>
      </c>
      <c r="J23" s="3"/>
      <c r="K23" s="3"/>
      <c r="L23" s="3"/>
      <c r="P23" s="30"/>
      <c r="Q23" s="30"/>
      <c r="R23" s="30"/>
      <c r="S23" s="30"/>
    </row>
    <row r="24" spans="2:19" x14ac:dyDescent="0.2">
      <c r="B24" s="37">
        <v>37</v>
      </c>
      <c r="C24" s="43">
        <v>98876.9</v>
      </c>
      <c r="D24" s="43">
        <v>107.8</v>
      </c>
      <c r="E24" s="43">
        <v>99434.1</v>
      </c>
      <c r="F24" s="43">
        <v>69.7</v>
      </c>
      <c r="J24" s="3"/>
      <c r="K24" s="3"/>
      <c r="L24" s="3"/>
      <c r="P24" s="30"/>
      <c r="Q24" s="30"/>
      <c r="R24" s="30"/>
      <c r="S24" s="30"/>
    </row>
    <row r="25" spans="2:19" x14ac:dyDescent="0.2">
      <c r="B25" s="37">
        <v>38</v>
      </c>
      <c r="C25" s="43">
        <v>98769.1</v>
      </c>
      <c r="D25" s="43">
        <v>114.1</v>
      </c>
      <c r="E25" s="43">
        <v>99364.4</v>
      </c>
      <c r="F25" s="43">
        <v>70.5</v>
      </c>
      <c r="J25" s="3"/>
      <c r="K25" s="3"/>
      <c r="L25" s="3"/>
      <c r="P25" s="30"/>
      <c r="Q25" s="30"/>
      <c r="R25" s="30"/>
      <c r="S25" s="30"/>
    </row>
    <row r="26" spans="2:19" x14ac:dyDescent="0.2">
      <c r="B26" s="37">
        <v>39</v>
      </c>
      <c r="C26" s="43">
        <v>98655</v>
      </c>
      <c r="D26" s="43">
        <v>126.1</v>
      </c>
      <c r="E26" s="43">
        <v>99293.9</v>
      </c>
      <c r="F26" s="43">
        <v>76.7</v>
      </c>
      <c r="J26" s="3"/>
      <c r="K26" s="3"/>
      <c r="L26" s="3"/>
      <c r="P26" s="30"/>
      <c r="Q26" s="30"/>
      <c r="R26" s="30"/>
      <c r="S26" s="30"/>
    </row>
    <row r="27" spans="2:19" x14ac:dyDescent="0.2">
      <c r="B27" s="37">
        <v>40</v>
      </c>
      <c r="C27" s="43">
        <v>98528.9</v>
      </c>
      <c r="D27" s="43">
        <v>138.30000000000001</v>
      </c>
      <c r="E27" s="43">
        <v>99217.3</v>
      </c>
      <c r="F27" s="43">
        <v>86.6</v>
      </c>
      <c r="J27" s="3"/>
      <c r="K27" s="3"/>
      <c r="L27" s="3"/>
      <c r="P27" s="30"/>
      <c r="Q27" s="30"/>
      <c r="R27" s="30"/>
      <c r="S27" s="30"/>
    </row>
    <row r="28" spans="2:19" x14ac:dyDescent="0.2">
      <c r="B28" s="37">
        <v>41</v>
      </c>
      <c r="C28" s="43">
        <v>98390.6</v>
      </c>
      <c r="D28" s="43">
        <v>156.6</v>
      </c>
      <c r="E28" s="43">
        <v>99130.6</v>
      </c>
      <c r="F28" s="43">
        <v>91.5</v>
      </c>
      <c r="J28" s="3"/>
      <c r="K28" s="3"/>
      <c r="L28" s="3"/>
      <c r="P28" s="30"/>
      <c r="Q28" s="30"/>
      <c r="R28" s="30"/>
      <c r="S28" s="30"/>
    </row>
    <row r="29" spans="2:19" x14ac:dyDescent="0.2">
      <c r="B29" s="37">
        <v>42</v>
      </c>
      <c r="C29" s="43">
        <v>98234</v>
      </c>
      <c r="D29" s="43">
        <v>164.5</v>
      </c>
      <c r="E29" s="43">
        <v>99039.1</v>
      </c>
      <c r="F29" s="43">
        <v>102.7</v>
      </c>
      <c r="J29" s="3"/>
      <c r="K29" s="3"/>
      <c r="L29" s="3"/>
      <c r="P29" s="30"/>
      <c r="Q29" s="30"/>
      <c r="R29" s="30"/>
      <c r="S29" s="30"/>
    </row>
    <row r="30" spans="2:19" x14ac:dyDescent="0.2">
      <c r="B30" s="37">
        <v>43</v>
      </c>
      <c r="C30" s="43">
        <v>98069.4</v>
      </c>
      <c r="D30" s="43">
        <v>182.9</v>
      </c>
      <c r="E30" s="43">
        <v>98936.4</v>
      </c>
      <c r="F30" s="43">
        <v>108.2</v>
      </c>
      <c r="J30" s="3"/>
      <c r="K30" s="3"/>
      <c r="L30" s="3"/>
      <c r="P30" s="30"/>
      <c r="Q30" s="30"/>
      <c r="R30" s="30"/>
      <c r="S30" s="30"/>
    </row>
    <row r="31" spans="2:19" x14ac:dyDescent="0.2">
      <c r="B31" s="37">
        <v>44</v>
      </c>
      <c r="C31" s="43">
        <v>97886.5</v>
      </c>
      <c r="D31" s="43">
        <v>194.3</v>
      </c>
      <c r="E31" s="43">
        <v>98828.2</v>
      </c>
      <c r="F31" s="43">
        <v>122.6</v>
      </c>
      <c r="J31" s="3"/>
      <c r="K31" s="3"/>
      <c r="L31" s="3"/>
      <c r="P31" s="30"/>
      <c r="Q31" s="30"/>
      <c r="R31" s="30"/>
      <c r="S31" s="30"/>
    </row>
    <row r="32" spans="2:19" x14ac:dyDescent="0.2">
      <c r="B32" s="37">
        <v>45</v>
      </c>
      <c r="C32" s="43">
        <v>97692.3</v>
      </c>
      <c r="D32" s="43">
        <v>203</v>
      </c>
      <c r="E32" s="43">
        <v>98705.600000000006</v>
      </c>
      <c r="F32" s="43">
        <v>135.4</v>
      </c>
      <c r="J32" s="3"/>
      <c r="K32" s="3"/>
      <c r="L32" s="3"/>
      <c r="P32" s="30"/>
      <c r="Q32" s="30"/>
      <c r="R32" s="30"/>
      <c r="S32" s="30"/>
    </row>
    <row r="33" spans="2:19" x14ac:dyDescent="0.2">
      <c r="B33" s="37">
        <v>46</v>
      </c>
      <c r="C33" s="43">
        <v>97489.3</v>
      </c>
      <c r="D33" s="43">
        <v>217.1</v>
      </c>
      <c r="E33" s="43">
        <v>98570.3</v>
      </c>
      <c r="F33" s="43">
        <v>145.80000000000001</v>
      </c>
      <c r="J33" s="3"/>
      <c r="K33" s="3"/>
      <c r="L33" s="3"/>
      <c r="P33" s="30"/>
      <c r="Q33" s="30"/>
      <c r="R33" s="30"/>
      <c r="S33" s="30"/>
    </row>
    <row r="34" spans="2:19" x14ac:dyDescent="0.2">
      <c r="B34" s="37">
        <v>47</v>
      </c>
      <c r="C34" s="43">
        <v>97272.2</v>
      </c>
      <c r="D34" s="43">
        <v>253.3</v>
      </c>
      <c r="E34" s="43">
        <v>98424.4</v>
      </c>
      <c r="F34" s="43">
        <v>157.4</v>
      </c>
      <c r="J34" s="3"/>
      <c r="K34" s="3"/>
      <c r="L34" s="3"/>
      <c r="P34" s="30"/>
      <c r="Q34" s="30"/>
      <c r="R34" s="30"/>
      <c r="S34" s="30"/>
    </row>
    <row r="35" spans="2:19" x14ac:dyDescent="0.2">
      <c r="B35" s="37">
        <v>48</v>
      </c>
      <c r="C35" s="43">
        <v>97018.8</v>
      </c>
      <c r="D35" s="43">
        <v>258</v>
      </c>
      <c r="E35" s="43">
        <v>98267</v>
      </c>
      <c r="F35" s="43">
        <v>167.8</v>
      </c>
      <c r="J35" s="3"/>
      <c r="K35" s="3"/>
      <c r="L35" s="3"/>
      <c r="P35" s="30"/>
      <c r="Q35" s="30"/>
      <c r="R35" s="30"/>
      <c r="S35" s="30"/>
    </row>
    <row r="36" spans="2:19" x14ac:dyDescent="0.2">
      <c r="B36" s="37">
        <v>49</v>
      </c>
      <c r="C36" s="43">
        <v>96760.9</v>
      </c>
      <c r="D36" s="43">
        <v>287.10000000000002</v>
      </c>
      <c r="E36" s="43">
        <v>98099.199999999997</v>
      </c>
      <c r="F36" s="43">
        <v>181.6</v>
      </c>
      <c r="J36" s="3"/>
      <c r="K36" s="3"/>
      <c r="L36" s="3"/>
      <c r="P36" s="30"/>
      <c r="Q36" s="30"/>
      <c r="R36" s="30"/>
      <c r="S36" s="30"/>
    </row>
    <row r="37" spans="2:19" x14ac:dyDescent="0.2">
      <c r="B37" s="37">
        <v>50</v>
      </c>
      <c r="C37" s="43">
        <v>96473.8</v>
      </c>
      <c r="D37" s="43">
        <v>316.60000000000002</v>
      </c>
      <c r="E37" s="43">
        <v>97917.6</v>
      </c>
      <c r="F37" s="43">
        <v>200.2</v>
      </c>
      <c r="J37" s="3"/>
      <c r="K37" s="3"/>
      <c r="L37" s="3"/>
      <c r="P37" s="30"/>
      <c r="Q37" s="30"/>
      <c r="R37" s="30"/>
      <c r="S37" s="30"/>
    </row>
    <row r="38" spans="2:19" x14ac:dyDescent="0.2">
      <c r="B38" s="37">
        <v>51</v>
      </c>
      <c r="C38" s="43">
        <v>96157.3</v>
      </c>
      <c r="D38" s="43">
        <v>322.2</v>
      </c>
      <c r="E38" s="43">
        <v>97717.3</v>
      </c>
      <c r="F38" s="43">
        <v>221.4</v>
      </c>
      <c r="J38" s="3"/>
      <c r="K38" s="3"/>
      <c r="L38" s="3"/>
      <c r="P38" s="30"/>
      <c r="Q38" s="30"/>
      <c r="R38" s="30"/>
      <c r="S38" s="30"/>
    </row>
    <row r="39" spans="2:19" x14ac:dyDescent="0.2">
      <c r="B39" s="37">
        <v>52</v>
      </c>
      <c r="C39" s="43">
        <v>95835</v>
      </c>
      <c r="D39" s="43">
        <v>348.8</v>
      </c>
      <c r="E39" s="43">
        <v>97495.9</v>
      </c>
      <c r="F39" s="43">
        <v>242.1</v>
      </c>
      <c r="J39" s="3"/>
      <c r="K39" s="3"/>
      <c r="L39" s="3"/>
      <c r="P39" s="30"/>
      <c r="Q39" s="30"/>
      <c r="R39" s="30"/>
      <c r="S39" s="30"/>
    </row>
    <row r="40" spans="2:19" x14ac:dyDescent="0.2">
      <c r="B40" s="37">
        <v>53</v>
      </c>
      <c r="C40" s="43">
        <v>95486.2</v>
      </c>
      <c r="D40" s="43">
        <v>368.3</v>
      </c>
      <c r="E40" s="43">
        <v>97253.8</v>
      </c>
      <c r="F40" s="43">
        <v>263.39999999999998</v>
      </c>
      <c r="J40" s="3"/>
      <c r="K40" s="3"/>
      <c r="L40" s="3"/>
      <c r="P40" s="30"/>
      <c r="Q40" s="30"/>
      <c r="R40" s="30"/>
      <c r="S40" s="30"/>
    </row>
    <row r="41" spans="2:19" x14ac:dyDescent="0.2">
      <c r="B41" s="37">
        <v>54</v>
      </c>
      <c r="C41" s="43">
        <v>95118</v>
      </c>
      <c r="D41" s="43">
        <v>400.8</v>
      </c>
      <c r="E41" s="43">
        <v>96990.6</v>
      </c>
      <c r="F41" s="43">
        <v>281.8</v>
      </c>
      <c r="J41" s="3"/>
      <c r="K41" s="3"/>
      <c r="L41" s="3"/>
      <c r="P41" s="30"/>
      <c r="Q41" s="30"/>
      <c r="R41" s="30"/>
      <c r="S41" s="30"/>
    </row>
    <row r="42" spans="2:19" x14ac:dyDescent="0.2">
      <c r="B42" s="37">
        <v>55</v>
      </c>
      <c r="C42" s="43">
        <v>94717.1</v>
      </c>
      <c r="D42" s="43">
        <v>451.2</v>
      </c>
      <c r="E42" s="43">
        <v>96708.800000000003</v>
      </c>
      <c r="F42" s="43">
        <v>305.7</v>
      </c>
      <c r="J42" s="3"/>
      <c r="K42" s="3"/>
      <c r="L42" s="3"/>
      <c r="P42" s="30"/>
      <c r="Q42" s="30"/>
      <c r="R42" s="30"/>
      <c r="S42" s="30"/>
    </row>
    <row r="43" spans="2:19" x14ac:dyDescent="0.2">
      <c r="B43" s="37">
        <v>56</v>
      </c>
      <c r="C43" s="43">
        <v>94266</v>
      </c>
      <c r="D43" s="43">
        <v>496</v>
      </c>
      <c r="E43" s="43">
        <v>96403</v>
      </c>
      <c r="F43" s="43">
        <v>334.3</v>
      </c>
      <c r="J43" s="3"/>
      <c r="K43" s="3"/>
      <c r="L43" s="3"/>
      <c r="P43" s="30"/>
      <c r="Q43" s="30"/>
      <c r="R43" s="30"/>
      <c r="S43" s="30"/>
    </row>
    <row r="44" spans="2:19" x14ac:dyDescent="0.2">
      <c r="B44" s="37">
        <v>57</v>
      </c>
      <c r="C44" s="43">
        <v>93769.9</v>
      </c>
      <c r="D44" s="43">
        <v>534.70000000000005</v>
      </c>
      <c r="E44" s="43">
        <v>96068.800000000003</v>
      </c>
      <c r="F44" s="43">
        <v>357.1</v>
      </c>
      <c r="J44" s="3"/>
      <c r="K44" s="3"/>
      <c r="L44" s="3"/>
      <c r="P44" s="30"/>
      <c r="Q44" s="30"/>
      <c r="R44" s="30"/>
      <c r="S44" s="30"/>
    </row>
    <row r="45" spans="2:19" x14ac:dyDescent="0.2">
      <c r="B45" s="37">
        <v>58</v>
      </c>
      <c r="C45" s="43">
        <v>93235.199999999997</v>
      </c>
      <c r="D45" s="43">
        <v>576.9</v>
      </c>
      <c r="E45" s="43">
        <v>95711.8</v>
      </c>
      <c r="F45" s="43">
        <v>390.1</v>
      </c>
      <c r="J45" s="3"/>
      <c r="K45" s="3"/>
      <c r="L45" s="3"/>
      <c r="P45" s="30"/>
      <c r="Q45" s="30"/>
      <c r="R45" s="30"/>
      <c r="S45" s="30"/>
    </row>
    <row r="46" spans="2:19" x14ac:dyDescent="0.2">
      <c r="B46" s="37">
        <v>59</v>
      </c>
      <c r="C46" s="43">
        <v>92658.3</v>
      </c>
      <c r="D46" s="43">
        <v>628.1</v>
      </c>
      <c r="E46" s="43">
        <v>95321.7</v>
      </c>
      <c r="F46" s="43">
        <v>438.2</v>
      </c>
      <c r="J46" s="3"/>
      <c r="K46" s="3"/>
      <c r="L46" s="3"/>
      <c r="P46" s="30"/>
      <c r="Q46" s="30"/>
      <c r="R46" s="30"/>
      <c r="S46" s="30"/>
    </row>
    <row r="47" spans="2:19" x14ac:dyDescent="0.2">
      <c r="B47" s="37">
        <v>60</v>
      </c>
      <c r="C47" s="43">
        <v>92030.2</v>
      </c>
      <c r="D47" s="43">
        <v>712.4</v>
      </c>
      <c r="E47" s="43">
        <v>94883.5</v>
      </c>
      <c r="F47" s="43">
        <v>476.1</v>
      </c>
      <c r="J47" s="3"/>
      <c r="K47" s="3"/>
      <c r="L47" s="3"/>
      <c r="P47" s="30"/>
      <c r="Q47" s="30"/>
      <c r="R47" s="30"/>
      <c r="S47" s="30"/>
    </row>
    <row r="48" spans="2:19" x14ac:dyDescent="0.2">
      <c r="B48" s="37">
        <v>61</v>
      </c>
      <c r="C48" s="43">
        <v>91317.8</v>
      </c>
      <c r="D48" s="43">
        <v>761.5</v>
      </c>
      <c r="E48" s="43">
        <v>94407.4</v>
      </c>
      <c r="F48" s="43">
        <v>515.6</v>
      </c>
      <c r="J48" s="3"/>
      <c r="K48" s="3"/>
      <c r="L48" s="3"/>
      <c r="P48" s="30"/>
      <c r="Q48" s="30"/>
      <c r="R48" s="30"/>
      <c r="S48" s="30"/>
    </row>
    <row r="49" spans="2:19" x14ac:dyDescent="0.2">
      <c r="B49" s="37">
        <v>62</v>
      </c>
      <c r="C49" s="43">
        <v>90556.4</v>
      </c>
      <c r="D49" s="43">
        <v>822</v>
      </c>
      <c r="E49" s="43">
        <v>93891.8</v>
      </c>
      <c r="F49" s="43">
        <v>573.29999999999995</v>
      </c>
      <c r="J49" s="3"/>
      <c r="K49" s="3"/>
      <c r="L49" s="3"/>
      <c r="P49" s="30"/>
      <c r="Q49" s="30"/>
      <c r="R49" s="30"/>
      <c r="S49" s="30"/>
    </row>
    <row r="50" spans="2:19" x14ac:dyDescent="0.2">
      <c r="B50" s="37">
        <v>63</v>
      </c>
      <c r="C50" s="43">
        <v>89734.399999999994</v>
      </c>
      <c r="D50" s="43">
        <v>917.1</v>
      </c>
      <c r="E50" s="43">
        <v>93318.5</v>
      </c>
      <c r="F50" s="43">
        <v>614.20000000000005</v>
      </c>
      <c r="J50" s="3"/>
      <c r="K50" s="3"/>
      <c r="L50" s="3"/>
      <c r="P50" s="30"/>
      <c r="Q50" s="30"/>
      <c r="R50" s="30"/>
      <c r="S50" s="30"/>
    </row>
    <row r="51" spans="2:19" x14ac:dyDescent="0.2">
      <c r="B51" s="37">
        <v>64</v>
      </c>
      <c r="C51" s="43">
        <v>88817.3</v>
      </c>
      <c r="D51" s="43">
        <v>990.7</v>
      </c>
      <c r="E51" s="43">
        <v>92704.3</v>
      </c>
      <c r="F51" s="43">
        <v>654.79999999999995</v>
      </c>
      <c r="J51" s="3"/>
      <c r="K51" s="3"/>
      <c r="L51" s="3"/>
      <c r="P51" s="30"/>
      <c r="Q51" s="30"/>
      <c r="R51" s="30"/>
      <c r="S51" s="30"/>
    </row>
    <row r="52" spans="2:19" x14ac:dyDescent="0.2">
      <c r="B52" s="37">
        <v>65</v>
      </c>
      <c r="C52" s="43">
        <v>87826.6</v>
      </c>
      <c r="D52" s="43">
        <v>1052</v>
      </c>
      <c r="E52" s="43">
        <v>92049.600000000006</v>
      </c>
      <c r="F52" s="43">
        <v>698.7</v>
      </c>
      <c r="J52" s="3"/>
      <c r="K52" s="3"/>
      <c r="L52" s="3"/>
      <c r="P52" s="30"/>
      <c r="Q52" s="30"/>
      <c r="R52" s="30"/>
      <c r="S52" s="30"/>
    </row>
    <row r="53" spans="2:19" x14ac:dyDescent="0.2">
      <c r="B53" s="37">
        <v>66</v>
      </c>
      <c r="C53" s="43">
        <v>86774.5</v>
      </c>
      <c r="D53" s="43">
        <v>1132.7</v>
      </c>
      <c r="E53" s="43">
        <v>91350.9</v>
      </c>
      <c r="F53" s="43">
        <v>780</v>
      </c>
      <c r="J53" s="3"/>
      <c r="K53" s="3"/>
      <c r="L53" s="3"/>
      <c r="P53" s="30"/>
      <c r="Q53" s="30"/>
      <c r="R53" s="30"/>
      <c r="S53" s="30"/>
    </row>
    <row r="54" spans="2:19" x14ac:dyDescent="0.2">
      <c r="B54" s="37">
        <v>67</v>
      </c>
      <c r="C54" s="43">
        <v>85641.8</v>
      </c>
      <c r="D54" s="43">
        <v>1206.5</v>
      </c>
      <c r="E54" s="43">
        <v>90570.9</v>
      </c>
      <c r="F54" s="43">
        <v>839.4</v>
      </c>
      <c r="J54" s="3"/>
      <c r="K54" s="3"/>
      <c r="L54" s="3"/>
      <c r="P54" s="30"/>
      <c r="Q54" s="30"/>
      <c r="R54" s="30"/>
      <c r="S54" s="30"/>
    </row>
    <row r="55" spans="2:19" x14ac:dyDescent="0.2">
      <c r="B55" s="37">
        <v>68</v>
      </c>
      <c r="C55" s="43">
        <v>84435.3</v>
      </c>
      <c r="D55" s="43">
        <v>1284.0999999999999</v>
      </c>
      <c r="E55" s="43">
        <v>89731.5</v>
      </c>
      <c r="F55" s="43">
        <v>904.4</v>
      </c>
      <c r="J55" s="3"/>
      <c r="K55" s="3"/>
      <c r="L55" s="3"/>
      <c r="P55" s="30"/>
      <c r="Q55" s="30"/>
      <c r="R55" s="30"/>
      <c r="S55" s="30"/>
    </row>
    <row r="56" spans="2:19" x14ac:dyDescent="0.2">
      <c r="B56" s="37">
        <v>69</v>
      </c>
      <c r="C56" s="43">
        <v>83151.3</v>
      </c>
      <c r="D56" s="43">
        <v>1378.1</v>
      </c>
      <c r="E56" s="43">
        <v>88827.1</v>
      </c>
      <c r="F56" s="43">
        <v>984.1</v>
      </c>
      <c r="J56" s="3"/>
      <c r="K56" s="3"/>
      <c r="L56" s="3"/>
      <c r="P56" s="30"/>
      <c r="Q56" s="30"/>
      <c r="R56" s="30"/>
      <c r="S56" s="30"/>
    </row>
    <row r="57" spans="2:19" x14ac:dyDescent="0.2">
      <c r="B57" s="37">
        <v>70</v>
      </c>
      <c r="C57" s="43">
        <v>81773.2</v>
      </c>
      <c r="D57" s="43">
        <v>1493.7</v>
      </c>
      <c r="E57" s="43">
        <v>87842.9</v>
      </c>
      <c r="F57" s="43">
        <v>1066.5</v>
      </c>
      <c r="J57" s="3"/>
      <c r="K57" s="3"/>
      <c r="L57" s="3"/>
      <c r="P57" s="30"/>
      <c r="Q57" s="30"/>
      <c r="R57" s="30"/>
      <c r="S57" s="30"/>
    </row>
    <row r="58" spans="2:19" x14ac:dyDescent="0.2">
      <c r="B58" s="37">
        <v>71</v>
      </c>
      <c r="C58" s="43">
        <v>80279.5</v>
      </c>
      <c r="D58" s="43">
        <v>1664.1</v>
      </c>
      <c r="E58" s="43">
        <v>86776.5</v>
      </c>
      <c r="F58" s="43">
        <v>1197.9000000000001</v>
      </c>
      <c r="J58" s="3"/>
      <c r="K58" s="3"/>
      <c r="L58" s="3"/>
      <c r="P58" s="30"/>
      <c r="Q58" s="30"/>
      <c r="R58" s="30"/>
      <c r="S58" s="30"/>
    </row>
    <row r="59" spans="2:19" x14ac:dyDescent="0.2">
      <c r="B59" s="37">
        <v>72</v>
      </c>
      <c r="C59" s="43">
        <v>78615.399999999994</v>
      </c>
      <c r="D59" s="43">
        <v>1792.7</v>
      </c>
      <c r="E59" s="43">
        <v>85578.5</v>
      </c>
      <c r="F59" s="43">
        <v>1319.2</v>
      </c>
      <c r="J59" s="3"/>
      <c r="K59" s="3"/>
      <c r="L59" s="3"/>
      <c r="P59" s="30"/>
      <c r="Q59" s="30"/>
      <c r="R59" s="30"/>
      <c r="S59" s="30"/>
    </row>
    <row r="60" spans="2:19" x14ac:dyDescent="0.2">
      <c r="B60" s="37">
        <v>73</v>
      </c>
      <c r="C60" s="43">
        <v>76822.7</v>
      </c>
      <c r="D60" s="43">
        <v>1937.9</v>
      </c>
      <c r="E60" s="43">
        <v>84259.3</v>
      </c>
      <c r="F60" s="43">
        <v>1458.6</v>
      </c>
      <c r="J60" s="3"/>
      <c r="K60" s="3"/>
      <c r="L60" s="3"/>
      <c r="P60" s="30"/>
      <c r="Q60" s="30"/>
      <c r="R60" s="30"/>
      <c r="S60" s="30"/>
    </row>
    <row r="61" spans="2:19" x14ac:dyDescent="0.2">
      <c r="B61" s="37">
        <v>74</v>
      </c>
      <c r="C61" s="43">
        <v>74884.7</v>
      </c>
      <c r="D61" s="43">
        <v>2148</v>
      </c>
      <c r="E61" s="43">
        <v>82800.800000000003</v>
      </c>
      <c r="F61" s="43">
        <v>1575.8</v>
      </c>
      <c r="J61" s="3"/>
      <c r="K61" s="3"/>
      <c r="L61" s="3"/>
      <c r="P61" s="30"/>
      <c r="Q61" s="30"/>
      <c r="R61" s="30"/>
      <c r="S61" s="30"/>
    </row>
    <row r="62" spans="2:19" x14ac:dyDescent="0.2">
      <c r="B62" s="37">
        <v>75</v>
      </c>
      <c r="C62" s="43">
        <v>72736.7</v>
      </c>
      <c r="D62" s="43">
        <v>2331.3000000000002</v>
      </c>
      <c r="E62" s="43">
        <v>81225</v>
      </c>
      <c r="F62" s="43">
        <v>1755.9</v>
      </c>
      <c r="J62" s="3"/>
      <c r="K62" s="3"/>
      <c r="L62" s="3"/>
      <c r="P62" s="30"/>
      <c r="Q62" s="30"/>
      <c r="R62" s="30"/>
      <c r="S62" s="30"/>
    </row>
    <row r="63" spans="2:19" x14ac:dyDescent="0.2">
      <c r="B63" s="37">
        <v>76</v>
      </c>
      <c r="C63" s="43">
        <v>70405.399999999994</v>
      </c>
      <c r="D63" s="43">
        <v>2508.1</v>
      </c>
      <c r="E63" s="43">
        <v>79469.100000000006</v>
      </c>
      <c r="F63" s="43">
        <v>1962.2</v>
      </c>
      <c r="J63" s="3"/>
      <c r="K63" s="3"/>
      <c r="L63" s="3"/>
      <c r="P63" s="30"/>
      <c r="Q63" s="30"/>
      <c r="R63" s="30"/>
      <c r="S63" s="30"/>
    </row>
    <row r="64" spans="2:19" x14ac:dyDescent="0.2">
      <c r="B64" s="37">
        <v>77</v>
      </c>
      <c r="C64" s="43">
        <v>67897.3</v>
      </c>
      <c r="D64" s="43">
        <v>2641.8</v>
      </c>
      <c r="E64" s="43">
        <v>77506.899999999994</v>
      </c>
      <c r="F64" s="43">
        <v>2064</v>
      </c>
      <c r="J64" s="3"/>
      <c r="K64" s="3"/>
      <c r="L64" s="3"/>
      <c r="P64" s="30"/>
      <c r="Q64" s="30"/>
      <c r="R64" s="30"/>
      <c r="S64" s="30"/>
    </row>
    <row r="65" spans="2:19" x14ac:dyDescent="0.2">
      <c r="B65" s="37">
        <v>78</v>
      </c>
      <c r="C65" s="43">
        <v>65255.5</v>
      </c>
      <c r="D65" s="43">
        <v>2822</v>
      </c>
      <c r="E65" s="43">
        <v>75442.8</v>
      </c>
      <c r="F65" s="43">
        <v>2299.8000000000002</v>
      </c>
      <c r="J65" s="3"/>
      <c r="K65" s="3"/>
      <c r="L65" s="3"/>
      <c r="P65" s="30"/>
      <c r="Q65" s="30"/>
      <c r="R65" s="30"/>
      <c r="S65" s="30"/>
    </row>
    <row r="66" spans="2:19" x14ac:dyDescent="0.2">
      <c r="B66" s="37">
        <v>79</v>
      </c>
      <c r="C66" s="43">
        <v>62433.5</v>
      </c>
      <c r="D66" s="43">
        <v>2990.2</v>
      </c>
      <c r="E66" s="43">
        <v>73143</v>
      </c>
      <c r="F66" s="43">
        <v>2471.1</v>
      </c>
      <c r="J66" s="3"/>
      <c r="K66" s="3"/>
      <c r="L66" s="3"/>
      <c r="P66" s="30"/>
      <c r="Q66" s="30"/>
      <c r="R66" s="30"/>
      <c r="S66" s="30"/>
    </row>
    <row r="67" spans="2:19" x14ac:dyDescent="0.2">
      <c r="B67" s="37">
        <v>80</v>
      </c>
      <c r="C67" s="43">
        <v>59443.3</v>
      </c>
      <c r="D67" s="43">
        <v>3217.5</v>
      </c>
      <c r="E67" s="43">
        <v>70671.899999999994</v>
      </c>
      <c r="F67" s="43">
        <v>2738.8</v>
      </c>
      <c r="J67" s="3"/>
      <c r="K67" s="3"/>
      <c r="L67" s="3"/>
      <c r="P67" s="30"/>
      <c r="Q67" s="30"/>
      <c r="R67" s="30"/>
      <c r="S67" s="30"/>
    </row>
    <row r="68" spans="2:19" x14ac:dyDescent="0.2">
      <c r="B68" s="37">
        <v>81</v>
      </c>
      <c r="C68" s="43">
        <v>56225.8</v>
      </c>
      <c r="D68" s="43">
        <v>3386.5</v>
      </c>
      <c r="E68" s="43">
        <v>67933</v>
      </c>
      <c r="F68" s="43">
        <v>2976.4</v>
      </c>
      <c r="J68" s="3"/>
      <c r="K68" s="3"/>
      <c r="L68" s="3"/>
      <c r="P68" s="30"/>
      <c r="Q68" s="30"/>
      <c r="R68" s="30"/>
      <c r="S68" s="30"/>
    </row>
    <row r="69" spans="2:19" x14ac:dyDescent="0.2">
      <c r="B69" s="37">
        <v>82</v>
      </c>
      <c r="C69" s="43">
        <v>52839.3</v>
      </c>
      <c r="D69" s="43">
        <v>3607.1</v>
      </c>
      <c r="E69" s="43">
        <v>64956.7</v>
      </c>
      <c r="F69" s="43">
        <v>3246.1</v>
      </c>
      <c r="J69" s="3"/>
      <c r="K69" s="3"/>
      <c r="L69" s="3"/>
      <c r="P69" s="30"/>
      <c r="Q69" s="30"/>
      <c r="R69" s="30"/>
      <c r="S69" s="30"/>
    </row>
    <row r="70" spans="2:19" x14ac:dyDescent="0.2">
      <c r="B70" s="37">
        <v>83</v>
      </c>
      <c r="C70" s="43">
        <v>49232.3</v>
      </c>
      <c r="D70" s="43">
        <v>3807.2</v>
      </c>
      <c r="E70" s="43">
        <v>61710.5</v>
      </c>
      <c r="F70" s="43">
        <v>3537.5</v>
      </c>
      <c r="J70" s="3"/>
      <c r="K70" s="3"/>
      <c r="L70" s="3"/>
      <c r="P70" s="30"/>
      <c r="Q70" s="30"/>
      <c r="R70" s="30"/>
      <c r="S70" s="30"/>
    </row>
    <row r="71" spans="2:19" x14ac:dyDescent="0.2">
      <c r="B71" s="37">
        <v>84</v>
      </c>
      <c r="C71" s="43">
        <v>45425.1</v>
      </c>
      <c r="D71" s="43">
        <v>3932.4</v>
      </c>
      <c r="E71" s="43">
        <v>58173</v>
      </c>
      <c r="F71" s="43">
        <v>3816</v>
      </c>
      <c r="J71" s="3"/>
      <c r="K71" s="3"/>
      <c r="L71" s="3"/>
      <c r="P71" s="30"/>
      <c r="Q71" s="30"/>
      <c r="R71" s="30"/>
      <c r="S71" s="30"/>
    </row>
    <row r="72" spans="2:19" x14ac:dyDescent="0.2">
      <c r="B72" s="37">
        <v>85</v>
      </c>
      <c r="C72" s="43">
        <v>41492.699999999997</v>
      </c>
      <c r="D72" s="43">
        <v>4017.1</v>
      </c>
      <c r="E72" s="43">
        <v>54357</v>
      </c>
      <c r="F72" s="43">
        <v>4009.4</v>
      </c>
      <c r="J72" s="3"/>
      <c r="K72" s="3"/>
      <c r="L72" s="3"/>
      <c r="P72" s="30"/>
      <c r="Q72" s="30"/>
      <c r="R72" s="30"/>
      <c r="S72" s="30"/>
    </row>
    <row r="73" spans="2:19" x14ac:dyDescent="0.2">
      <c r="B73" s="37">
        <v>86</v>
      </c>
      <c r="C73" s="43">
        <v>37475.599999999999</v>
      </c>
      <c r="D73" s="43">
        <v>4054.2</v>
      </c>
      <c r="E73" s="43">
        <v>50347.8</v>
      </c>
      <c r="F73" s="43">
        <v>4227.7</v>
      </c>
      <c r="J73" s="3"/>
      <c r="K73" s="3"/>
      <c r="L73" s="3"/>
      <c r="P73" s="30"/>
      <c r="Q73" s="30"/>
      <c r="R73" s="30"/>
      <c r="S73" s="30"/>
    </row>
    <row r="74" spans="2:19" x14ac:dyDescent="0.2">
      <c r="B74" s="37">
        <v>87</v>
      </c>
      <c r="C74" s="43">
        <v>33421.4</v>
      </c>
      <c r="D74" s="43">
        <v>4045.2</v>
      </c>
      <c r="E74" s="43">
        <v>46120.1</v>
      </c>
      <c r="F74" s="43">
        <v>4396.3999999999996</v>
      </c>
      <c r="J74" s="3"/>
      <c r="K74" s="3"/>
      <c r="L74" s="3"/>
      <c r="P74" s="30"/>
      <c r="Q74" s="30"/>
      <c r="R74" s="30"/>
      <c r="S74" s="30"/>
    </row>
    <row r="75" spans="2:19" x14ac:dyDescent="0.2">
      <c r="B75" s="37">
        <v>88</v>
      </c>
      <c r="C75" s="43">
        <v>29376.2</v>
      </c>
      <c r="D75" s="43">
        <v>3977.3</v>
      </c>
      <c r="E75" s="43">
        <v>41723.699999999997</v>
      </c>
      <c r="F75" s="43">
        <v>4521.6000000000004</v>
      </c>
      <c r="J75" s="3"/>
      <c r="K75" s="3"/>
      <c r="L75" s="3"/>
      <c r="P75" s="30"/>
      <c r="Q75" s="30"/>
      <c r="R75" s="30"/>
      <c r="S75" s="30"/>
    </row>
    <row r="76" spans="2:19" x14ac:dyDescent="0.2">
      <c r="B76" s="37">
        <v>89</v>
      </c>
      <c r="C76" s="43">
        <v>25399</v>
      </c>
      <c r="D76" s="43">
        <v>3806.4</v>
      </c>
      <c r="E76" s="43">
        <v>37202.1</v>
      </c>
      <c r="F76" s="43">
        <v>4547.8</v>
      </c>
      <c r="J76" s="3"/>
      <c r="K76" s="3"/>
      <c r="L76" s="3"/>
      <c r="P76" s="30"/>
      <c r="Q76" s="30"/>
      <c r="R76" s="30"/>
      <c r="S76" s="30"/>
    </row>
    <row r="77" spans="2:19" x14ac:dyDescent="0.2">
      <c r="B77" s="37">
        <v>90</v>
      </c>
      <c r="C77" s="43">
        <v>21592.5</v>
      </c>
      <c r="D77" s="43">
        <v>3618.7</v>
      </c>
      <c r="E77" s="43">
        <v>32654.2</v>
      </c>
      <c r="F77" s="43">
        <v>4500.3</v>
      </c>
      <c r="J77" s="3"/>
      <c r="K77" s="3"/>
      <c r="L77" s="3"/>
      <c r="P77" s="30"/>
      <c r="Q77" s="30"/>
      <c r="R77" s="30"/>
      <c r="S77" s="30"/>
    </row>
    <row r="78" spans="2:19" x14ac:dyDescent="0.2">
      <c r="B78" s="37">
        <v>91</v>
      </c>
      <c r="C78" s="43">
        <v>17973.8</v>
      </c>
      <c r="D78" s="43">
        <v>3308.3</v>
      </c>
      <c r="E78" s="43">
        <v>28153.9</v>
      </c>
      <c r="F78" s="43">
        <v>4301.8999999999996</v>
      </c>
      <c r="J78" s="3"/>
      <c r="K78" s="3"/>
      <c r="L78" s="3"/>
      <c r="P78" s="30"/>
      <c r="Q78" s="30"/>
      <c r="R78" s="30"/>
      <c r="S78" s="30"/>
    </row>
    <row r="79" spans="2:19" x14ac:dyDescent="0.2">
      <c r="B79" s="37">
        <v>92</v>
      </c>
      <c r="C79" s="43">
        <v>14665.4</v>
      </c>
      <c r="D79" s="43">
        <v>2930.8</v>
      </c>
      <c r="E79" s="43">
        <v>23852.1</v>
      </c>
      <c r="F79" s="43">
        <v>4048.9</v>
      </c>
      <c r="J79" s="3"/>
      <c r="K79" s="3"/>
      <c r="L79" s="3"/>
      <c r="P79" s="30"/>
      <c r="Q79" s="30"/>
      <c r="R79" s="30"/>
      <c r="S79" s="30"/>
    </row>
    <row r="80" spans="2:19" x14ac:dyDescent="0.2">
      <c r="B80" s="37">
        <v>93</v>
      </c>
      <c r="C80" s="43">
        <v>11734.6</v>
      </c>
      <c r="D80" s="43">
        <v>2580.6999999999998</v>
      </c>
      <c r="E80" s="43">
        <v>19803.2</v>
      </c>
      <c r="F80" s="43">
        <v>3686.2</v>
      </c>
      <c r="J80" s="3"/>
      <c r="K80" s="3"/>
      <c r="L80" s="3"/>
      <c r="P80" s="30"/>
      <c r="Q80" s="30"/>
      <c r="R80" s="30"/>
      <c r="S80" s="30"/>
    </row>
    <row r="81" spans="2:19" x14ac:dyDescent="0.2">
      <c r="B81" s="37">
        <v>94</v>
      </c>
      <c r="C81" s="43">
        <v>9153.9</v>
      </c>
      <c r="D81" s="43">
        <v>2205.5</v>
      </c>
      <c r="E81" s="43">
        <v>16116.9</v>
      </c>
      <c r="F81" s="43">
        <v>3344.6</v>
      </c>
      <c r="J81" s="3"/>
      <c r="K81" s="3"/>
      <c r="L81" s="3"/>
      <c r="P81" s="30"/>
      <c r="Q81" s="30"/>
      <c r="R81" s="30"/>
      <c r="S81" s="30"/>
    </row>
    <row r="82" spans="2:19" x14ac:dyDescent="0.2">
      <c r="B82" s="37">
        <v>95</v>
      </c>
      <c r="C82" s="43">
        <v>6948.4</v>
      </c>
      <c r="D82" s="43">
        <v>1853.3</v>
      </c>
      <c r="E82" s="43">
        <v>12772.4</v>
      </c>
      <c r="F82" s="43">
        <v>2974.3</v>
      </c>
      <c r="J82" s="3"/>
      <c r="K82" s="3"/>
      <c r="L82" s="3"/>
      <c r="P82" s="30"/>
      <c r="Q82" s="30"/>
      <c r="R82" s="30"/>
      <c r="S82" s="30"/>
    </row>
    <row r="83" spans="2:19" x14ac:dyDescent="0.2">
      <c r="B83" s="37">
        <v>96</v>
      </c>
      <c r="C83" s="43">
        <v>5095.1000000000004</v>
      </c>
      <c r="D83" s="43">
        <v>1458.9</v>
      </c>
      <c r="E83" s="43">
        <v>9798.1</v>
      </c>
      <c r="F83" s="43">
        <v>2471.1</v>
      </c>
      <c r="J83" s="3"/>
      <c r="K83" s="3"/>
      <c r="L83" s="3"/>
      <c r="P83" s="30"/>
      <c r="Q83" s="30"/>
      <c r="R83" s="30"/>
      <c r="S83" s="30"/>
    </row>
    <row r="84" spans="2:19" x14ac:dyDescent="0.2">
      <c r="B84" s="37">
        <v>97</v>
      </c>
      <c r="C84" s="43">
        <v>3636.1</v>
      </c>
      <c r="D84" s="43">
        <v>1105.3</v>
      </c>
      <c r="E84" s="43">
        <v>7327</v>
      </c>
      <c r="F84" s="43">
        <v>1948.5</v>
      </c>
      <c r="J84" s="3"/>
      <c r="K84" s="3"/>
      <c r="L84" s="3"/>
      <c r="P84" s="30"/>
      <c r="Q84" s="30"/>
      <c r="R84" s="30"/>
      <c r="S84" s="30"/>
    </row>
    <row r="85" spans="2:19" x14ac:dyDescent="0.2">
      <c r="B85" s="37">
        <v>98</v>
      </c>
      <c r="C85" s="43">
        <v>2530.9</v>
      </c>
      <c r="D85" s="43">
        <v>784.5</v>
      </c>
      <c r="E85" s="43">
        <v>5378.6</v>
      </c>
      <c r="F85" s="43">
        <v>1512.8</v>
      </c>
      <c r="J85" s="3"/>
      <c r="K85" s="3"/>
      <c r="L85" s="3"/>
      <c r="P85" s="30"/>
      <c r="Q85" s="30"/>
      <c r="R85" s="30"/>
      <c r="S85" s="30"/>
    </row>
    <row r="86" spans="2:19" x14ac:dyDescent="0.2">
      <c r="B86" s="37">
        <v>99</v>
      </c>
      <c r="C86" s="43">
        <v>1746.3</v>
      </c>
      <c r="D86" s="43">
        <v>597.70000000000005</v>
      </c>
      <c r="E86" s="43">
        <v>3865.8</v>
      </c>
      <c r="F86" s="43">
        <v>1212.3</v>
      </c>
      <c r="J86" s="3"/>
      <c r="K86" s="3"/>
      <c r="L86" s="3"/>
      <c r="P86" s="30"/>
      <c r="Q86" s="30"/>
      <c r="R86" s="30"/>
      <c r="S86" s="30"/>
    </row>
    <row r="87" spans="2:19" x14ac:dyDescent="0.2">
      <c r="B87" s="37">
        <v>100</v>
      </c>
      <c r="C87" s="43">
        <v>1148.7</v>
      </c>
      <c r="D87" s="43">
        <v>1148.7</v>
      </c>
      <c r="E87" s="43">
        <v>2653.3</v>
      </c>
      <c r="F87" s="43">
        <v>2653.3</v>
      </c>
      <c r="J87" s="3"/>
      <c r="K87" s="3"/>
      <c r="L87" s="3"/>
      <c r="P87" s="30"/>
      <c r="Q87" s="30"/>
      <c r="R87" s="30"/>
      <c r="S87" s="30"/>
    </row>
    <row r="88" spans="2:19" x14ac:dyDescent="0.2">
      <c r="J88" s="3"/>
      <c r="K88" s="3"/>
      <c r="L88" s="3"/>
    </row>
  </sheetData>
  <mergeCells count="3">
    <mergeCell ref="B4:F4"/>
    <mergeCell ref="C5:D5"/>
    <mergeCell ref="E5:F5"/>
  </mergeCells>
  <printOptions gridLines="1" gridLinesSet="0"/>
  <pageMargins left="0.7" right="0.7" top="0.75" bottom="0.75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0"/>
  <sheetViews>
    <sheetView workbookViewId="0"/>
  </sheetViews>
  <sheetFormatPr defaultRowHeight="12.75" x14ac:dyDescent="0.2"/>
  <cols>
    <col min="1" max="1" width="4.7109375" style="74" customWidth="1"/>
    <col min="2" max="2" width="4.42578125" style="74" bestFit="1" customWidth="1"/>
    <col min="3" max="6" width="9.140625" style="74"/>
    <col min="7" max="10" width="9.5703125" style="74" bestFit="1" customWidth="1"/>
    <col min="11" max="11" width="9.140625" style="74"/>
    <col min="12" max="12" width="9.140625" style="78"/>
    <col min="13" max="13" width="11.140625" style="78" bestFit="1" customWidth="1"/>
    <col min="14" max="15" width="9.140625" style="78"/>
    <col min="16" max="16" width="11.140625" style="78" bestFit="1" customWidth="1"/>
    <col min="17" max="20" width="9.140625" style="74"/>
    <col min="21" max="21" width="18.42578125" style="74" customWidth="1"/>
    <col min="22" max="22" width="19.5703125" style="74" customWidth="1"/>
    <col min="23" max="23" width="16.140625" style="74" customWidth="1"/>
    <col min="24" max="24" width="9.140625" style="74"/>
    <col min="25" max="25" width="13" style="74" customWidth="1"/>
    <col min="26" max="26" width="12.42578125" style="74" customWidth="1"/>
    <col min="27" max="27" width="11.28515625" style="74" customWidth="1"/>
    <col min="28" max="29" width="12.42578125" style="74" customWidth="1"/>
    <col min="30" max="30" width="9.140625" style="74"/>
    <col min="31" max="31" width="12" style="74" bestFit="1" customWidth="1"/>
    <col min="32" max="33" width="16.28515625" style="74" customWidth="1"/>
    <col min="34" max="34" width="9.140625" style="74"/>
    <col min="35" max="35" width="5" style="74" customWidth="1"/>
    <col min="36" max="36" width="18.7109375" style="74" bestFit="1" customWidth="1"/>
    <col min="37" max="16384" width="9.140625" style="74"/>
  </cols>
  <sheetData>
    <row r="1" spans="1:36" ht="13.5" thickBot="1" x14ac:dyDescent="0.25"/>
    <row r="2" spans="1:36" s="82" customFormat="1" ht="26.25" thickBot="1" x14ac:dyDescent="0.4">
      <c r="A2" s="81" t="s">
        <v>119</v>
      </c>
    </row>
    <row r="4" spans="1:36" x14ac:dyDescent="0.2">
      <c r="T4" s="83"/>
      <c r="U4" s="74" t="s">
        <v>35</v>
      </c>
      <c r="V4" s="83">
        <v>10000</v>
      </c>
      <c r="X4" s="83"/>
      <c r="Y4" s="150" t="s">
        <v>36</v>
      </c>
      <c r="Z4" s="151"/>
      <c r="AA4" s="151"/>
      <c r="AB4" s="151"/>
      <c r="AC4" s="152"/>
      <c r="AE4" s="150" t="s">
        <v>37</v>
      </c>
      <c r="AF4" s="151"/>
      <c r="AG4" s="152"/>
    </row>
    <row r="5" spans="1:36" x14ac:dyDescent="0.2">
      <c r="T5" s="83"/>
      <c r="X5" s="83"/>
      <c r="Y5" s="27"/>
      <c r="Z5" s="83"/>
      <c r="AA5" s="83"/>
      <c r="AB5" s="83"/>
      <c r="AC5" s="83"/>
      <c r="AF5" s="27"/>
      <c r="AG5" s="27"/>
    </row>
    <row r="6" spans="1:36" s="75" customFormat="1" x14ac:dyDescent="0.2">
      <c r="A6" s="74"/>
      <c r="B6" s="74"/>
      <c r="C6" s="74"/>
      <c r="D6" s="74"/>
      <c r="E6" s="74"/>
      <c r="F6" s="74"/>
      <c r="G6" s="97" t="s">
        <v>104</v>
      </c>
      <c r="H6" s="98"/>
      <c r="I6" s="97" t="s">
        <v>104</v>
      </c>
      <c r="J6" s="99"/>
      <c r="K6" s="84"/>
      <c r="L6" s="84"/>
      <c r="M6" s="84"/>
      <c r="N6" s="97" t="s">
        <v>101</v>
      </c>
      <c r="O6" s="97" t="s">
        <v>101</v>
      </c>
      <c r="P6" s="6"/>
      <c r="Q6" s="97" t="s">
        <v>101</v>
      </c>
      <c r="R6" s="97" t="s">
        <v>101</v>
      </c>
      <c r="S6" s="100" t="s">
        <v>104</v>
      </c>
      <c r="T6" s="85"/>
      <c r="U6" s="100" t="s">
        <v>104</v>
      </c>
      <c r="V6" s="100" t="s">
        <v>104</v>
      </c>
      <c r="W6" s="53" t="s">
        <v>101</v>
      </c>
      <c r="X6" s="85"/>
      <c r="Y6" s="6" t="s">
        <v>101</v>
      </c>
      <c r="Z6" s="6" t="s">
        <v>101</v>
      </c>
      <c r="AA6" s="6" t="s">
        <v>101</v>
      </c>
      <c r="AB6" s="6" t="s">
        <v>101</v>
      </c>
      <c r="AC6" s="6" t="s">
        <v>101</v>
      </c>
      <c r="AD6" s="6"/>
      <c r="AE6" s="6" t="s">
        <v>104</v>
      </c>
      <c r="AF6" s="6" t="s">
        <v>104</v>
      </c>
      <c r="AG6" s="6" t="s">
        <v>101</v>
      </c>
    </row>
    <row r="7" spans="1:36" x14ac:dyDescent="0.2">
      <c r="B7" s="149" t="s">
        <v>22</v>
      </c>
      <c r="C7" s="149"/>
      <c r="D7" s="149"/>
      <c r="E7" s="149"/>
      <c r="F7" s="149"/>
      <c r="G7" s="149" t="s">
        <v>38</v>
      </c>
      <c r="H7" s="149"/>
      <c r="I7" s="149"/>
      <c r="J7" s="149"/>
    </row>
    <row r="8" spans="1:36" ht="15" customHeight="1" x14ac:dyDescent="0.2">
      <c r="B8" s="160" t="s">
        <v>25</v>
      </c>
      <c r="C8" s="149" t="s">
        <v>23</v>
      </c>
      <c r="D8" s="149"/>
      <c r="E8" s="149" t="s">
        <v>24</v>
      </c>
      <c r="F8" s="149"/>
      <c r="G8" s="150" t="s">
        <v>23</v>
      </c>
      <c r="H8" s="152"/>
      <c r="I8" s="150" t="s">
        <v>24</v>
      </c>
      <c r="J8" s="152"/>
      <c r="L8" s="158" t="s">
        <v>46</v>
      </c>
      <c r="M8" s="158" t="s">
        <v>47</v>
      </c>
      <c r="N8" s="157" t="s">
        <v>202</v>
      </c>
      <c r="O8" s="157" t="s">
        <v>203</v>
      </c>
      <c r="P8" s="158" t="s">
        <v>48</v>
      </c>
      <c r="Q8" s="157" t="s">
        <v>200</v>
      </c>
      <c r="R8" s="159" t="s">
        <v>204</v>
      </c>
      <c r="S8" s="155" t="s">
        <v>40</v>
      </c>
      <c r="U8" s="155" t="s">
        <v>39</v>
      </c>
      <c r="V8" s="155" t="s">
        <v>41</v>
      </c>
      <c r="W8" s="153" t="s">
        <v>49</v>
      </c>
      <c r="Y8" s="155" t="s">
        <v>42</v>
      </c>
      <c r="Z8" s="155" t="s">
        <v>43</v>
      </c>
      <c r="AA8" s="153" t="s">
        <v>170</v>
      </c>
      <c r="AB8" s="153" t="s">
        <v>171</v>
      </c>
      <c r="AC8" s="153" t="s">
        <v>49</v>
      </c>
      <c r="AE8" s="155" t="s">
        <v>44</v>
      </c>
      <c r="AF8" s="155" t="s">
        <v>45</v>
      </c>
      <c r="AG8" s="153" t="s">
        <v>49</v>
      </c>
    </row>
    <row r="9" spans="1:36" ht="14.25" x14ac:dyDescent="0.25">
      <c r="B9" s="161"/>
      <c r="C9" s="107" t="s">
        <v>197</v>
      </c>
      <c r="D9" s="107" t="s">
        <v>198</v>
      </c>
      <c r="E9" s="107" t="s">
        <v>205</v>
      </c>
      <c r="F9" s="107" t="s">
        <v>206</v>
      </c>
      <c r="G9" s="107" t="s">
        <v>199</v>
      </c>
      <c r="H9" s="107" t="s">
        <v>200</v>
      </c>
      <c r="I9" s="107" t="s">
        <v>201</v>
      </c>
      <c r="J9" s="107" t="s">
        <v>202</v>
      </c>
      <c r="L9" s="158"/>
      <c r="M9" s="158"/>
      <c r="N9" s="157"/>
      <c r="O9" s="157"/>
      <c r="P9" s="158"/>
      <c r="Q9" s="157"/>
      <c r="R9" s="159"/>
      <c r="S9" s="156"/>
      <c r="U9" s="156"/>
      <c r="V9" s="156"/>
      <c r="W9" s="154"/>
      <c r="Y9" s="156"/>
      <c r="Z9" s="156"/>
      <c r="AA9" s="154"/>
      <c r="AB9" s="154"/>
      <c r="AC9" s="154"/>
      <c r="AE9" s="156"/>
      <c r="AF9" s="156"/>
      <c r="AG9" s="154"/>
      <c r="AI9" s="51" t="s">
        <v>127</v>
      </c>
      <c r="AJ9" s="52"/>
    </row>
    <row r="10" spans="1:36" x14ac:dyDescent="0.2">
      <c r="B10" s="86">
        <v>20</v>
      </c>
      <c r="C10" s="43">
        <f>'Q2 Base'!C7</f>
        <v>100000</v>
      </c>
      <c r="D10" s="43">
        <f>'Q2 Base'!D7</f>
        <v>47.2</v>
      </c>
      <c r="E10" s="43">
        <f>'Q2 Base'!E7</f>
        <v>100000</v>
      </c>
      <c r="F10" s="43">
        <f>'Q2 Base'!F7</f>
        <v>19.5</v>
      </c>
      <c r="G10" s="87">
        <f>D10/C10*'Q2 Base'!$L$13</f>
        <v>4.0119999999999999E-4</v>
      </c>
      <c r="H10" s="87">
        <f t="shared" ref="H10:H41" si="0">1-G10</f>
        <v>0.99959880000000001</v>
      </c>
      <c r="I10" s="87">
        <f>F10/E10*'Q2 Base'!$L$14</f>
        <v>1.4625E-4</v>
      </c>
      <c r="J10" s="87">
        <f t="shared" ref="J10:J41" si="1">1-I10</f>
        <v>0.99985374999999999</v>
      </c>
      <c r="L10" s="88">
        <v>1</v>
      </c>
      <c r="M10" s="88">
        <v>62</v>
      </c>
      <c r="N10" s="88">
        <f t="shared" ref="N10:N47" si="2">VLOOKUP(M10,$B$10:$J$90,9,)</f>
        <v>0.99542052660615732</v>
      </c>
      <c r="O10" s="88">
        <f>N10</f>
        <v>0.99542052660615732</v>
      </c>
      <c r="P10" s="88">
        <v>63</v>
      </c>
      <c r="Q10" s="86">
        <f t="shared" ref="Q10:Q47" si="3">VLOOKUP(P10,$B$10:$J$90,7,)</f>
        <v>0.9913128632943442</v>
      </c>
      <c r="R10" s="86">
        <f>Q10</f>
        <v>0.9913128632943442</v>
      </c>
      <c r="S10" s="89">
        <f>(1+'Q2 Base'!$L$15)^(0.5-L10)</f>
        <v>0.97706393749206299</v>
      </c>
      <c r="U10" s="89">
        <f t="shared" ref="U10:U47" si="4">(1-O10)*R10</f>
        <v>4.5396908824304567E-3</v>
      </c>
      <c r="V10" s="90">
        <f t="shared" ref="V10:V47" si="5">S10*U10*$V$4</f>
        <v>44.355682485843197</v>
      </c>
      <c r="W10" s="90">
        <f>SUM(V10:V48)</f>
        <v>12987.201933732811</v>
      </c>
      <c r="Y10" s="90">
        <f t="shared" ref="Y10:Y47" si="6">R10*O10*S10*$V$4</f>
        <v>9641.4048124831879</v>
      </c>
      <c r="Z10" s="90">
        <f t="shared" ref="Z10:Z47" si="7">R10*S10*$V$4</f>
        <v>9685.7604949690322</v>
      </c>
      <c r="AA10" s="90">
        <f>SUM(Y10:Y47)</f>
        <v>113760.77353862945</v>
      </c>
      <c r="AB10" s="90">
        <f>SUM(Z10:Z47)</f>
        <v>126747.9754723622</v>
      </c>
      <c r="AC10" s="90">
        <f>AB10-AA10</f>
        <v>12987.201933732751</v>
      </c>
      <c r="AE10" s="86">
        <f t="shared" ref="AE10:AE46" si="8">1+AE11*Q11/1.0475</f>
        <v>13.086011732191556</v>
      </c>
      <c r="AF10" s="91">
        <f>$V$4*AE10*Q10*(1-N10)*S10</f>
        <v>580.43898139910755</v>
      </c>
      <c r="AG10" s="90">
        <f>SUM(AF10:AF47)</f>
        <v>12987.201933732809</v>
      </c>
      <c r="AI10" s="50">
        <v>2</v>
      </c>
      <c r="AJ10" s="52" t="s">
        <v>172</v>
      </c>
    </row>
    <row r="11" spans="1:36" x14ac:dyDescent="0.2">
      <c r="B11" s="86">
        <v>21</v>
      </c>
      <c r="C11" s="43">
        <f>'Q2 Base'!C8</f>
        <v>99952.8</v>
      </c>
      <c r="D11" s="43">
        <f>'Q2 Base'!D8</f>
        <v>46.9</v>
      </c>
      <c r="E11" s="43">
        <f>'Q2 Base'!E8</f>
        <v>99980.6</v>
      </c>
      <c r="F11" s="43">
        <f>'Q2 Base'!F8</f>
        <v>19.5</v>
      </c>
      <c r="G11" s="87">
        <f>D11/C11*'Q2 Base'!$L$13</f>
        <v>3.9883825165478104E-4</v>
      </c>
      <c r="H11" s="87">
        <f t="shared" si="0"/>
        <v>0.99960116174834523</v>
      </c>
      <c r="I11" s="87">
        <f>F11/E11*'Q2 Base'!$L$14</f>
        <v>1.4627837800533302E-4</v>
      </c>
      <c r="J11" s="87">
        <f t="shared" si="1"/>
        <v>0.99985372162199471</v>
      </c>
      <c r="L11" s="88">
        <v>2</v>
      </c>
      <c r="M11" s="88">
        <v>63</v>
      </c>
      <c r="N11" s="88">
        <f t="shared" si="2"/>
        <v>0.99506367976339094</v>
      </c>
      <c r="O11" s="88">
        <f t="shared" ref="O11:O47" si="9">N11*O10</f>
        <v>0.9905068121167353</v>
      </c>
      <c r="P11" s="88">
        <v>64</v>
      </c>
      <c r="Q11" s="86">
        <f t="shared" si="3"/>
        <v>0.99051879532478471</v>
      </c>
      <c r="R11" s="86">
        <f t="shared" ref="R11:R47" si="10">Q11*R10</f>
        <v>0.98191402314027676</v>
      </c>
      <c r="S11" s="89">
        <f>(1+'Q2 Base'!$L$15)^(0.5-L11)</f>
        <v>0.93275793555328201</v>
      </c>
      <c r="U11" s="89">
        <f t="shared" si="4"/>
        <v>9.3214943068829666E-3</v>
      </c>
      <c r="V11" s="90">
        <f t="shared" si="5"/>
        <v>86.946977859598277</v>
      </c>
      <c r="W11" s="94"/>
      <c r="Y11" s="90">
        <f t="shared" si="6"/>
        <v>9071.9339932918228</v>
      </c>
      <c r="Z11" s="90">
        <f t="shared" si="7"/>
        <v>9158.8809711514223</v>
      </c>
      <c r="AA11" s="94"/>
      <c r="AB11" s="94"/>
      <c r="AC11" s="94"/>
      <c r="AE11" s="86">
        <f t="shared" si="8"/>
        <v>12.781279213706886</v>
      </c>
      <c r="AF11" s="91">
        <f t="shared" ref="AF11:AF47" si="11">$V$4*AE11*Q11*(1-N11)*S11*O10*R10</f>
        <v>575.21030189825262</v>
      </c>
      <c r="AG11" s="95"/>
      <c r="AI11" s="50">
        <v>2</v>
      </c>
      <c r="AJ11" s="52" t="s">
        <v>173</v>
      </c>
    </row>
    <row r="12" spans="1:36" x14ac:dyDescent="0.2">
      <c r="B12" s="86">
        <v>22</v>
      </c>
      <c r="C12" s="43">
        <f>'Q2 Base'!C9</f>
        <v>99905.9</v>
      </c>
      <c r="D12" s="43">
        <f>'Q2 Base'!D9</f>
        <v>47.4</v>
      </c>
      <c r="E12" s="43">
        <f>'Q2 Base'!E9</f>
        <v>99961</v>
      </c>
      <c r="F12" s="43">
        <f>'Q2 Base'!F9</f>
        <v>19</v>
      </c>
      <c r="G12" s="87">
        <f>D12/C12*'Q2 Base'!$L$13</f>
        <v>4.0327948599632254E-4</v>
      </c>
      <c r="H12" s="87">
        <f t="shared" si="0"/>
        <v>0.99959672051400372</v>
      </c>
      <c r="I12" s="87">
        <f>F12/E12*'Q2 Base'!$L$14</f>
        <v>1.4255559668270628E-4</v>
      </c>
      <c r="J12" s="87">
        <f t="shared" si="1"/>
        <v>0.99985744440331725</v>
      </c>
      <c r="L12" s="88">
        <v>3</v>
      </c>
      <c r="M12" s="88">
        <v>64</v>
      </c>
      <c r="N12" s="88">
        <f t="shared" si="2"/>
        <v>0.99470251110250552</v>
      </c>
      <c r="O12" s="88">
        <f t="shared" si="9"/>
        <v>0.98525961327665423</v>
      </c>
      <c r="P12" s="88">
        <v>65</v>
      </c>
      <c r="Q12" s="86">
        <f t="shared" si="3"/>
        <v>0.98981857432714004</v>
      </c>
      <c r="R12" s="86">
        <f t="shared" si="10"/>
        <v>0.97191673849653515</v>
      </c>
      <c r="S12" s="89">
        <f>(1+'Q2 Base'!$L$15)^(0.5-L12)</f>
        <v>0.89046103632771545</v>
      </c>
      <c r="U12" s="89">
        <f t="shared" si="4"/>
        <v>1.4326428588331845E-2</v>
      </c>
      <c r="V12" s="90">
        <f t="shared" si="5"/>
        <v>127.57126447640984</v>
      </c>
      <c r="W12" s="94"/>
      <c r="Y12" s="90">
        <f t="shared" si="6"/>
        <v>8526.9685973823689</v>
      </c>
      <c r="Z12" s="90">
        <f t="shared" si="7"/>
        <v>8654.5398618587787</v>
      </c>
      <c r="AA12" s="94"/>
      <c r="AB12" s="94"/>
      <c r="AC12" s="94"/>
      <c r="AE12" s="86">
        <f t="shared" si="8"/>
        <v>12.467830263487496</v>
      </c>
      <c r="AF12" s="91">
        <f t="shared" si="11"/>
        <v>566.19024903843115</v>
      </c>
      <c r="AG12" s="95"/>
      <c r="AI12" s="50">
        <v>1</v>
      </c>
      <c r="AJ12" s="52" t="s">
        <v>174</v>
      </c>
    </row>
    <row r="13" spans="1:36" x14ac:dyDescent="0.2">
      <c r="B13" s="86">
        <v>23</v>
      </c>
      <c r="C13" s="43">
        <f>'Q2 Base'!C10</f>
        <v>99858.5</v>
      </c>
      <c r="D13" s="43">
        <f>'Q2 Base'!D10</f>
        <v>49.9</v>
      </c>
      <c r="E13" s="43">
        <f>'Q2 Base'!E10</f>
        <v>99942</v>
      </c>
      <c r="F13" s="43">
        <f>'Q2 Base'!F10</f>
        <v>21.7</v>
      </c>
      <c r="G13" s="87">
        <f>D13/C13*'Q2 Base'!$L$13</f>
        <v>4.2475102269711639E-4</v>
      </c>
      <c r="H13" s="87">
        <f t="shared" si="0"/>
        <v>0.99957524897730288</v>
      </c>
      <c r="I13" s="87">
        <f>F13/E13*'Q2 Base'!$L$14</f>
        <v>1.6284444978087291E-4</v>
      </c>
      <c r="J13" s="87">
        <f t="shared" si="1"/>
        <v>0.99983715555021913</v>
      </c>
      <c r="L13" s="88">
        <v>4</v>
      </c>
      <c r="M13" s="88">
        <v>65</v>
      </c>
      <c r="N13" s="88">
        <f t="shared" si="2"/>
        <v>0.99430714527819786</v>
      </c>
      <c r="O13" s="88">
        <f t="shared" si="9"/>
        <v>0.97965067343501133</v>
      </c>
      <c r="P13" s="88">
        <v>66</v>
      </c>
      <c r="Q13" s="86">
        <f t="shared" si="3"/>
        <v>0.98890463212118762</v>
      </c>
      <c r="R13" s="86">
        <f t="shared" si="10"/>
        <v>0.9611329647353406</v>
      </c>
      <c r="S13" s="89">
        <f>(1+'Q2 Base'!$L$15)^(0.5-L13)</f>
        <v>0.85008213491905993</v>
      </c>
      <c r="U13" s="89">
        <f t="shared" si="4"/>
        <v>1.9558408571775182E-2</v>
      </c>
      <c r="V13" s="90">
        <f t="shared" si="5"/>
        <v>166.2625371431389</v>
      </c>
      <c r="W13" s="94"/>
      <c r="Y13" s="90">
        <f t="shared" si="6"/>
        <v>8004.1570888899005</v>
      </c>
      <c r="Z13" s="90">
        <f t="shared" si="7"/>
        <v>8170.4196260330382</v>
      </c>
      <c r="AA13" s="94"/>
      <c r="AB13" s="94"/>
      <c r="AC13" s="94"/>
      <c r="AE13" s="86">
        <f t="shared" si="8"/>
        <v>12.147331310640526</v>
      </c>
      <c r="AF13" s="91">
        <f t="shared" si="11"/>
        <v>556.68051571144974</v>
      </c>
      <c r="AG13" s="95"/>
      <c r="AI13" s="50">
        <v>1</v>
      </c>
      <c r="AJ13" s="52" t="s">
        <v>112</v>
      </c>
    </row>
    <row r="14" spans="1:36" x14ac:dyDescent="0.2">
      <c r="B14" s="86">
        <v>24</v>
      </c>
      <c r="C14" s="43">
        <f>'Q2 Base'!C11</f>
        <v>99808.6</v>
      </c>
      <c r="D14" s="43">
        <f>'Q2 Base'!D11</f>
        <v>51.7</v>
      </c>
      <c r="E14" s="43">
        <f>'Q2 Base'!E11</f>
        <v>99920.3</v>
      </c>
      <c r="F14" s="43">
        <f>'Q2 Base'!F11</f>
        <v>20.3</v>
      </c>
      <c r="G14" s="87">
        <f>D14/C14*'Q2 Base'!$L$13</f>
        <v>4.4029272026659019E-4</v>
      </c>
      <c r="H14" s="87">
        <f t="shared" si="0"/>
        <v>0.99955970727973342</v>
      </c>
      <c r="I14" s="87">
        <f>F14/E14*'Q2 Base'!$L$14</f>
        <v>1.5237144003771004E-4</v>
      </c>
      <c r="J14" s="87">
        <f t="shared" si="1"/>
        <v>0.99984762855996234</v>
      </c>
      <c r="L14" s="88">
        <v>5</v>
      </c>
      <c r="M14" s="88">
        <v>66</v>
      </c>
      <c r="N14" s="88">
        <f t="shared" si="2"/>
        <v>0.9935961222056926</v>
      </c>
      <c r="O14" s="88">
        <f t="shared" si="9"/>
        <v>0.97337711024122253</v>
      </c>
      <c r="P14" s="88">
        <v>67</v>
      </c>
      <c r="Q14" s="86">
        <f t="shared" si="3"/>
        <v>0.98802541515941977</v>
      </c>
      <c r="R14" s="86">
        <f t="shared" si="10"/>
        <v>0.9496237965060389</v>
      </c>
      <c r="S14" s="89">
        <f>(1+'Q2 Base'!$L$15)^(0.5-L14)</f>
        <v>0.81153425767929344</v>
      </c>
      <c r="U14" s="89">
        <f t="shared" si="4"/>
        <v>2.5281729646692001E-2</v>
      </c>
      <c r="V14" s="90">
        <f t="shared" si="5"/>
        <v>205.16989701676778</v>
      </c>
      <c r="W14" s="94"/>
      <c r="Y14" s="90">
        <f t="shared" si="6"/>
        <v>7501.3525307044392</v>
      </c>
      <c r="Z14" s="90">
        <f t="shared" si="7"/>
        <v>7706.5224277212064</v>
      </c>
      <c r="AA14" s="94"/>
      <c r="AB14" s="94"/>
      <c r="AC14" s="94"/>
      <c r="AE14" s="86">
        <f t="shared" si="8"/>
        <v>11.818349375164477</v>
      </c>
      <c r="AF14" s="91">
        <f t="shared" si="11"/>
        <v>571.38593812842828</v>
      </c>
      <c r="AG14" s="95"/>
      <c r="AI14" s="50">
        <v>1</v>
      </c>
      <c r="AJ14" s="52" t="s">
        <v>175</v>
      </c>
    </row>
    <row r="15" spans="1:36" x14ac:dyDescent="0.2">
      <c r="B15" s="86">
        <v>25</v>
      </c>
      <c r="C15" s="43">
        <f>'Q2 Base'!C12</f>
        <v>99756.9</v>
      </c>
      <c r="D15" s="43">
        <f>'Q2 Base'!D12</f>
        <v>57.3</v>
      </c>
      <c r="E15" s="43">
        <f>'Q2 Base'!E12</f>
        <v>99899.8</v>
      </c>
      <c r="F15" s="43">
        <f>'Q2 Base'!F12</f>
        <v>22.7</v>
      </c>
      <c r="G15" s="87">
        <f>D15/C15*'Q2 Base'!$L$13</f>
        <v>4.8823690391341349E-4</v>
      </c>
      <c r="H15" s="87">
        <f t="shared" si="0"/>
        <v>0.99951176309608658</v>
      </c>
      <c r="I15" s="87">
        <f>F15/E15*'Q2 Base'!$L$14</f>
        <v>1.7042076160312633E-4</v>
      </c>
      <c r="J15" s="87">
        <f t="shared" si="1"/>
        <v>0.99982957923839688</v>
      </c>
      <c r="L15" s="88">
        <v>6</v>
      </c>
      <c r="M15" s="88">
        <v>67</v>
      </c>
      <c r="N15" s="88">
        <f t="shared" si="2"/>
        <v>0.99304909192687718</v>
      </c>
      <c r="O15" s="88">
        <f t="shared" si="9"/>
        <v>0.96661125542745385</v>
      </c>
      <c r="P15" s="88">
        <v>68</v>
      </c>
      <c r="Q15" s="86">
        <f t="shared" si="3"/>
        <v>0.9870731198917988</v>
      </c>
      <c r="R15" s="86">
        <f t="shared" si="10"/>
        <v>0.93734812354071051</v>
      </c>
      <c r="S15" s="89">
        <f>(1+'Q2 Base'!$L$15)^(0.5-L15)</f>
        <v>0.77473437487283381</v>
      </c>
      <c r="U15" s="89">
        <f t="shared" si="4"/>
        <v>3.1296877072456215E-2</v>
      </c>
      <c r="V15" s="90">
        <f t="shared" si="5"/>
        <v>242.4676649420129</v>
      </c>
      <c r="W15" s="94"/>
      <c r="Y15" s="90">
        <f t="shared" si="6"/>
        <v>7019.4904603533478</v>
      </c>
      <c r="Z15" s="90">
        <f t="shared" si="7"/>
        <v>7261.9581252953612</v>
      </c>
      <c r="AA15" s="94"/>
      <c r="AB15" s="94"/>
      <c r="AC15" s="94"/>
      <c r="AE15" s="86">
        <f t="shared" si="8"/>
        <v>11.480629694107169</v>
      </c>
      <c r="AF15" s="91">
        <f t="shared" si="11"/>
        <v>564.08184680019042</v>
      </c>
      <c r="AG15" s="95"/>
      <c r="AI15" s="50">
        <v>1</v>
      </c>
      <c r="AJ15" s="52" t="s">
        <v>113</v>
      </c>
    </row>
    <row r="16" spans="1:36" x14ac:dyDescent="0.2">
      <c r="B16" s="86">
        <v>26</v>
      </c>
      <c r="C16" s="43">
        <f>'Q2 Base'!C13</f>
        <v>99699.6</v>
      </c>
      <c r="D16" s="43">
        <f>'Q2 Base'!D13</f>
        <v>52.9</v>
      </c>
      <c r="E16" s="43">
        <f>'Q2 Base'!E13</f>
        <v>99877.2</v>
      </c>
      <c r="F16" s="43">
        <f>'Q2 Base'!F13</f>
        <v>26</v>
      </c>
      <c r="G16" s="87">
        <f>D16/C16*'Q2 Base'!$L$13</f>
        <v>4.5100481847469798E-4</v>
      </c>
      <c r="H16" s="87">
        <f t="shared" si="0"/>
        <v>0.99954899518152529</v>
      </c>
      <c r="I16" s="87">
        <f>F16/E16*'Q2 Base'!$L$14</f>
        <v>1.9523975441842583E-4</v>
      </c>
      <c r="J16" s="87">
        <f t="shared" si="1"/>
        <v>0.99980476024558163</v>
      </c>
      <c r="L16" s="88">
        <v>7</v>
      </c>
      <c r="M16" s="88">
        <v>68</v>
      </c>
      <c r="N16" s="88">
        <f t="shared" si="2"/>
        <v>0.99244078166530147</v>
      </c>
      <c r="O16" s="88">
        <f t="shared" si="9"/>
        <v>0.95930442990290066</v>
      </c>
      <c r="P16" s="88">
        <v>69</v>
      </c>
      <c r="Q16" s="86">
        <f t="shared" si="3"/>
        <v>0.98591260749982257</v>
      </c>
      <c r="R16" s="86">
        <f t="shared" si="10"/>
        <v>0.92414333261508774</v>
      </c>
      <c r="S16" s="89">
        <f>(1+'Q2 Base'!$L$15)^(0.5-L16)</f>
        <v>0.73960322183564076</v>
      </c>
      <c r="U16" s="89">
        <f t="shared" si="4"/>
        <v>3.7608539772204297E-2</v>
      </c>
      <c r="V16" s="90">
        <f t="shared" si="5"/>
        <v>278.15397184056133</v>
      </c>
      <c r="W16" s="94"/>
      <c r="Y16" s="90">
        <f t="shared" si="6"/>
        <v>6556.8398905598906</v>
      </c>
      <c r="Z16" s="90">
        <f t="shared" si="7"/>
        <v>6834.9938624004499</v>
      </c>
      <c r="AA16" s="94"/>
      <c r="AB16" s="94"/>
      <c r="AC16" s="94"/>
      <c r="AE16" s="86">
        <f t="shared" si="8"/>
        <v>11.135327331311396</v>
      </c>
      <c r="AF16" s="91">
        <f t="shared" si="11"/>
        <v>556.1217158969331</v>
      </c>
      <c r="AG16" s="95"/>
      <c r="AI16" s="101">
        <v>2</v>
      </c>
      <c r="AJ16" s="52" t="s">
        <v>178</v>
      </c>
    </row>
    <row r="17" spans="2:36" x14ac:dyDescent="0.2">
      <c r="B17" s="86">
        <v>27</v>
      </c>
      <c r="C17" s="43">
        <f>'Q2 Base'!C14</f>
        <v>99646.8</v>
      </c>
      <c r="D17" s="43">
        <f>'Q2 Base'!D14</f>
        <v>55.1</v>
      </c>
      <c r="E17" s="43">
        <f>'Q2 Base'!E14</f>
        <v>99851.199999999997</v>
      </c>
      <c r="F17" s="43">
        <f>'Q2 Base'!F14</f>
        <v>26.2</v>
      </c>
      <c r="G17" s="87">
        <f>D17/C17*'Q2 Base'!$L$13</f>
        <v>4.7001007558697313E-4</v>
      </c>
      <c r="H17" s="87">
        <f t="shared" si="0"/>
        <v>0.999529989924413</v>
      </c>
      <c r="I17" s="87">
        <f>F17/E17*'Q2 Base'!$L$14</f>
        <v>1.9679282772765876E-4</v>
      </c>
      <c r="J17" s="87">
        <f t="shared" si="1"/>
        <v>0.99980320717227233</v>
      </c>
      <c r="L17" s="88">
        <v>8</v>
      </c>
      <c r="M17" s="88">
        <v>69</v>
      </c>
      <c r="N17" s="88">
        <f t="shared" si="2"/>
        <v>0.9916908803732194</v>
      </c>
      <c r="O17" s="88">
        <f t="shared" si="9"/>
        <v>0.95133345463633689</v>
      </c>
      <c r="P17" s="88">
        <v>70</v>
      </c>
      <c r="Q17" s="86">
        <f t="shared" si="3"/>
        <v>0.98447358058630452</v>
      </c>
      <c r="R17" s="86">
        <f t="shared" si="10"/>
        <v>0.90979469563453563</v>
      </c>
      <c r="S17" s="89">
        <f>(1+'Q2 Base'!$L$15)^(0.5-L17)</f>
        <v>0.70606512824404843</v>
      </c>
      <c r="U17" s="89">
        <f t="shared" si="4"/>
        <v>4.4276564826718198E-2</v>
      </c>
      <c r="V17" s="90">
        <f t="shared" si="5"/>
        <v>312.62138422582706</v>
      </c>
      <c r="W17" s="94"/>
      <c r="Y17" s="90">
        <f t="shared" si="6"/>
        <v>6111.1217002637077</v>
      </c>
      <c r="Z17" s="90">
        <f t="shared" si="7"/>
        <v>6423.7430844895334</v>
      </c>
      <c r="AA17" s="94"/>
      <c r="AB17" s="94"/>
      <c r="AC17" s="94"/>
      <c r="AE17" s="86">
        <f t="shared" si="8"/>
        <v>10.78419531911244</v>
      </c>
      <c r="AF17" s="91">
        <f t="shared" si="11"/>
        <v>552.18851531415442</v>
      </c>
      <c r="AG17" s="95"/>
      <c r="AI17" s="101">
        <v>2</v>
      </c>
      <c r="AJ17" s="52" t="s">
        <v>179</v>
      </c>
    </row>
    <row r="18" spans="2:36" x14ac:dyDescent="0.2">
      <c r="B18" s="86">
        <v>28</v>
      </c>
      <c r="C18" s="43">
        <f>'Q2 Base'!C15</f>
        <v>99591.7</v>
      </c>
      <c r="D18" s="43">
        <f>'Q2 Base'!D15</f>
        <v>62.3</v>
      </c>
      <c r="E18" s="43">
        <f>'Q2 Base'!E15</f>
        <v>99824.9</v>
      </c>
      <c r="F18" s="43">
        <f>'Q2 Base'!F15</f>
        <v>29.2</v>
      </c>
      <c r="G18" s="87">
        <f>D18/C18*'Q2 Base'!$L$13</f>
        <v>5.3172101691205192E-4</v>
      </c>
      <c r="H18" s="87">
        <f t="shared" si="0"/>
        <v>0.99946827898308799</v>
      </c>
      <c r="I18" s="87">
        <f>F18/E18*'Q2 Base'!$L$14</f>
        <v>2.1938414163199762E-4</v>
      </c>
      <c r="J18" s="87">
        <f t="shared" si="1"/>
        <v>0.99978061585836797</v>
      </c>
      <c r="L18" s="88">
        <v>9</v>
      </c>
      <c r="M18" s="88">
        <v>70</v>
      </c>
      <c r="N18" s="88">
        <f t="shared" si="2"/>
        <v>0.99089425554028843</v>
      </c>
      <c r="O18" s="88">
        <f t="shared" si="9"/>
        <v>0.94267085530244377</v>
      </c>
      <c r="P18" s="88">
        <v>71</v>
      </c>
      <c r="Q18" s="86">
        <f t="shared" si="3"/>
        <v>0.98238049564334606</v>
      </c>
      <c r="R18" s="86">
        <f t="shared" si="10"/>
        <v>0.89376456403114224</v>
      </c>
      <c r="S18" s="89">
        <f>(1+'Q2 Base'!$L$15)^(0.5-L18)</f>
        <v>0.67404785512558318</v>
      </c>
      <c r="U18" s="89">
        <f t="shared" si="4"/>
        <v>5.1238758016889617E-2</v>
      </c>
      <c r="V18" s="90">
        <f t="shared" si="5"/>
        <v>345.37374940583226</v>
      </c>
      <c r="W18" s="94"/>
      <c r="Y18" s="90">
        <f t="shared" si="6"/>
        <v>5679.0271243186016</v>
      </c>
      <c r="Z18" s="90">
        <f t="shared" si="7"/>
        <v>6024.4008737244339</v>
      </c>
      <c r="AA18" s="94"/>
      <c r="AB18" s="94"/>
      <c r="AC18" s="94"/>
      <c r="AE18" s="86">
        <f t="shared" si="8"/>
        <v>10.432764740568677</v>
      </c>
      <c r="AF18" s="91">
        <f t="shared" si="11"/>
        <v>544.45439092237825</v>
      </c>
      <c r="AG18" s="95"/>
      <c r="AI18" s="101">
        <v>2</v>
      </c>
      <c r="AJ18" s="52" t="s">
        <v>180</v>
      </c>
    </row>
    <row r="19" spans="2:36" x14ac:dyDescent="0.2">
      <c r="B19" s="86">
        <v>29</v>
      </c>
      <c r="C19" s="43">
        <f>'Q2 Base'!C16</f>
        <v>99529.5</v>
      </c>
      <c r="D19" s="43">
        <f>'Q2 Base'!D16</f>
        <v>61.1</v>
      </c>
      <c r="E19" s="43">
        <f>'Q2 Base'!E16</f>
        <v>99795.6</v>
      </c>
      <c r="F19" s="43">
        <f>'Q2 Base'!F16</f>
        <v>31.5</v>
      </c>
      <c r="G19" s="87">
        <f>D19/C19*'Q2 Base'!$L$13</f>
        <v>5.2180509296238808E-4</v>
      </c>
      <c r="H19" s="87">
        <f t="shared" si="0"/>
        <v>0.9994781949070376</v>
      </c>
      <c r="I19" s="87">
        <f>F19/E19*'Q2 Base'!$L$14</f>
        <v>2.367338840590166E-4</v>
      </c>
      <c r="J19" s="87">
        <f t="shared" si="1"/>
        <v>0.99976326611594102</v>
      </c>
      <c r="L19" s="88">
        <v>10</v>
      </c>
      <c r="M19" s="88">
        <v>71</v>
      </c>
      <c r="N19" s="88">
        <f t="shared" si="2"/>
        <v>0.98964667853623967</v>
      </c>
      <c r="O19" s="88">
        <f t="shared" si="9"/>
        <v>0.93291108090297969</v>
      </c>
      <c r="P19" s="88">
        <v>72</v>
      </c>
      <c r="Q19" s="86">
        <f t="shared" si="3"/>
        <v>0.98061709283422838</v>
      </c>
      <c r="R19" s="86">
        <f t="shared" si="10"/>
        <v>0.87644080845847028</v>
      </c>
      <c r="S19" s="89">
        <f>(1+'Q2 Base'!$L$15)^(0.5-L19)</f>
        <v>0.64348243926069981</v>
      </c>
      <c r="U19" s="89">
        <f t="shared" si="4"/>
        <v>5.8799466491997382E-2</v>
      </c>
      <c r="V19" s="90">
        <f t="shared" si="5"/>
        <v>378.36424125498257</v>
      </c>
      <c r="W19" s="94"/>
      <c r="Y19" s="90">
        <f t="shared" si="6"/>
        <v>5261.3784516897795</v>
      </c>
      <c r="Z19" s="90">
        <f t="shared" si="7"/>
        <v>5639.7426929447629</v>
      </c>
      <c r="AA19" s="94"/>
      <c r="AB19" s="94"/>
      <c r="AC19" s="94"/>
      <c r="AE19" s="86">
        <f t="shared" si="8"/>
        <v>10.076125674280926</v>
      </c>
      <c r="AF19" s="91">
        <f t="shared" si="11"/>
        <v>554.61631982581764</v>
      </c>
      <c r="AG19" s="95"/>
      <c r="AI19" s="53">
        <v>1</v>
      </c>
      <c r="AJ19" s="52" t="s">
        <v>176</v>
      </c>
    </row>
    <row r="20" spans="2:36" ht="13.5" thickBot="1" x14ac:dyDescent="0.25">
      <c r="B20" s="86">
        <v>30</v>
      </c>
      <c r="C20" s="43">
        <f>'Q2 Base'!C17</f>
        <v>99468.2</v>
      </c>
      <c r="D20" s="43">
        <f>'Q2 Base'!D17</f>
        <v>65.2</v>
      </c>
      <c r="E20" s="43">
        <f>'Q2 Base'!E17</f>
        <v>99764.2</v>
      </c>
      <c r="F20" s="43">
        <f>'Q2 Base'!F17</f>
        <v>36.1</v>
      </c>
      <c r="G20" s="87">
        <f>D20/C20*'Q2 Base'!$L$13</f>
        <v>5.571629927956875E-4</v>
      </c>
      <c r="H20" s="87">
        <f t="shared" si="0"/>
        <v>0.99944283700720427</v>
      </c>
      <c r="I20" s="87">
        <f>F20/E20*'Q2 Base'!$L$14</f>
        <v>2.7138993747256033E-4</v>
      </c>
      <c r="J20" s="87">
        <f t="shared" si="1"/>
        <v>0.99972861006252745</v>
      </c>
      <c r="L20" s="88">
        <v>11</v>
      </c>
      <c r="M20" s="88">
        <v>72</v>
      </c>
      <c r="N20" s="88">
        <f t="shared" si="2"/>
        <v>0.98843868495007503</v>
      </c>
      <c r="O20" s="88">
        <f t="shared" si="9"/>
        <v>0.92212540198309434</v>
      </c>
      <c r="P20" s="88">
        <v>73</v>
      </c>
      <c r="Q20" s="86">
        <f t="shared" si="3"/>
        <v>0.97855822562862282</v>
      </c>
      <c r="R20" s="86">
        <f t="shared" si="10"/>
        <v>0.8576483623936364</v>
      </c>
      <c r="S20" s="89">
        <f>(1+'Q2 Base'!$L$15)^(0.5-L20)</f>
        <v>0.61430304464028618</v>
      </c>
      <c r="U20" s="89">
        <f t="shared" si="4"/>
        <v>6.6789021461261866E-2</v>
      </c>
      <c r="V20" s="90">
        <f t="shared" si="5"/>
        <v>410.28699232198579</v>
      </c>
      <c r="W20" s="94"/>
      <c r="Y20" s="90">
        <f t="shared" si="6"/>
        <v>4858.2730101696779</v>
      </c>
      <c r="Z20" s="90">
        <f t="shared" si="7"/>
        <v>5268.560002491663</v>
      </c>
      <c r="AA20" s="94"/>
      <c r="AB20" s="94"/>
      <c r="AC20" s="94"/>
      <c r="AE20" s="86">
        <f t="shared" si="8"/>
        <v>9.7155604999404588</v>
      </c>
      <c r="AF20" s="91">
        <f t="shared" si="11"/>
        <v>552.08669195869095</v>
      </c>
      <c r="AG20" s="95"/>
      <c r="AI20" s="102">
        <f>SUM(AI10:AI19)</f>
        <v>15</v>
      </c>
      <c r="AJ20" s="103" t="s">
        <v>177</v>
      </c>
    </row>
    <row r="21" spans="2:36" x14ac:dyDescent="0.2">
      <c r="B21" s="86">
        <v>31</v>
      </c>
      <c r="C21" s="43">
        <f>'Q2 Base'!C18</f>
        <v>99403</v>
      </c>
      <c r="D21" s="43">
        <f>'Q2 Base'!D18</f>
        <v>69.599999999999994</v>
      </c>
      <c r="E21" s="43">
        <f>'Q2 Base'!E18</f>
        <v>99728.1</v>
      </c>
      <c r="F21" s="43">
        <f>'Q2 Base'!F18</f>
        <v>37.1</v>
      </c>
      <c r="G21" s="87">
        <f>D21/C21*'Q2 Base'!$L$13</f>
        <v>5.9515306379083119E-4</v>
      </c>
      <c r="H21" s="87">
        <f t="shared" si="0"/>
        <v>0.99940484693620912</v>
      </c>
      <c r="I21" s="87">
        <f>F21/E21*'Q2 Base'!$L$14</f>
        <v>2.7900862444987925E-4</v>
      </c>
      <c r="J21" s="87">
        <f t="shared" si="1"/>
        <v>0.99972099137555015</v>
      </c>
      <c r="L21" s="88">
        <v>12</v>
      </c>
      <c r="M21" s="88">
        <v>73</v>
      </c>
      <c r="N21" s="88">
        <f t="shared" si="2"/>
        <v>0.98701686342041772</v>
      </c>
      <c r="O21" s="88">
        <f t="shared" si="9"/>
        <v>0.91015332194564558</v>
      </c>
      <c r="P21" s="88">
        <v>74</v>
      </c>
      <c r="Q21" s="86">
        <f t="shared" si="3"/>
        <v>0.97561851753428941</v>
      </c>
      <c r="R21" s="86">
        <f t="shared" si="10"/>
        <v>0.8367376238841906</v>
      </c>
      <c r="S21" s="89">
        <f>(1+'Q2 Base'!$L$15)^(0.5-L21)</f>
        <v>0.58644682065898435</v>
      </c>
      <c r="U21" s="89">
        <f t="shared" si="4"/>
        <v>7.5178095909088374E-2</v>
      </c>
      <c r="V21" s="90">
        <f t="shared" si="5"/>
        <v>440.87955329081075</v>
      </c>
      <c r="W21" s="94"/>
      <c r="Y21" s="90">
        <f t="shared" si="6"/>
        <v>4466.141639235555</v>
      </c>
      <c r="Z21" s="90">
        <f t="shared" si="7"/>
        <v>4907.0211925263666</v>
      </c>
      <c r="AA21" s="94"/>
      <c r="AB21" s="94"/>
      <c r="AC21" s="94"/>
      <c r="AE21" s="86">
        <f t="shared" si="8"/>
        <v>9.3577043276720726</v>
      </c>
      <c r="AF21" s="91">
        <f t="shared" si="11"/>
        <v>549.73939989067424</v>
      </c>
      <c r="AG21" s="95"/>
      <c r="AJ21" s="52"/>
    </row>
    <row r="22" spans="2:36" x14ac:dyDescent="0.2">
      <c r="B22" s="86">
        <v>32</v>
      </c>
      <c r="C22" s="43">
        <f>'Q2 Base'!C19</f>
        <v>99333.4</v>
      </c>
      <c r="D22" s="43">
        <f>'Q2 Base'!D19</f>
        <v>83.3</v>
      </c>
      <c r="E22" s="43">
        <f>'Q2 Base'!E19</f>
        <v>99690.9</v>
      </c>
      <c r="F22" s="43">
        <f>'Q2 Base'!F19</f>
        <v>45.6</v>
      </c>
      <c r="G22" s="87">
        <f>D22/C22*'Q2 Base'!$L$13</f>
        <v>7.1280153503252674E-4</v>
      </c>
      <c r="H22" s="87">
        <f t="shared" si="0"/>
        <v>0.9992871984649675</v>
      </c>
      <c r="I22" s="87">
        <f>F22/E22*'Q2 Base'!$L$14</f>
        <v>3.4306039969545865E-4</v>
      </c>
      <c r="J22" s="87">
        <f t="shared" si="1"/>
        <v>0.99965693960030455</v>
      </c>
      <c r="L22" s="88">
        <v>13</v>
      </c>
      <c r="M22" s="88">
        <v>74</v>
      </c>
      <c r="N22" s="88">
        <f t="shared" si="2"/>
        <v>0.98572658718273254</v>
      </c>
      <c r="O22" s="88">
        <f t="shared" si="9"/>
        <v>0.897162327854508</v>
      </c>
      <c r="P22" s="88">
        <v>75</v>
      </c>
      <c r="Q22" s="86">
        <f t="shared" si="3"/>
        <v>0.97275646269352334</v>
      </c>
      <c r="R22" s="86">
        <f t="shared" si="10"/>
        <v>0.81394193121216896</v>
      </c>
      <c r="S22" s="89">
        <f>(1+'Q2 Base'!$L$15)^(0.5-L22)</f>
        <v>0.5598537667388872</v>
      </c>
      <c r="U22" s="89">
        <f t="shared" si="4"/>
        <v>8.3703893467465637E-2</v>
      </c>
      <c r="V22" s="90">
        <f t="shared" si="5"/>
        <v>468.61940048471172</v>
      </c>
      <c r="W22" s="94"/>
      <c r="Y22" s="90">
        <f t="shared" si="6"/>
        <v>4088.2651604738585</v>
      </c>
      <c r="Z22" s="90">
        <f t="shared" si="7"/>
        <v>4556.8845609585696</v>
      </c>
      <c r="AA22" s="94"/>
      <c r="AB22" s="94"/>
      <c r="AC22" s="94"/>
      <c r="AE22" s="86">
        <f t="shared" si="8"/>
        <v>8.9998839575890344</v>
      </c>
      <c r="AF22" s="91">
        <f t="shared" si="11"/>
        <v>532.7792741166071</v>
      </c>
      <c r="AG22" s="95"/>
      <c r="AJ22" s="52"/>
    </row>
    <row r="23" spans="2:36" x14ac:dyDescent="0.2">
      <c r="B23" s="86">
        <v>33</v>
      </c>
      <c r="C23" s="43">
        <f>'Q2 Base'!C20</f>
        <v>99250.1</v>
      </c>
      <c r="D23" s="43">
        <f>'Q2 Base'!D20</f>
        <v>81.900000000000006</v>
      </c>
      <c r="E23" s="43">
        <f>'Q2 Base'!E20</f>
        <v>99645.4</v>
      </c>
      <c r="F23" s="43">
        <f>'Q2 Base'!F20</f>
        <v>46.4</v>
      </c>
      <c r="G23" s="87">
        <f>D23/C23*'Q2 Base'!$L$13</f>
        <v>7.01409872634889E-4</v>
      </c>
      <c r="H23" s="87">
        <f t="shared" si="0"/>
        <v>0.99929859012736511</v>
      </c>
      <c r="I23" s="87">
        <f>F23/E23*'Q2 Base'!$L$14</f>
        <v>3.4923839936414525E-4</v>
      </c>
      <c r="J23" s="87">
        <f t="shared" si="1"/>
        <v>0.99965076160063582</v>
      </c>
      <c r="L23" s="88">
        <v>14</v>
      </c>
      <c r="M23" s="88">
        <v>75</v>
      </c>
      <c r="N23" s="88">
        <f t="shared" si="2"/>
        <v>0.98378670360110798</v>
      </c>
      <c r="O23" s="88">
        <f t="shared" si="9"/>
        <v>0.8826163691150829</v>
      </c>
      <c r="P23" s="88">
        <v>76</v>
      </c>
      <c r="Q23" s="86">
        <f t="shared" si="3"/>
        <v>0.96971986523760967</v>
      </c>
      <c r="R23" s="86">
        <f t="shared" si="10"/>
        <v>0.78929565984630423</v>
      </c>
      <c r="S23" s="89">
        <f>(1+'Q2 Base'!$L$15)^(0.5-L23)</f>
        <v>0.53446660309201643</v>
      </c>
      <c r="U23" s="89">
        <f t="shared" si="4"/>
        <v>9.2650390394465654E-2</v>
      </c>
      <c r="V23" s="90">
        <f t="shared" si="5"/>
        <v>495.18539429279247</v>
      </c>
      <c r="W23" s="94"/>
      <c r="Y23" s="90">
        <f t="shared" si="6"/>
        <v>3723.3363072404663</v>
      </c>
      <c r="Z23" s="90">
        <f t="shared" si="7"/>
        <v>4218.5217015332591</v>
      </c>
      <c r="AA23" s="94"/>
      <c r="AB23" s="94"/>
      <c r="AC23" s="94"/>
      <c r="AE23" s="86">
        <f t="shared" si="8"/>
        <v>8.641545611238147</v>
      </c>
      <c r="AF23" s="91">
        <f t="shared" si="11"/>
        <v>530.26634664747553</v>
      </c>
      <c r="AG23" s="95"/>
    </row>
    <row r="24" spans="2:36" x14ac:dyDescent="0.2">
      <c r="B24" s="86">
        <v>34</v>
      </c>
      <c r="C24" s="43">
        <f>'Q2 Base'!C21</f>
        <v>99168.2</v>
      </c>
      <c r="D24" s="43">
        <f>'Q2 Base'!D21</f>
        <v>88.6</v>
      </c>
      <c r="E24" s="43">
        <f>'Q2 Base'!E21</f>
        <v>99598.9</v>
      </c>
      <c r="F24" s="43">
        <f>'Q2 Base'!F21</f>
        <v>48.5</v>
      </c>
      <c r="G24" s="87">
        <f>D24/C24*'Q2 Base'!$L$13</f>
        <v>7.5941682918516211E-4</v>
      </c>
      <c r="H24" s="87">
        <f t="shared" si="0"/>
        <v>0.99924058317081488</v>
      </c>
      <c r="I24" s="87">
        <f>F24/E24*'Q2 Base'!$L$14</f>
        <v>3.6521487687113011E-4</v>
      </c>
      <c r="J24" s="87">
        <f t="shared" si="1"/>
        <v>0.99963478512312887</v>
      </c>
      <c r="L24" s="88">
        <v>15</v>
      </c>
      <c r="M24" s="88">
        <v>76</v>
      </c>
      <c r="N24" s="88">
        <f t="shared" si="2"/>
        <v>0.98148148148148151</v>
      </c>
      <c r="O24" s="88">
        <f t="shared" si="9"/>
        <v>0.86627162153887771</v>
      </c>
      <c r="P24" s="88">
        <v>77</v>
      </c>
      <c r="Q24" s="86">
        <f t="shared" si="3"/>
        <v>0.96692755087462978</v>
      </c>
      <c r="R24" s="86">
        <f t="shared" si="10"/>
        <v>0.76319171929116181</v>
      </c>
      <c r="S24" s="89">
        <f>(1+'Q2 Base'!$L$15)^(0.5-L24)</f>
        <v>0.51023064734321366</v>
      </c>
      <c r="U24" s="89">
        <f t="shared" si="4"/>
        <v>0.10206039107576309</v>
      </c>
      <c r="V24" s="90">
        <f t="shared" si="5"/>
        <v>520.74339406688148</v>
      </c>
      <c r="W24" s="94"/>
      <c r="Y24" s="90">
        <f t="shared" si="6"/>
        <v>3373.2946557422156</v>
      </c>
      <c r="Z24" s="90">
        <f t="shared" si="7"/>
        <v>3894.0380498090972</v>
      </c>
      <c r="AA24" s="94"/>
      <c r="AB24" s="94"/>
      <c r="AC24" s="94"/>
      <c r="AE24" s="86">
        <f t="shared" si="8"/>
        <v>8.2783027751474361</v>
      </c>
      <c r="AF24" s="91">
        <f t="shared" si="11"/>
        <v>526.88970773624067</v>
      </c>
      <c r="AG24" s="95"/>
    </row>
    <row r="25" spans="2:36" x14ac:dyDescent="0.2">
      <c r="B25" s="86">
        <v>35</v>
      </c>
      <c r="C25" s="43">
        <f>'Q2 Base'!C22</f>
        <v>99079.6</v>
      </c>
      <c r="D25" s="43">
        <f>'Q2 Base'!D22</f>
        <v>94.3</v>
      </c>
      <c r="E25" s="43">
        <f>'Q2 Base'!E22</f>
        <v>99550.5</v>
      </c>
      <c r="F25" s="43">
        <f>'Q2 Base'!F22</f>
        <v>54.4</v>
      </c>
      <c r="G25" s="87">
        <f>D25/C25*'Q2 Base'!$L$13</f>
        <v>8.0899599917641962E-4</v>
      </c>
      <c r="H25" s="87">
        <f t="shared" si="0"/>
        <v>0.99919100400082361</v>
      </c>
      <c r="I25" s="87">
        <f>F25/E25*'Q2 Base'!$L$14</f>
        <v>4.0984224087272286E-4</v>
      </c>
      <c r="J25" s="87">
        <f t="shared" si="1"/>
        <v>0.9995901577591273</v>
      </c>
      <c r="L25" s="88">
        <v>16</v>
      </c>
      <c r="M25" s="88">
        <v>77</v>
      </c>
      <c r="N25" s="88">
        <f t="shared" si="2"/>
        <v>0.98002758464085138</v>
      </c>
      <c r="O25" s="88">
        <f t="shared" si="9"/>
        <v>0.84897008489966008</v>
      </c>
      <c r="P25" s="88">
        <v>78</v>
      </c>
      <c r="Q25" s="86">
        <f t="shared" si="3"/>
        <v>0.96324141260123664</v>
      </c>
      <c r="R25" s="86">
        <f t="shared" si="10"/>
        <v>0.73513786977558515</v>
      </c>
      <c r="S25" s="89">
        <f>(1+'Q2 Base'!$L$15)^(0.5-L25)</f>
        <v>0.48709369674769798</v>
      </c>
      <c r="U25" s="89">
        <f t="shared" si="4"/>
        <v>0.11102781005925137</v>
      </c>
      <c r="V25" s="90">
        <f t="shared" si="5"/>
        <v>540.80946443561993</v>
      </c>
      <c r="W25" s="94"/>
      <c r="Y25" s="90">
        <f t="shared" si="6"/>
        <v>3040.0007616465559</v>
      </c>
      <c r="Z25" s="90">
        <f t="shared" si="7"/>
        <v>3580.8102260821756</v>
      </c>
      <c r="AA25" s="94"/>
      <c r="AB25" s="94"/>
      <c r="AC25" s="94"/>
      <c r="AE25" s="86">
        <f t="shared" si="8"/>
        <v>7.914965093099811</v>
      </c>
      <c r="AF25" s="91">
        <f t="shared" si="11"/>
        <v>490.359942849258</v>
      </c>
      <c r="AG25" s="95"/>
    </row>
    <row r="26" spans="2:36" x14ac:dyDescent="0.2">
      <c r="B26" s="86">
        <v>36</v>
      </c>
      <c r="C26" s="43">
        <f>'Q2 Base'!C23</f>
        <v>98985.3</v>
      </c>
      <c r="D26" s="43">
        <f>'Q2 Base'!D23</f>
        <v>108.4</v>
      </c>
      <c r="E26" s="43">
        <f>'Q2 Base'!E23</f>
        <v>99496.1</v>
      </c>
      <c r="F26" s="43">
        <f>'Q2 Base'!F23</f>
        <v>61.9</v>
      </c>
      <c r="G26" s="87">
        <f>D26/C26*'Q2 Base'!$L$13</f>
        <v>9.3084528712849277E-4</v>
      </c>
      <c r="H26" s="87">
        <f t="shared" si="0"/>
        <v>0.9990691547128715</v>
      </c>
      <c r="I26" s="87">
        <f>F26/E26*'Q2 Base'!$L$14</f>
        <v>4.6660120346425632E-4</v>
      </c>
      <c r="J26" s="87">
        <f t="shared" si="1"/>
        <v>0.9995333987965358</v>
      </c>
      <c r="L26" s="88">
        <v>17</v>
      </c>
      <c r="M26" s="88">
        <v>78</v>
      </c>
      <c r="N26" s="88">
        <f t="shared" si="2"/>
        <v>0.97713698325088671</v>
      </c>
      <c r="O26" s="88">
        <f t="shared" si="9"/>
        <v>0.82956006762910306</v>
      </c>
      <c r="P26" s="88">
        <v>79</v>
      </c>
      <c r="Q26" s="86">
        <f t="shared" si="3"/>
        <v>0.95928996452225168</v>
      </c>
      <c r="R26" s="86">
        <f t="shared" si="10"/>
        <v>0.70521038101598477</v>
      </c>
      <c r="S26" s="89">
        <f>(1+'Q2 Base'!$L$15)^(0.5-L26)</f>
        <v>0.46500591574959232</v>
      </c>
      <c r="U26" s="89">
        <f t="shared" si="4"/>
        <v>0.12019600964761891</v>
      </c>
      <c r="V26" s="90">
        <f t="shared" si="5"/>
        <v>558.91855535637865</v>
      </c>
      <c r="W26" s="94"/>
      <c r="Y26" s="90">
        <f t="shared" si="6"/>
        <v>2720.3514348481904</v>
      </c>
      <c r="Z26" s="90">
        <f t="shared" si="7"/>
        <v>3279.2699902045692</v>
      </c>
      <c r="AA26" s="94"/>
      <c r="AB26" s="94"/>
      <c r="AC26" s="94"/>
      <c r="AE26" s="86">
        <f t="shared" si="8"/>
        <v>7.5508200887199362</v>
      </c>
      <c r="AF26" s="91">
        <f t="shared" si="11"/>
        <v>480.61488715295417</v>
      </c>
      <c r="AG26" s="95"/>
    </row>
    <row r="27" spans="2:36" x14ac:dyDescent="0.2">
      <c r="B27" s="86">
        <v>37</v>
      </c>
      <c r="C27" s="43">
        <f>'Q2 Base'!C24</f>
        <v>98876.9</v>
      </c>
      <c r="D27" s="43">
        <f>'Q2 Base'!D24</f>
        <v>107.8</v>
      </c>
      <c r="E27" s="43">
        <f>'Q2 Base'!E24</f>
        <v>99434.1</v>
      </c>
      <c r="F27" s="43">
        <f>'Q2 Base'!F24</f>
        <v>69.7</v>
      </c>
      <c r="G27" s="87">
        <f>D27/C27*'Q2 Base'!$L$13</f>
        <v>9.2670785592994923E-4</v>
      </c>
      <c r="H27" s="87">
        <f t="shared" si="0"/>
        <v>0.99907329214407004</v>
      </c>
      <c r="I27" s="87">
        <f>F27/E27*'Q2 Base'!$L$14</f>
        <v>5.2572507821763354E-4</v>
      </c>
      <c r="J27" s="87">
        <f t="shared" si="1"/>
        <v>0.99947427492178231</v>
      </c>
      <c r="L27" s="88">
        <v>18</v>
      </c>
      <c r="M27" s="88">
        <v>79</v>
      </c>
      <c r="N27" s="88">
        <f t="shared" si="2"/>
        <v>0.97466162175464499</v>
      </c>
      <c r="O27" s="88">
        <f t="shared" si="9"/>
        <v>0.80854036085827452</v>
      </c>
      <c r="P27" s="88">
        <v>80</v>
      </c>
      <c r="Q27" s="86">
        <f t="shared" si="3"/>
        <v>0.95399187124537166</v>
      </c>
      <c r="R27" s="86">
        <f t="shared" si="10"/>
        <v>0.67276497100710086</v>
      </c>
      <c r="S27" s="89">
        <f>(1+'Q2 Base'!$L$15)^(0.5-L27)</f>
        <v>0.44391972863922891</v>
      </c>
      <c r="U27" s="89">
        <f t="shared" si="4"/>
        <v>0.12880733857621293</v>
      </c>
      <c r="V27" s="90">
        <f t="shared" si="5"/>
        <v>571.80118787493723</v>
      </c>
      <c r="W27" s="94"/>
      <c r="Y27" s="90">
        <f t="shared" si="6"/>
        <v>2414.7352457995717</v>
      </c>
      <c r="Z27" s="90">
        <f t="shared" si="7"/>
        <v>2986.5364336745092</v>
      </c>
      <c r="AA27" s="94"/>
      <c r="AB27" s="94"/>
      <c r="AC27" s="94"/>
      <c r="AE27" s="86">
        <f t="shared" si="8"/>
        <v>7.1929166796529191</v>
      </c>
      <c r="AF27" s="91">
        <f t="shared" si="11"/>
        <v>451.54340132409681</v>
      </c>
      <c r="AG27" s="95"/>
    </row>
    <row r="28" spans="2:36" x14ac:dyDescent="0.2">
      <c r="B28" s="86">
        <v>38</v>
      </c>
      <c r="C28" s="43">
        <f>'Q2 Base'!C25</f>
        <v>98769.1</v>
      </c>
      <c r="D28" s="43">
        <f>'Q2 Base'!D25</f>
        <v>114.1</v>
      </c>
      <c r="E28" s="43">
        <f>'Q2 Base'!E25</f>
        <v>99364.4</v>
      </c>
      <c r="F28" s="43">
        <f>'Q2 Base'!F25</f>
        <v>70.5</v>
      </c>
      <c r="G28" s="87">
        <f>D28/C28*'Q2 Base'!$L$13</f>
        <v>9.8193665832735128E-4</v>
      </c>
      <c r="H28" s="87">
        <f t="shared" si="0"/>
        <v>0.99901806334167265</v>
      </c>
      <c r="I28" s="87">
        <f>F28/E28*'Q2 Base'!$L$14</f>
        <v>5.3213223246957662E-4</v>
      </c>
      <c r="J28" s="87">
        <f t="shared" si="1"/>
        <v>0.99946786776753038</v>
      </c>
      <c r="L28" s="88">
        <v>19</v>
      </c>
      <c r="M28" s="88">
        <v>80</v>
      </c>
      <c r="N28" s="88">
        <f t="shared" si="2"/>
        <v>0.9709346996472431</v>
      </c>
      <c r="O28" s="88">
        <f t="shared" si="9"/>
        <v>0.7850398924226023</v>
      </c>
      <c r="P28" s="88">
        <v>81</v>
      </c>
      <c r="Q28" s="86">
        <f t="shared" si="3"/>
        <v>0.94880419664993654</v>
      </c>
      <c r="R28" s="86">
        <f t="shared" si="10"/>
        <v>0.63832222785061021</v>
      </c>
      <c r="S28" s="89">
        <f>(1+'Q2 Base'!$L$15)^(0.5-L28)</f>
        <v>0.42378971707802277</v>
      </c>
      <c r="U28" s="89">
        <f t="shared" si="4"/>
        <v>0.13721381476781133</v>
      </c>
      <c r="V28" s="90">
        <f t="shared" si="5"/>
        <v>581.49803739646984</v>
      </c>
      <c r="W28" s="94"/>
      <c r="Y28" s="90">
        <f t="shared" si="6"/>
        <v>2123.6459260577626</v>
      </c>
      <c r="Z28" s="90">
        <f t="shared" si="7"/>
        <v>2705.143963454233</v>
      </c>
      <c r="AA28" s="94"/>
      <c r="AB28" s="94"/>
      <c r="AC28" s="94"/>
      <c r="AE28" s="86">
        <f t="shared" si="8"/>
        <v>6.837111645206873</v>
      </c>
      <c r="AF28" s="91">
        <f t="shared" si="11"/>
        <v>434.64988931229402</v>
      </c>
      <c r="AG28" s="95"/>
    </row>
    <row r="29" spans="2:36" x14ac:dyDescent="0.2">
      <c r="B29" s="86">
        <v>39</v>
      </c>
      <c r="C29" s="43">
        <f>'Q2 Base'!C26</f>
        <v>98655</v>
      </c>
      <c r="D29" s="43">
        <f>'Q2 Base'!D26</f>
        <v>126.1</v>
      </c>
      <c r="E29" s="43">
        <f>'Q2 Base'!E26</f>
        <v>99293.9</v>
      </c>
      <c r="F29" s="43">
        <f>'Q2 Base'!F26</f>
        <v>76.7</v>
      </c>
      <c r="G29" s="87">
        <f>D29/C29*'Q2 Base'!$L$13</f>
        <v>1.0864629263595358E-3</v>
      </c>
      <c r="H29" s="87">
        <f t="shared" si="0"/>
        <v>0.9989135370736405</v>
      </c>
      <c r="I29" s="87">
        <f>F29/E29*'Q2 Base'!$L$14</f>
        <v>5.7934072485822403E-4</v>
      </c>
      <c r="J29" s="87">
        <f t="shared" si="1"/>
        <v>0.99942065927514179</v>
      </c>
      <c r="L29" s="88">
        <v>20</v>
      </c>
      <c r="M29" s="88">
        <v>81</v>
      </c>
      <c r="N29" s="88">
        <f t="shared" si="2"/>
        <v>0.967139681745249</v>
      </c>
      <c r="O29" s="88">
        <f t="shared" si="9"/>
        <v>0.75924323171492014</v>
      </c>
      <c r="P29" s="88">
        <v>82</v>
      </c>
      <c r="Q29" s="86">
        <f t="shared" si="3"/>
        <v>0.941974344853168</v>
      </c>
      <c r="R29" s="86">
        <f t="shared" si="10"/>
        <v>0.60128316238479318</v>
      </c>
      <c r="S29" s="89">
        <f>(1+'Q2 Base'!$L$15)^(0.5-L29)</f>
        <v>0.40457252227018875</v>
      </c>
      <c r="U29" s="89">
        <f t="shared" si="4"/>
        <v>0.14476299099999571</v>
      </c>
      <c r="V29" s="90">
        <f t="shared" si="5"/>
        <v>585.67128400244894</v>
      </c>
      <c r="W29" s="94"/>
      <c r="Y29" s="90">
        <f t="shared" si="6"/>
        <v>1846.9551720436637</v>
      </c>
      <c r="Z29" s="90">
        <f t="shared" si="7"/>
        <v>2432.6264560461127</v>
      </c>
      <c r="AA29" s="94"/>
      <c r="AB29" s="94"/>
      <c r="AC29" s="94"/>
      <c r="AE29" s="86">
        <f t="shared" si="8"/>
        <v>6.4910201448291982</v>
      </c>
      <c r="AF29" s="91">
        <f t="shared" si="11"/>
        <v>407.33513695600334</v>
      </c>
      <c r="AG29" s="95"/>
    </row>
    <row r="30" spans="2:36" x14ac:dyDescent="0.2">
      <c r="B30" s="86">
        <v>40</v>
      </c>
      <c r="C30" s="43">
        <f>'Q2 Base'!C27</f>
        <v>98528.9</v>
      </c>
      <c r="D30" s="43">
        <f>'Q2 Base'!D27</f>
        <v>138.30000000000001</v>
      </c>
      <c r="E30" s="43">
        <f>'Q2 Base'!E27</f>
        <v>99217.3</v>
      </c>
      <c r="F30" s="43">
        <f>'Q2 Base'!F27</f>
        <v>86.6</v>
      </c>
      <c r="G30" s="87">
        <f>D30/C30*'Q2 Base'!$L$13</f>
        <v>1.1931017193940053E-3</v>
      </c>
      <c r="H30" s="87">
        <f t="shared" si="0"/>
        <v>0.99880689828060598</v>
      </c>
      <c r="I30" s="87">
        <f>F30/E30*'Q2 Base'!$L$14</f>
        <v>6.546237400130824E-4</v>
      </c>
      <c r="J30" s="87">
        <f t="shared" si="1"/>
        <v>0.99934537625998687</v>
      </c>
      <c r="L30" s="88">
        <v>21</v>
      </c>
      <c r="M30" s="88">
        <v>82</v>
      </c>
      <c r="N30" s="88">
        <f t="shared" si="2"/>
        <v>0.96252003257554652</v>
      </c>
      <c r="O30" s="88">
        <f t="shared" si="9"/>
        <v>0.73078682012300811</v>
      </c>
      <c r="P30" s="88">
        <v>83</v>
      </c>
      <c r="Q30" s="86">
        <f t="shared" si="3"/>
        <v>0.93426835634329497</v>
      </c>
      <c r="R30" s="86">
        <f t="shared" si="10"/>
        <v>0.56175983181813927</v>
      </c>
      <c r="S30" s="89">
        <f>(1+'Q2 Base'!$L$15)^(0.5-L30)</f>
        <v>0.38622675157058584</v>
      </c>
      <c r="U30" s="89">
        <f t="shared" si="4"/>
        <v>0.15123315065092544</v>
      </c>
      <c r="V30" s="90">
        <f t="shared" si="5"/>
        <v>584.1028850569196</v>
      </c>
      <c r="W30" s="94"/>
      <c r="Y30" s="90">
        <f t="shared" si="6"/>
        <v>1585.5638650026658</v>
      </c>
      <c r="Z30" s="90">
        <f t="shared" si="7"/>
        <v>2169.6667500595859</v>
      </c>
      <c r="AA30" s="94"/>
      <c r="AB30" s="94"/>
      <c r="AC30" s="94"/>
      <c r="AE30" s="86">
        <f t="shared" si="8"/>
        <v>6.156521905784297</v>
      </c>
      <c r="AF30" s="91">
        <f t="shared" si="11"/>
        <v>380.10938837930337</v>
      </c>
      <c r="AG30" s="95"/>
    </row>
    <row r="31" spans="2:36" x14ac:dyDescent="0.2">
      <c r="B31" s="86">
        <v>41</v>
      </c>
      <c r="C31" s="43">
        <f>'Q2 Base'!C28</f>
        <v>98390.6</v>
      </c>
      <c r="D31" s="43">
        <f>'Q2 Base'!D28</f>
        <v>156.6</v>
      </c>
      <c r="E31" s="43">
        <f>'Q2 Base'!E28</f>
        <v>99130.6</v>
      </c>
      <c r="F31" s="43">
        <f>'Q2 Base'!F28</f>
        <v>91.5</v>
      </c>
      <c r="G31" s="87">
        <f>D31/C31*'Q2 Base'!$L$13</f>
        <v>1.3528731403203149E-3</v>
      </c>
      <c r="H31" s="87">
        <f t="shared" si="0"/>
        <v>0.99864712685967971</v>
      </c>
      <c r="I31" s="87">
        <f>F31/E31*'Q2 Base'!$L$14</f>
        <v>6.9226858306113345E-4</v>
      </c>
      <c r="J31" s="87">
        <f t="shared" si="1"/>
        <v>0.99930773141693885</v>
      </c>
      <c r="L31" s="88">
        <v>22</v>
      </c>
      <c r="M31" s="88">
        <v>83</v>
      </c>
      <c r="N31" s="88">
        <f t="shared" si="2"/>
        <v>0.95700691130358695</v>
      </c>
      <c r="O31" s="88">
        <f t="shared" si="9"/>
        <v>0.69936803754728993</v>
      </c>
      <c r="P31" s="88">
        <v>84</v>
      </c>
      <c r="Q31" s="86">
        <f t="shared" si="3"/>
        <v>0.92641645257798</v>
      </c>
      <c r="R31" s="86">
        <f t="shared" si="10"/>
        <v>0.52042355059376322</v>
      </c>
      <c r="S31" s="89">
        <f>(1+'Q2 Base'!$L$15)^(0.5-L31)</f>
        <v>0.36871288932752827</v>
      </c>
      <c r="U31" s="89">
        <f t="shared" si="4"/>
        <v>0.15645595332161027</v>
      </c>
      <c r="V31" s="90">
        <f t="shared" si="5"/>
        <v>576.87326601703819</v>
      </c>
      <c r="W31" s="94"/>
      <c r="Y31" s="90">
        <f t="shared" si="6"/>
        <v>1341.9954441181369</v>
      </c>
      <c r="Z31" s="90">
        <f t="shared" si="7"/>
        <v>1918.8687101351754</v>
      </c>
      <c r="AA31" s="94"/>
      <c r="AB31" s="94"/>
      <c r="AC31" s="94"/>
      <c r="AE31" s="86">
        <f t="shared" si="8"/>
        <v>5.8304844233694029</v>
      </c>
      <c r="AF31" s="91">
        <f t="shared" si="11"/>
        <v>351.5112697427611</v>
      </c>
      <c r="AG31" s="95"/>
    </row>
    <row r="32" spans="2:36" x14ac:dyDescent="0.2">
      <c r="B32" s="86">
        <v>42</v>
      </c>
      <c r="C32" s="43">
        <f>'Q2 Base'!C29</f>
        <v>98234</v>
      </c>
      <c r="D32" s="43">
        <f>'Q2 Base'!D29</f>
        <v>164.5</v>
      </c>
      <c r="E32" s="43">
        <f>'Q2 Base'!E29</f>
        <v>99039.1</v>
      </c>
      <c r="F32" s="43">
        <f>'Q2 Base'!F29</f>
        <v>102.7</v>
      </c>
      <c r="G32" s="87">
        <f>D32/C32*'Q2 Base'!$L$13</f>
        <v>1.4233870146792352E-3</v>
      </c>
      <c r="H32" s="87">
        <f t="shared" si="0"/>
        <v>0.99857661298532074</v>
      </c>
      <c r="I32" s="87">
        <f>F32/E32*'Q2 Base'!$L$14</f>
        <v>7.7772314166829051E-4</v>
      </c>
      <c r="J32" s="87">
        <f t="shared" si="1"/>
        <v>0.99922227685833176</v>
      </c>
      <c r="L32" s="88">
        <v>23</v>
      </c>
      <c r="M32" s="88">
        <v>84</v>
      </c>
      <c r="N32" s="88">
        <f t="shared" si="2"/>
        <v>0.95080191841575989</v>
      </c>
      <c r="O32" s="88">
        <f t="shared" si="9"/>
        <v>0.66496047177862849</v>
      </c>
      <c r="P32" s="88">
        <v>85</v>
      </c>
      <c r="Q32" s="86">
        <f t="shared" si="3"/>
        <v>0.91770757265735903</v>
      </c>
      <c r="R32" s="86">
        <f t="shared" si="10"/>
        <v>0.47759663336912672</v>
      </c>
      <c r="S32" s="89">
        <f>(1+'Q2 Base'!$L$15)^(0.5-L32)</f>
        <v>0.35199321176852333</v>
      </c>
      <c r="U32" s="89">
        <f t="shared" si="4"/>
        <v>0.16001375072410756</v>
      </c>
      <c r="V32" s="90">
        <f t="shared" si="5"/>
        <v>563.23754044506495</v>
      </c>
      <c r="W32" s="94"/>
      <c r="Y32" s="90">
        <f t="shared" si="6"/>
        <v>1117.8701886492634</v>
      </c>
      <c r="Z32" s="90">
        <f t="shared" si="7"/>
        <v>1681.1077290943283</v>
      </c>
      <c r="AA32" s="94"/>
      <c r="AB32" s="94"/>
      <c r="AC32" s="94"/>
      <c r="AE32" s="86">
        <f t="shared" si="8"/>
        <v>5.5136653376714122</v>
      </c>
      <c r="AF32" s="91">
        <f t="shared" si="11"/>
        <v>318.92597787371852</v>
      </c>
      <c r="AG32" s="95"/>
    </row>
    <row r="33" spans="2:33" x14ac:dyDescent="0.2">
      <c r="B33" s="86">
        <v>43</v>
      </c>
      <c r="C33" s="43">
        <f>'Q2 Base'!C30</f>
        <v>98069.4</v>
      </c>
      <c r="D33" s="43">
        <f>'Q2 Base'!D30</f>
        <v>182.9</v>
      </c>
      <c r="E33" s="43">
        <f>'Q2 Base'!E30</f>
        <v>98936.4</v>
      </c>
      <c r="F33" s="43">
        <f>'Q2 Base'!F30</f>
        <v>108.2</v>
      </c>
      <c r="G33" s="87">
        <f>D33/C33*'Q2 Base'!$L$13</f>
        <v>1.5852549317116249E-3</v>
      </c>
      <c r="H33" s="87">
        <f t="shared" si="0"/>
        <v>0.99841474506828842</v>
      </c>
      <c r="I33" s="87">
        <f>F33/E33*'Q2 Base'!$L$14</f>
        <v>8.2022390141545478E-4</v>
      </c>
      <c r="J33" s="87">
        <f t="shared" si="1"/>
        <v>0.99917977609858455</v>
      </c>
      <c r="L33" s="88">
        <v>24</v>
      </c>
      <c r="M33" s="88">
        <v>85</v>
      </c>
      <c r="N33" s="88">
        <f t="shared" si="2"/>
        <v>0.94467961808046796</v>
      </c>
      <c r="O33" s="88">
        <f t="shared" si="9"/>
        <v>0.62817460451844254</v>
      </c>
      <c r="P33" s="88">
        <v>86</v>
      </c>
      <c r="Q33" s="86">
        <f t="shared" si="3"/>
        <v>0.90804496792579703</v>
      </c>
      <c r="R33" s="86">
        <f t="shared" si="10"/>
        <v>0.4336792196291373</v>
      </c>
      <c r="S33" s="89">
        <f>(1+'Q2 Base'!$L$15)^(0.5-L33)</f>
        <v>0.33603170574560703</v>
      </c>
      <c r="U33" s="89">
        <f t="shared" si="4"/>
        <v>0.1612529473507372</v>
      </c>
      <c r="V33" s="90">
        <f t="shared" si="5"/>
        <v>541.86102954774788</v>
      </c>
      <c r="W33" s="94"/>
      <c r="Y33" s="90">
        <f t="shared" si="6"/>
        <v>915.43864963627971</v>
      </c>
      <c r="Z33" s="90">
        <f t="shared" si="7"/>
        <v>1457.2996791840276</v>
      </c>
      <c r="AA33" s="94"/>
      <c r="AB33" s="94"/>
      <c r="AC33" s="94"/>
      <c r="AE33" s="86">
        <f t="shared" si="8"/>
        <v>5.2068615632669522</v>
      </c>
      <c r="AF33" s="91">
        <f t="shared" si="11"/>
        <v>279.12960420223612</v>
      </c>
      <c r="AG33" s="95"/>
    </row>
    <row r="34" spans="2:33" x14ac:dyDescent="0.2">
      <c r="B34" s="86">
        <v>44</v>
      </c>
      <c r="C34" s="43">
        <f>'Q2 Base'!C31</f>
        <v>97886.5</v>
      </c>
      <c r="D34" s="43">
        <f>'Q2 Base'!D31</f>
        <v>194.3</v>
      </c>
      <c r="E34" s="43">
        <f>'Q2 Base'!E31</f>
        <v>98828.2</v>
      </c>
      <c r="F34" s="43">
        <f>'Q2 Base'!F31</f>
        <v>122.6</v>
      </c>
      <c r="G34" s="87">
        <f>D34/C34*'Q2 Base'!$L$13</f>
        <v>1.6872091657174379E-3</v>
      </c>
      <c r="H34" s="87">
        <f t="shared" si="0"/>
        <v>0.99831279083428259</v>
      </c>
      <c r="I34" s="87">
        <f>F34/E34*'Q2 Base'!$L$14</f>
        <v>9.3040245597916381E-4</v>
      </c>
      <c r="J34" s="87">
        <f t="shared" si="1"/>
        <v>0.9990695975440208</v>
      </c>
      <c r="L34" s="88">
        <v>25</v>
      </c>
      <c r="M34" s="88">
        <v>86</v>
      </c>
      <c r="N34" s="88">
        <f t="shared" si="2"/>
        <v>0.93702257099615083</v>
      </c>
      <c r="O34" s="88">
        <f t="shared" si="9"/>
        <v>0.58861378296036126</v>
      </c>
      <c r="P34" s="88">
        <v>87</v>
      </c>
      <c r="Q34" s="86">
        <f t="shared" si="3"/>
        <v>0.89711921104442061</v>
      </c>
      <c r="R34" s="86">
        <f t="shared" si="10"/>
        <v>0.38906195936005167</v>
      </c>
      <c r="S34" s="89">
        <f>(1+'Q2 Base'!$L$15)^(0.5-L34)</f>
        <v>0.32079399116525725</v>
      </c>
      <c r="U34" s="89">
        <f t="shared" si="4"/>
        <v>0.16005472765516132</v>
      </c>
      <c r="V34" s="90">
        <f t="shared" si="5"/>
        <v>513.44594889367477</v>
      </c>
      <c r="W34" s="94"/>
      <c r="Y34" s="90">
        <f t="shared" si="6"/>
        <v>734.64143864318612</v>
      </c>
      <c r="Z34" s="90">
        <f t="shared" si="7"/>
        <v>1248.0873875368609</v>
      </c>
      <c r="AA34" s="94"/>
      <c r="AB34" s="94"/>
      <c r="AC34" s="94"/>
      <c r="AE34" s="86">
        <f t="shared" si="8"/>
        <v>4.912042271831293</v>
      </c>
      <c r="AF34" s="91">
        <f t="shared" si="11"/>
        <v>242.53386742958145</v>
      </c>
      <c r="AG34" s="95"/>
    </row>
    <row r="35" spans="2:33" x14ac:dyDescent="0.2">
      <c r="B35" s="86">
        <v>45</v>
      </c>
      <c r="C35" s="43">
        <f>'Q2 Base'!C32</f>
        <v>97692.3</v>
      </c>
      <c r="D35" s="43">
        <f>'Q2 Base'!D32</f>
        <v>203</v>
      </c>
      <c r="E35" s="43">
        <f>'Q2 Base'!E32</f>
        <v>98705.600000000006</v>
      </c>
      <c r="F35" s="43">
        <f>'Q2 Base'!F32</f>
        <v>135.4</v>
      </c>
      <c r="G35" s="87">
        <f>D35/C35*'Q2 Base'!$L$13</f>
        <v>1.7662599815952739E-3</v>
      </c>
      <c r="H35" s="87">
        <f t="shared" si="0"/>
        <v>0.9982337400184047</v>
      </c>
      <c r="I35" s="87">
        <f>F35/E35*'Q2 Base'!$L$14</f>
        <v>1.0288170073430485E-3</v>
      </c>
      <c r="J35" s="87">
        <f t="shared" si="1"/>
        <v>0.99897118299265697</v>
      </c>
      <c r="L35" s="88">
        <v>26</v>
      </c>
      <c r="M35" s="88">
        <v>87</v>
      </c>
      <c r="N35" s="88">
        <f t="shared" si="2"/>
        <v>0.92850622613567624</v>
      </c>
      <c r="O35" s="88">
        <f t="shared" si="9"/>
        <v>0.54653156226796906</v>
      </c>
      <c r="P35" s="88">
        <v>88</v>
      </c>
      <c r="Q35" s="86">
        <f t="shared" si="3"/>
        <v>0.88491687148099485</v>
      </c>
      <c r="R35" s="86">
        <f t="shared" si="10"/>
        <v>0.34428749188916286</v>
      </c>
      <c r="S35" s="89">
        <f>(1+'Q2 Base'!$L$15)^(0.5-L35)</f>
        <v>0.30624724693580641</v>
      </c>
      <c r="U35" s="89">
        <f t="shared" si="4"/>
        <v>0.15612351107765796</v>
      </c>
      <c r="V35" s="90">
        <f t="shared" si="5"/>
        <v>478.12395449484626</v>
      </c>
      <c r="W35" s="94"/>
      <c r="Y35" s="90">
        <f t="shared" si="6"/>
        <v>576.24701096005276</v>
      </c>
      <c r="Z35" s="90">
        <f t="shared" si="7"/>
        <v>1054.3709654548991</v>
      </c>
      <c r="AA35" s="94"/>
      <c r="AB35" s="94"/>
      <c r="AC35" s="94"/>
      <c r="AE35" s="86">
        <f t="shared" si="8"/>
        <v>4.6307900909213124</v>
      </c>
      <c r="AF35" s="91">
        <f t="shared" si="11"/>
        <v>205.46941433426144</v>
      </c>
      <c r="AG35" s="95"/>
    </row>
    <row r="36" spans="2:33" x14ac:dyDescent="0.2">
      <c r="B36" s="86">
        <v>46</v>
      </c>
      <c r="C36" s="43">
        <f>'Q2 Base'!C33</f>
        <v>97489.3</v>
      </c>
      <c r="D36" s="43">
        <f>'Q2 Base'!D33</f>
        <v>217.1</v>
      </c>
      <c r="E36" s="43">
        <f>'Q2 Base'!E33</f>
        <v>98570.3</v>
      </c>
      <c r="F36" s="43">
        <f>'Q2 Base'!F33</f>
        <v>145.80000000000001</v>
      </c>
      <c r="G36" s="87">
        <f>D36/C36*'Q2 Base'!$L$13</f>
        <v>1.8928743974979817E-3</v>
      </c>
      <c r="H36" s="87">
        <f t="shared" si="0"/>
        <v>0.99810712560250203</v>
      </c>
      <c r="I36" s="87">
        <f>F36/E36*'Q2 Base'!$L$14</f>
        <v>1.1093605274611117E-3</v>
      </c>
      <c r="J36" s="87">
        <f t="shared" si="1"/>
        <v>0.99889063947253887</v>
      </c>
      <c r="L36" s="88">
        <v>27</v>
      </c>
      <c r="M36" s="88">
        <v>88</v>
      </c>
      <c r="N36" s="88">
        <f t="shared" si="2"/>
        <v>0.91872245270673503</v>
      </c>
      <c r="O36" s="88">
        <f t="shared" si="9"/>
        <v>0.50211081736847218</v>
      </c>
      <c r="P36" s="88">
        <v>89</v>
      </c>
      <c r="Q36" s="86">
        <f t="shared" si="3"/>
        <v>0.87261545730146861</v>
      </c>
      <c r="R36" s="86">
        <f t="shared" si="10"/>
        <v>0.3004305871780375</v>
      </c>
      <c r="S36" s="89">
        <f>(1+'Q2 Base'!$L$15)^(0.5-L36)</f>
        <v>0.29236014027284618</v>
      </c>
      <c r="U36" s="89">
        <f t="shared" si="4"/>
        <v>0.14958113948758306</v>
      </c>
      <c r="V36" s="90">
        <f t="shared" si="5"/>
        <v>437.31562922761952</v>
      </c>
      <c r="W36" s="94"/>
      <c r="Y36" s="90">
        <f t="shared" si="6"/>
        <v>441.02365686862635</v>
      </c>
      <c r="Z36" s="90">
        <f t="shared" si="7"/>
        <v>878.33928609624593</v>
      </c>
      <c r="AA36" s="94"/>
      <c r="AB36" s="94"/>
      <c r="AC36" s="94"/>
      <c r="AE36" s="86">
        <f t="shared" si="8"/>
        <v>4.3584520402623799</v>
      </c>
      <c r="AF36" s="91">
        <f t="shared" si="11"/>
        <v>170.05148023374437</v>
      </c>
      <c r="AG36" s="95"/>
    </row>
    <row r="37" spans="2:33" x14ac:dyDescent="0.2">
      <c r="B37" s="86">
        <v>47</v>
      </c>
      <c r="C37" s="43">
        <f>'Q2 Base'!C34</f>
        <v>97272.2</v>
      </c>
      <c r="D37" s="43">
        <f>'Q2 Base'!D34</f>
        <v>253.3</v>
      </c>
      <c r="E37" s="43">
        <f>'Q2 Base'!E34</f>
        <v>98424.4</v>
      </c>
      <c r="F37" s="43">
        <f>'Q2 Base'!F34</f>
        <v>157.4</v>
      </c>
      <c r="G37" s="87">
        <f>D37/C37*'Q2 Base'!$L$13</f>
        <v>2.2134278858707834E-3</v>
      </c>
      <c r="H37" s="87">
        <f t="shared" si="0"/>
        <v>0.99778657211412924</v>
      </c>
      <c r="I37" s="87">
        <f>F37/E37*'Q2 Base'!$L$14</f>
        <v>1.1993977103238629E-3</v>
      </c>
      <c r="J37" s="87">
        <f t="shared" si="1"/>
        <v>0.99880060228967615</v>
      </c>
      <c r="L37" s="88">
        <v>28</v>
      </c>
      <c r="M37" s="88">
        <v>89</v>
      </c>
      <c r="N37" s="88">
        <f t="shared" si="2"/>
        <v>0.90831565959986127</v>
      </c>
      <c r="O37" s="88">
        <f t="shared" si="9"/>
        <v>0.45607511827026931</v>
      </c>
      <c r="P37" s="88">
        <v>90</v>
      </c>
      <c r="Q37" s="86">
        <f t="shared" si="3"/>
        <v>0.8575479912006484</v>
      </c>
      <c r="R37" s="86">
        <f t="shared" si="10"/>
        <v>0.25763364652975734</v>
      </c>
      <c r="S37" s="89">
        <f>(1+'Q2 Base'!$L$15)^(0.5-L37)</f>
        <v>0.27910275921035432</v>
      </c>
      <c r="U37" s="89">
        <f t="shared" si="4"/>
        <v>0.14013335071829749</v>
      </c>
      <c r="V37" s="90">
        <f t="shared" si="5"/>
        <v>391.11604842869116</v>
      </c>
      <c r="W37" s="94"/>
      <c r="Y37" s="90">
        <f t="shared" si="6"/>
        <v>327.94656769011277</v>
      </c>
      <c r="Z37" s="90">
        <f t="shared" si="7"/>
        <v>719.06261611880404</v>
      </c>
      <c r="AA37" s="94"/>
      <c r="AB37" s="94"/>
      <c r="AC37" s="94"/>
      <c r="AE37" s="86">
        <f t="shared" si="8"/>
        <v>4.1023692531182316</v>
      </c>
      <c r="AF37" s="91">
        <f t="shared" si="11"/>
        <v>135.79888425683862</v>
      </c>
      <c r="AG37" s="95"/>
    </row>
    <row r="38" spans="2:33" x14ac:dyDescent="0.2">
      <c r="B38" s="86">
        <v>48</v>
      </c>
      <c r="C38" s="43">
        <f>'Q2 Base'!C35</f>
        <v>97018.8</v>
      </c>
      <c r="D38" s="43">
        <f>'Q2 Base'!D35</f>
        <v>258</v>
      </c>
      <c r="E38" s="43">
        <f>'Q2 Base'!E35</f>
        <v>98267</v>
      </c>
      <c r="F38" s="43">
        <f>'Q2 Base'!F35</f>
        <v>167.8</v>
      </c>
      <c r="G38" s="87">
        <f>D38/C38*'Q2 Base'!$L$13</f>
        <v>2.260386646711771E-3</v>
      </c>
      <c r="H38" s="87">
        <f t="shared" si="0"/>
        <v>0.9977396133532882</v>
      </c>
      <c r="I38" s="87">
        <f>F38/E38*'Q2 Base'!$L$14</f>
        <v>1.2806944345507649E-3</v>
      </c>
      <c r="J38" s="87">
        <f t="shared" si="1"/>
        <v>0.99871930556544919</v>
      </c>
      <c r="L38" s="88">
        <v>29</v>
      </c>
      <c r="M38" s="88">
        <v>90</v>
      </c>
      <c r="N38" s="88">
        <f t="shared" si="2"/>
        <v>0.8966373391477972</v>
      </c>
      <c r="O38" s="88">
        <f t="shared" si="9"/>
        <v>0.40893398049737117</v>
      </c>
      <c r="P38" s="88">
        <v>91</v>
      </c>
      <c r="Q38" s="86">
        <f t="shared" si="3"/>
        <v>0.84354699618333351</v>
      </c>
      <c r="R38" s="86">
        <f t="shared" si="10"/>
        <v>0.2173260886459355</v>
      </c>
      <c r="S38" s="89">
        <f>(1+'Q2 Base'!$L$15)^(0.5-L38)</f>
        <v>0.26644654817217595</v>
      </c>
      <c r="U38" s="89">
        <f t="shared" si="4"/>
        <v>0.12845406615002855</v>
      </c>
      <c r="V38" s="90">
        <f t="shared" si="5"/>
        <v>342.26142524355458</v>
      </c>
      <c r="W38" s="94"/>
      <c r="Y38" s="90">
        <f t="shared" si="6"/>
        <v>236.79643623114376</v>
      </c>
      <c r="Z38" s="90">
        <f t="shared" si="7"/>
        <v>579.05786147469837</v>
      </c>
      <c r="AA38" s="94"/>
      <c r="AB38" s="94"/>
      <c r="AC38" s="94"/>
      <c r="AE38" s="86">
        <f t="shared" si="8"/>
        <v>3.8524608674382175</v>
      </c>
      <c r="AF38" s="91">
        <f t="shared" si="11"/>
        <v>105.16234413815214</v>
      </c>
      <c r="AG38" s="95"/>
    </row>
    <row r="39" spans="2:33" x14ac:dyDescent="0.2">
      <c r="B39" s="86">
        <v>49</v>
      </c>
      <c r="C39" s="43">
        <f>'Q2 Base'!C36</f>
        <v>96760.9</v>
      </c>
      <c r="D39" s="43">
        <f>'Q2 Base'!D36</f>
        <v>287.10000000000002</v>
      </c>
      <c r="E39" s="43">
        <f>'Q2 Base'!E36</f>
        <v>98099.199999999997</v>
      </c>
      <c r="F39" s="43">
        <f>'Q2 Base'!F36</f>
        <v>181.6</v>
      </c>
      <c r="G39" s="87">
        <f>D39/C39*'Q2 Base'!$L$13</f>
        <v>2.5220414444264163E-3</v>
      </c>
      <c r="H39" s="87">
        <f t="shared" si="0"/>
        <v>0.99747795855557353</v>
      </c>
      <c r="I39" s="87">
        <f>F39/E39*'Q2 Base'!$L$14</f>
        <v>1.3883905271398747E-3</v>
      </c>
      <c r="J39" s="87">
        <f t="shared" si="1"/>
        <v>0.9986116094728601</v>
      </c>
      <c r="L39" s="88">
        <v>30</v>
      </c>
      <c r="M39" s="88">
        <v>91</v>
      </c>
      <c r="N39" s="88">
        <f t="shared" si="2"/>
        <v>0.8854004240975496</v>
      </c>
      <c r="O39" s="88">
        <f t="shared" si="9"/>
        <v>0.36207031976027154</v>
      </c>
      <c r="P39" s="88">
        <v>92</v>
      </c>
      <c r="Q39" s="86">
        <f t="shared" si="3"/>
        <v>0.83013214777639888</v>
      </c>
      <c r="R39" s="86">
        <f t="shared" si="10"/>
        <v>0.18040937273549448</v>
      </c>
      <c r="S39" s="89">
        <f>(1+'Q2 Base'!$L$15)^(0.5-L39)</f>
        <v>0.25436424646508438</v>
      </c>
      <c r="U39" s="89">
        <f t="shared" si="4"/>
        <v>0.11508849346140398</v>
      </c>
      <c r="V39" s="90">
        <f t="shared" si="5"/>
        <v>292.74397916111815</v>
      </c>
      <c r="W39" s="94"/>
      <c r="Y39" s="90">
        <f t="shared" si="6"/>
        <v>166.1529623499078</v>
      </c>
      <c r="Z39" s="90">
        <f t="shared" si="7"/>
        <v>458.89694151102589</v>
      </c>
      <c r="AA39" s="94"/>
      <c r="AB39" s="94"/>
      <c r="AC39" s="94"/>
      <c r="AE39" s="86">
        <f t="shared" si="8"/>
        <v>3.5993700119253256</v>
      </c>
      <c r="AF39" s="91">
        <f t="shared" si="11"/>
        <v>77.406577823350986</v>
      </c>
      <c r="AG39" s="95"/>
    </row>
    <row r="40" spans="2:33" x14ac:dyDescent="0.2">
      <c r="B40" s="86">
        <v>50</v>
      </c>
      <c r="C40" s="43">
        <f>'Q2 Base'!C37</f>
        <v>96473.8</v>
      </c>
      <c r="D40" s="43">
        <f>'Q2 Base'!D37</f>
        <v>316.60000000000002</v>
      </c>
      <c r="E40" s="43">
        <f>'Q2 Base'!E37</f>
        <v>97917.6</v>
      </c>
      <c r="F40" s="43">
        <f>'Q2 Base'!F37</f>
        <v>200.2</v>
      </c>
      <c r="G40" s="87">
        <f>D40/C40*'Q2 Base'!$L$13</f>
        <v>2.7894620093745662E-3</v>
      </c>
      <c r="H40" s="87">
        <f t="shared" si="0"/>
        <v>0.99721053799062542</v>
      </c>
      <c r="I40" s="87">
        <f>F40/E40*'Q2 Base'!$L$14</f>
        <v>1.5334321919654892E-3</v>
      </c>
      <c r="J40" s="87">
        <f t="shared" si="1"/>
        <v>0.99846656780803456</v>
      </c>
      <c r="L40" s="88">
        <v>31</v>
      </c>
      <c r="M40" s="88">
        <v>92</v>
      </c>
      <c r="N40" s="88">
        <f t="shared" si="2"/>
        <v>0.87268731055127224</v>
      </c>
      <c r="O40" s="88">
        <f t="shared" si="9"/>
        <v>0.31597417358203056</v>
      </c>
      <c r="P40" s="88">
        <v>93</v>
      </c>
      <c r="Q40" s="86">
        <f t="shared" si="3"/>
        <v>0.81306606105022761</v>
      </c>
      <c r="R40" s="86">
        <f t="shared" si="10"/>
        <v>0.14668473806659083</v>
      </c>
      <c r="S40" s="89">
        <f>(1+'Q2 Base'!$L$15)^(0.5-L40)</f>
        <v>0.24282982956093976</v>
      </c>
      <c r="U40" s="89">
        <f t="shared" si="4"/>
        <v>0.10033614917890318</v>
      </c>
      <c r="V40" s="90">
        <f t="shared" si="5"/>
        <v>243.64610003914086</v>
      </c>
      <c r="W40" s="94"/>
      <c r="Y40" s="90">
        <f t="shared" si="6"/>
        <v>112.54819939987262</v>
      </c>
      <c r="Z40" s="90">
        <f t="shared" si="7"/>
        <v>356.19429943901338</v>
      </c>
      <c r="AA40" s="94"/>
      <c r="AB40" s="94"/>
      <c r="AC40" s="94"/>
      <c r="AE40" s="86">
        <f t="shared" si="8"/>
        <v>3.3488546846669744</v>
      </c>
      <c r="AF40" s="91">
        <f t="shared" si="11"/>
        <v>54.985462913811993</v>
      </c>
      <c r="AG40" s="95"/>
    </row>
    <row r="41" spans="2:33" x14ac:dyDescent="0.2">
      <c r="B41" s="86">
        <v>51</v>
      </c>
      <c r="C41" s="43">
        <f>'Q2 Base'!C38</f>
        <v>96157.3</v>
      </c>
      <c r="D41" s="43">
        <f>'Q2 Base'!D38</f>
        <v>322.2</v>
      </c>
      <c r="E41" s="43">
        <f>'Q2 Base'!E38</f>
        <v>97717.3</v>
      </c>
      <c r="F41" s="43">
        <f>'Q2 Base'!F38</f>
        <v>221.4</v>
      </c>
      <c r="G41" s="87">
        <f>D41/C41*'Q2 Base'!$L$13</f>
        <v>2.8481456946066494E-3</v>
      </c>
      <c r="H41" s="87">
        <f t="shared" si="0"/>
        <v>0.99715185430539333</v>
      </c>
      <c r="I41" s="87">
        <f>F41/E41*'Q2 Base'!$L$14</f>
        <v>1.6992896856544335E-3</v>
      </c>
      <c r="J41" s="87">
        <f t="shared" si="1"/>
        <v>0.99830071031434553</v>
      </c>
      <c r="L41" s="88">
        <v>32</v>
      </c>
      <c r="M41" s="88">
        <v>93</v>
      </c>
      <c r="N41" s="88">
        <f t="shared" si="2"/>
        <v>0.86039377474347578</v>
      </c>
      <c r="O41" s="88">
        <f t="shared" si="9"/>
        <v>0.27186221192969351</v>
      </c>
      <c r="P41" s="88">
        <v>94</v>
      </c>
      <c r="Q41" s="86">
        <f t="shared" si="3"/>
        <v>0.79520477610635898</v>
      </c>
      <c r="R41" s="86">
        <f t="shared" si="10"/>
        <v>0.11664440429246327</v>
      </c>
      <c r="S41" s="89">
        <f>(1+'Q2 Base'!$L$15)^(0.5-L41)</f>
        <v>0.23181845304146989</v>
      </c>
      <c r="U41" s="89">
        <f t="shared" si="4"/>
        <v>8.4933198532292767E-2</v>
      </c>
      <c r="V41" s="90">
        <f t="shared" si="5"/>
        <v>196.89082695620152</v>
      </c>
      <c r="W41" s="94"/>
      <c r="Y41" s="90">
        <f t="shared" si="6"/>
        <v>73.512426634024749</v>
      </c>
      <c r="Z41" s="90">
        <f t="shared" si="7"/>
        <v>270.40325359022626</v>
      </c>
      <c r="AA41" s="94"/>
      <c r="AB41" s="94"/>
      <c r="AC41" s="94"/>
      <c r="AE41" s="86">
        <f t="shared" si="8"/>
        <v>3.094077596258769</v>
      </c>
      <c r="AF41" s="91">
        <f t="shared" si="11"/>
        <v>36.906213116271061</v>
      </c>
      <c r="AG41" s="95"/>
    </row>
    <row r="42" spans="2:33" x14ac:dyDescent="0.2">
      <c r="B42" s="86">
        <v>52</v>
      </c>
      <c r="C42" s="43">
        <f>'Q2 Base'!C39</f>
        <v>95835</v>
      </c>
      <c r="D42" s="43">
        <f>'Q2 Base'!D39</f>
        <v>348.8</v>
      </c>
      <c r="E42" s="43">
        <f>'Q2 Base'!E39</f>
        <v>97495.9</v>
      </c>
      <c r="F42" s="43">
        <f>'Q2 Base'!F39</f>
        <v>242.1</v>
      </c>
      <c r="G42" s="87">
        <f>D42/C42*'Q2 Base'!$L$13</f>
        <v>3.0936505452079095E-3</v>
      </c>
      <c r="H42" s="87">
        <f t="shared" ref="H42:H73" si="12">1-G42</f>
        <v>0.99690634945479206</v>
      </c>
      <c r="I42" s="87">
        <f>F42/E42*'Q2 Base'!$L$14</f>
        <v>1.8623860080270041E-3</v>
      </c>
      <c r="J42" s="87">
        <f t="shared" ref="J42:J73" si="13">1-I42</f>
        <v>0.99813761399197298</v>
      </c>
      <c r="L42" s="88">
        <v>33</v>
      </c>
      <c r="M42" s="88">
        <v>94</v>
      </c>
      <c r="N42" s="88">
        <f t="shared" si="2"/>
        <v>0.84435902686000408</v>
      </c>
      <c r="O42" s="88">
        <f t="shared" si="9"/>
        <v>0.2295493127049642</v>
      </c>
      <c r="P42" s="88">
        <v>95</v>
      </c>
      <c r="Q42" s="86">
        <f t="shared" si="3"/>
        <v>0.77328521674054462</v>
      </c>
      <c r="R42" s="86">
        <f t="shared" si="10"/>
        <v>9.0199393454869173E-2</v>
      </c>
      <c r="S42" s="89">
        <f>(1+'Q2 Base'!$L$15)^(0.5-L42)</f>
        <v>0.22130639908493549</v>
      </c>
      <c r="U42" s="89">
        <f t="shared" si="4"/>
        <v>6.949418468089931E-2</v>
      </c>
      <c r="V42" s="90">
        <f t="shared" si="5"/>
        <v>153.79507769073314</v>
      </c>
      <c r="W42" s="94"/>
      <c r="Y42" s="90">
        <f t="shared" si="6"/>
        <v>45.821951960690832</v>
      </c>
      <c r="Z42" s="90">
        <f t="shared" si="7"/>
        <v>199.61702965142393</v>
      </c>
      <c r="AA42" s="94"/>
      <c r="AB42" s="94"/>
      <c r="AC42" s="94"/>
      <c r="AE42" s="86">
        <f t="shared" si="8"/>
        <v>2.836658757459535</v>
      </c>
      <c r="AF42" s="91">
        <f t="shared" si="11"/>
        <v>23.959484347743924</v>
      </c>
      <c r="AG42" s="95"/>
    </row>
    <row r="43" spans="2:33" x14ac:dyDescent="0.2">
      <c r="B43" s="86">
        <v>53</v>
      </c>
      <c r="C43" s="43">
        <f>'Q2 Base'!C40</f>
        <v>95486.2</v>
      </c>
      <c r="D43" s="43">
        <f>'Q2 Base'!D40</f>
        <v>368.3</v>
      </c>
      <c r="E43" s="43">
        <f>'Q2 Base'!E40</f>
        <v>97253.8</v>
      </c>
      <c r="F43" s="43">
        <f>'Q2 Base'!F40</f>
        <v>263.39999999999998</v>
      </c>
      <c r="G43" s="87">
        <f>D43/C43*'Q2 Base'!$L$13</f>
        <v>3.2785365843441255E-3</v>
      </c>
      <c r="H43" s="87">
        <f t="shared" si="12"/>
        <v>0.99672146341565593</v>
      </c>
      <c r="I43" s="87">
        <f>F43/E43*'Q2 Base'!$L$14</f>
        <v>2.0312830963931483E-3</v>
      </c>
      <c r="J43" s="87">
        <f t="shared" si="13"/>
        <v>0.99796871690360689</v>
      </c>
      <c r="L43" s="88">
        <v>34</v>
      </c>
      <c r="M43" s="88">
        <v>95</v>
      </c>
      <c r="N43" s="88">
        <f t="shared" si="2"/>
        <v>0.82534801603457453</v>
      </c>
      <c r="O43" s="88">
        <f t="shared" si="9"/>
        <v>0.18945806982314237</v>
      </c>
      <c r="P43" s="88">
        <v>96</v>
      </c>
      <c r="Q43" s="86">
        <f t="shared" si="3"/>
        <v>0.75661616062491421</v>
      </c>
      <c r="R43" s="86">
        <f t="shared" si="10"/>
        <v>6.8246318766519126E-2</v>
      </c>
      <c r="S43" s="89">
        <f>(1+'Q2 Base'!$L$15)^(0.5-L43)</f>
        <v>0.21127102537941331</v>
      </c>
      <c r="U43" s="89">
        <f t="shared" si="4"/>
        <v>5.531650294047951E-2</v>
      </c>
      <c r="V43" s="90">
        <f t="shared" si="5"/>
        <v>116.86774296638438</v>
      </c>
      <c r="W43" s="94"/>
      <c r="Y43" s="90">
        <f t="shared" si="6"/>
        <v>27.316954475343547</v>
      </c>
      <c r="Z43" s="90">
        <f t="shared" si="7"/>
        <v>144.18469744172793</v>
      </c>
      <c r="AA43" s="94"/>
      <c r="AB43" s="94"/>
      <c r="AC43" s="94"/>
      <c r="AE43" s="86">
        <f t="shared" si="8"/>
        <v>2.542768907883028</v>
      </c>
      <c r="AF43" s="91">
        <f t="shared" si="11"/>
        <v>14.698586854533193</v>
      </c>
      <c r="AG43" s="95"/>
    </row>
    <row r="44" spans="2:33" x14ac:dyDescent="0.2">
      <c r="B44" s="86">
        <v>54</v>
      </c>
      <c r="C44" s="43">
        <f>'Q2 Base'!C41</f>
        <v>95118</v>
      </c>
      <c r="D44" s="43">
        <f>'Q2 Base'!D41</f>
        <v>400.8</v>
      </c>
      <c r="E44" s="43">
        <f>'Q2 Base'!E41</f>
        <v>96990.6</v>
      </c>
      <c r="F44" s="43">
        <f>'Q2 Base'!F41</f>
        <v>281.8</v>
      </c>
      <c r="G44" s="87">
        <f>D44/C44*'Q2 Base'!$L$13</f>
        <v>3.5816564688071657E-3</v>
      </c>
      <c r="H44" s="87">
        <f t="shared" si="12"/>
        <v>0.99641834353119285</v>
      </c>
      <c r="I44" s="87">
        <f>F44/E44*'Q2 Base'!$L$14</f>
        <v>2.1790771476823526E-3</v>
      </c>
      <c r="J44" s="87">
        <f t="shared" si="13"/>
        <v>0.9978209228523176</v>
      </c>
      <c r="L44" s="88">
        <v>35</v>
      </c>
      <c r="M44" s="88">
        <v>96</v>
      </c>
      <c r="N44" s="88">
        <f t="shared" si="2"/>
        <v>0.81084853185821748</v>
      </c>
      <c r="O44" s="88">
        <f t="shared" si="9"/>
        <v>0.15362179776478666</v>
      </c>
      <c r="P44" s="88">
        <v>97</v>
      </c>
      <c r="Q44" s="86">
        <f t="shared" si="3"/>
        <v>0.74161739226093892</v>
      </c>
      <c r="R44" s="86">
        <f t="shared" si="10"/>
        <v>5.0612656955034689E-2</v>
      </c>
      <c r="S44" s="89">
        <f>(1+'Q2 Base'!$L$15)^(0.5-L44)</f>
        <v>0.20169071635266186</v>
      </c>
      <c r="U44" s="89">
        <f t="shared" si="4"/>
        <v>4.2837449603949827E-2</v>
      </c>
      <c r="V44" s="90">
        <f t="shared" si="5"/>
        <v>86.399158973416917</v>
      </c>
      <c r="W44" s="94"/>
      <c r="Y44" s="90">
        <f t="shared" si="6"/>
        <v>15.681871404307882</v>
      </c>
      <c r="Z44" s="90">
        <f t="shared" si="7"/>
        <v>102.08103037772482</v>
      </c>
      <c r="AA44" s="94"/>
      <c r="AB44" s="94"/>
      <c r="AC44" s="94"/>
      <c r="AE44" s="86">
        <f t="shared" si="8"/>
        <v>2.1790891743796408</v>
      </c>
      <c r="AF44" s="91">
        <f t="shared" si="11"/>
        <v>7.9715518114751891</v>
      </c>
      <c r="AG44" s="95"/>
    </row>
    <row r="45" spans="2:33" x14ac:dyDescent="0.2">
      <c r="B45" s="86">
        <v>55</v>
      </c>
      <c r="C45" s="43">
        <f>'Q2 Base'!C42</f>
        <v>94717.1</v>
      </c>
      <c r="D45" s="43">
        <f>'Q2 Base'!D42</f>
        <v>451.2</v>
      </c>
      <c r="E45" s="43">
        <f>'Q2 Base'!E42</f>
        <v>96708.800000000003</v>
      </c>
      <c r="F45" s="43">
        <f>'Q2 Base'!F42</f>
        <v>305.7</v>
      </c>
      <c r="G45" s="87">
        <f>D45/C45*'Q2 Base'!$L$13</f>
        <v>4.0491104562956418E-3</v>
      </c>
      <c r="H45" s="87">
        <f t="shared" si="12"/>
        <v>0.99595088954370437</v>
      </c>
      <c r="I45" s="87">
        <f>F45/E45*'Q2 Base'!$L$14</f>
        <v>2.3707770130536208E-3</v>
      </c>
      <c r="J45" s="87">
        <f t="shared" si="13"/>
        <v>0.99762922298694634</v>
      </c>
      <c r="L45" s="88">
        <v>36</v>
      </c>
      <c r="M45" s="88">
        <v>97</v>
      </c>
      <c r="N45" s="88">
        <f t="shared" si="2"/>
        <v>0.8005493380646922</v>
      </c>
      <c r="O45" s="88">
        <f t="shared" si="9"/>
        <v>0.12298182851290797</v>
      </c>
      <c r="P45" s="88">
        <v>98</v>
      </c>
      <c r="Q45" s="86">
        <f t="shared" si="3"/>
        <v>0.73652653206369278</v>
      </c>
      <c r="R45" s="86">
        <f t="shared" si="10"/>
        <v>3.727756470562104E-2</v>
      </c>
      <c r="S45" s="89">
        <f>(1+'Q2 Base'!$L$15)^(0.5-L45)</f>
        <v>0.19254483661351965</v>
      </c>
      <c r="U45" s="89">
        <f t="shared" si="4"/>
        <v>3.2693101635615521E-2</v>
      </c>
      <c r="V45" s="90">
        <f t="shared" si="5"/>
        <v>62.948879128187819</v>
      </c>
      <c r="W45" s="94"/>
      <c r="Y45" s="90">
        <f t="shared" si="6"/>
        <v>8.8271469277492702</v>
      </c>
      <c r="Z45" s="90">
        <f t="shared" si="7"/>
        <v>71.776026055937095</v>
      </c>
      <c r="AA45" s="94"/>
      <c r="AB45" s="94"/>
      <c r="AC45" s="94"/>
      <c r="AE45" s="86">
        <f t="shared" si="8"/>
        <v>1.6769197800682436</v>
      </c>
      <c r="AF45" s="91">
        <f t="shared" si="11"/>
        <v>3.6879075221216997</v>
      </c>
      <c r="AG45" s="95"/>
    </row>
    <row r="46" spans="2:33" x14ac:dyDescent="0.2">
      <c r="B46" s="86">
        <v>56</v>
      </c>
      <c r="C46" s="43">
        <f>'Q2 Base'!C43</f>
        <v>94266</v>
      </c>
      <c r="D46" s="43">
        <f>'Q2 Base'!D43</f>
        <v>496</v>
      </c>
      <c r="E46" s="43">
        <f>'Q2 Base'!E43</f>
        <v>96403</v>
      </c>
      <c r="F46" s="43">
        <f>'Q2 Base'!F43</f>
        <v>334.3</v>
      </c>
      <c r="G46" s="87">
        <f>D46/C46*'Q2 Base'!$L$13</f>
        <v>4.4724503002142868E-3</v>
      </c>
      <c r="H46" s="87">
        <f t="shared" si="12"/>
        <v>0.99552754969978574</v>
      </c>
      <c r="I46" s="87">
        <f>F46/E46*'Q2 Base'!$L$14</f>
        <v>2.600800804954203E-3</v>
      </c>
      <c r="J46" s="87">
        <f t="shared" si="13"/>
        <v>0.99739919919504583</v>
      </c>
      <c r="L46" s="88">
        <v>37</v>
      </c>
      <c r="M46" s="88">
        <v>98</v>
      </c>
      <c r="N46" s="88">
        <f t="shared" si="2"/>
        <v>0.78905291339753836</v>
      </c>
      <c r="O46" s="88">
        <f t="shared" si="9"/>
        <v>9.7039170083066478E-2</v>
      </c>
      <c r="P46" s="88">
        <v>99</v>
      </c>
      <c r="Q46" s="86">
        <f t="shared" si="3"/>
        <v>0.70907346962148532</v>
      </c>
      <c r="R46" s="86">
        <f t="shared" si="10"/>
        <v>2.6432532144854134E-2</v>
      </c>
      <c r="S46" s="89">
        <f>(1+'Q2 Base'!$L$15)^(0.5-L46)</f>
        <v>0.18381368650455338</v>
      </c>
      <c r="U46" s="89">
        <f t="shared" si="4"/>
        <v>2.3867541162323511E-2</v>
      </c>
      <c r="V46" s="90">
        <f t="shared" si="5"/>
        <v>43.871807288458569</v>
      </c>
      <c r="W46" s="94"/>
      <c r="Y46" s="90">
        <f t="shared" si="6"/>
        <v>4.7148044834989014</v>
      </c>
      <c r="Z46" s="90">
        <f t="shared" si="7"/>
        <v>48.586611771957479</v>
      </c>
      <c r="AA46" s="94"/>
      <c r="AB46" s="94"/>
      <c r="AC46" s="94"/>
      <c r="AE46" s="86">
        <f t="shared" si="8"/>
        <v>1</v>
      </c>
      <c r="AF46" s="91">
        <f t="shared" si="11"/>
        <v>1.2604658734632082</v>
      </c>
      <c r="AG46" s="95"/>
    </row>
    <row r="47" spans="2:33" x14ac:dyDescent="0.2">
      <c r="B47" s="86">
        <v>57</v>
      </c>
      <c r="C47" s="43">
        <f>'Q2 Base'!C44</f>
        <v>93769.9</v>
      </c>
      <c r="D47" s="43">
        <f>'Q2 Base'!D44</f>
        <v>534.70000000000005</v>
      </c>
      <c r="E47" s="43">
        <f>'Q2 Base'!E44</f>
        <v>96068.800000000003</v>
      </c>
      <c r="F47" s="43">
        <f>'Q2 Base'!F44</f>
        <v>357.1</v>
      </c>
      <c r="G47" s="87">
        <f>D47/C47*'Q2 Base'!$L$13</f>
        <v>4.8469178275758005E-3</v>
      </c>
      <c r="H47" s="87">
        <f t="shared" si="12"/>
        <v>0.99515308217242415</v>
      </c>
      <c r="I47" s="87">
        <f>F47/E47*'Q2 Base'!$L$14</f>
        <v>2.7878457938477425E-3</v>
      </c>
      <c r="J47" s="87">
        <f t="shared" si="13"/>
        <v>0.99721215420615228</v>
      </c>
      <c r="L47" s="88">
        <v>38</v>
      </c>
      <c r="M47" s="88">
        <v>99</v>
      </c>
      <c r="N47" s="88">
        <f t="shared" si="2"/>
        <v>0.76480288685395004</v>
      </c>
      <c r="O47" s="88">
        <f t="shared" si="9"/>
        <v>7.42158374174407E-2</v>
      </c>
      <c r="P47" s="88">
        <v>100</v>
      </c>
      <c r="Q47" s="86">
        <f t="shared" si="3"/>
        <v>0</v>
      </c>
      <c r="R47" s="86">
        <f t="shared" si="10"/>
        <v>0</v>
      </c>
      <c r="S47" s="89">
        <f>(1+'Q2 Base'!$L$15)^(0.5-L47)</f>
        <v>0.175478459670218</v>
      </c>
      <c r="U47" s="89">
        <f t="shared" si="4"/>
        <v>0</v>
      </c>
      <c r="V47" s="90">
        <f t="shared" si="5"/>
        <v>0</v>
      </c>
      <c r="W47" s="94"/>
      <c r="Y47" s="90">
        <f t="shared" si="6"/>
        <v>0</v>
      </c>
      <c r="Z47" s="90">
        <f t="shared" si="7"/>
        <v>0</v>
      </c>
      <c r="AA47" s="94"/>
      <c r="AB47" s="94"/>
      <c r="AC47" s="94"/>
      <c r="AE47" s="86">
        <v>0</v>
      </c>
      <c r="AF47" s="91">
        <f t="shared" si="11"/>
        <v>0</v>
      </c>
      <c r="AG47" s="95"/>
    </row>
    <row r="48" spans="2:33" x14ac:dyDescent="0.2">
      <c r="B48" s="86">
        <v>58</v>
      </c>
      <c r="C48" s="43">
        <f>'Q2 Base'!C45</f>
        <v>93235.199999999997</v>
      </c>
      <c r="D48" s="43">
        <f>'Q2 Base'!D45</f>
        <v>576.9</v>
      </c>
      <c r="E48" s="43">
        <f>'Q2 Base'!E45</f>
        <v>95711.8</v>
      </c>
      <c r="F48" s="43">
        <f>'Q2 Base'!F45</f>
        <v>390.1</v>
      </c>
      <c r="G48" s="87">
        <f>D48/C48*'Q2 Base'!$L$13</f>
        <v>5.2594406404448098E-3</v>
      </c>
      <c r="H48" s="87">
        <f t="shared" si="12"/>
        <v>0.99474055935955519</v>
      </c>
      <c r="I48" s="87">
        <f>F48/E48*'Q2 Base'!$L$14</f>
        <v>3.0568331177555953E-3</v>
      </c>
      <c r="J48" s="87">
        <f t="shared" si="13"/>
        <v>0.99694316688224438</v>
      </c>
    </row>
    <row r="49" spans="2:33" x14ac:dyDescent="0.2">
      <c r="B49" s="86">
        <v>59</v>
      </c>
      <c r="C49" s="43">
        <f>'Q2 Base'!C46</f>
        <v>92658.3</v>
      </c>
      <c r="D49" s="43">
        <f>'Q2 Base'!D46</f>
        <v>628.1</v>
      </c>
      <c r="E49" s="43">
        <f>'Q2 Base'!E46</f>
        <v>95321.7</v>
      </c>
      <c r="F49" s="43">
        <f>'Q2 Base'!F46</f>
        <v>438.2</v>
      </c>
      <c r="G49" s="87">
        <f>D49/C49*'Q2 Base'!$L$13</f>
        <v>5.7618691471783955E-3</v>
      </c>
      <c r="H49" s="87">
        <f t="shared" si="12"/>
        <v>0.99423813085282164</v>
      </c>
      <c r="I49" s="87">
        <f>F49/E49*'Q2 Base'!$L$14</f>
        <v>3.4477983502182608E-3</v>
      </c>
      <c r="J49" s="87">
        <f t="shared" si="13"/>
        <v>0.99655220164978175</v>
      </c>
      <c r="W49" s="83"/>
      <c r="Y49" s="27"/>
      <c r="AA49" s="83"/>
      <c r="AB49" s="83"/>
      <c r="AC49" s="83"/>
      <c r="AE49" s="78"/>
      <c r="AG49" s="83"/>
    </row>
    <row r="50" spans="2:33" x14ac:dyDescent="0.2">
      <c r="B50" s="86">
        <v>60</v>
      </c>
      <c r="C50" s="43">
        <f>'Q2 Base'!C47</f>
        <v>92030.2</v>
      </c>
      <c r="D50" s="43">
        <f>'Q2 Base'!D47</f>
        <v>712.4</v>
      </c>
      <c r="E50" s="43">
        <f>'Q2 Base'!E47</f>
        <v>94883.5</v>
      </c>
      <c r="F50" s="43">
        <f>'Q2 Base'!F47</f>
        <v>476.1</v>
      </c>
      <c r="G50" s="87">
        <f>D50/C50*'Q2 Base'!$L$13</f>
        <v>6.579796631975156E-3</v>
      </c>
      <c r="H50" s="87">
        <f t="shared" si="12"/>
        <v>0.99342020336802483</v>
      </c>
      <c r="I50" s="87">
        <f>F50/E50*'Q2 Base'!$L$14</f>
        <v>3.7632992037604008E-3</v>
      </c>
      <c r="J50" s="87">
        <f t="shared" si="13"/>
        <v>0.9962367007962396</v>
      </c>
      <c r="W50" s="28"/>
      <c r="Y50" s="27"/>
      <c r="AA50" s="83"/>
      <c r="AB50" s="83"/>
      <c r="AC50" s="83"/>
    </row>
    <row r="51" spans="2:33" x14ac:dyDescent="0.2">
      <c r="B51" s="86">
        <v>61</v>
      </c>
      <c r="C51" s="43">
        <f>'Q2 Base'!C48</f>
        <v>91317.8</v>
      </c>
      <c r="D51" s="43">
        <f>'Q2 Base'!D48</f>
        <v>761.5</v>
      </c>
      <c r="E51" s="43">
        <f>'Q2 Base'!E48</f>
        <v>94407.4</v>
      </c>
      <c r="F51" s="43">
        <f>'Q2 Base'!F48</f>
        <v>515.6</v>
      </c>
      <c r="G51" s="87">
        <f>D51/C51*'Q2 Base'!$L$13</f>
        <v>7.0881580589983555E-3</v>
      </c>
      <c r="H51" s="87">
        <f t="shared" si="12"/>
        <v>0.99291184194100168</v>
      </c>
      <c r="I51" s="87">
        <f>F51/E51*'Q2 Base'!$L$14</f>
        <v>4.0960772142861687E-3</v>
      </c>
      <c r="J51" s="87">
        <f t="shared" si="13"/>
        <v>0.99590392278571382</v>
      </c>
      <c r="U51" s="92"/>
      <c r="V51" s="93"/>
      <c r="W51" s="93"/>
      <c r="Y51" s="27"/>
      <c r="AA51" s="83"/>
      <c r="AB51" s="83"/>
      <c r="AC51" s="83"/>
    </row>
    <row r="52" spans="2:33" x14ac:dyDescent="0.2">
      <c r="B52" s="86">
        <v>62</v>
      </c>
      <c r="C52" s="43">
        <f>'Q2 Base'!C49</f>
        <v>90556.4</v>
      </c>
      <c r="D52" s="43">
        <f>'Q2 Base'!D49</f>
        <v>822</v>
      </c>
      <c r="E52" s="43">
        <f>'Q2 Base'!E49</f>
        <v>93891.8</v>
      </c>
      <c r="F52" s="43">
        <f>'Q2 Base'!F49</f>
        <v>573.29999999999995</v>
      </c>
      <c r="G52" s="87">
        <f>D52/C52*'Q2 Base'!$L$13</f>
        <v>7.7156335720059551E-3</v>
      </c>
      <c r="H52" s="87">
        <f t="shared" si="12"/>
        <v>0.992284366427994</v>
      </c>
      <c r="I52" s="87">
        <f>F52/E52*'Q2 Base'!$L$14</f>
        <v>4.5794733938426995E-3</v>
      </c>
      <c r="J52" s="87">
        <f t="shared" si="13"/>
        <v>0.99542052660615732</v>
      </c>
    </row>
    <row r="53" spans="2:33" x14ac:dyDescent="0.2">
      <c r="B53" s="86">
        <v>63</v>
      </c>
      <c r="C53" s="43">
        <f>'Q2 Base'!C50</f>
        <v>89734.399999999994</v>
      </c>
      <c r="D53" s="43">
        <f>'Q2 Base'!D50</f>
        <v>917.1</v>
      </c>
      <c r="E53" s="43">
        <f>'Q2 Base'!E50</f>
        <v>93318.5</v>
      </c>
      <c r="F53" s="43">
        <f>'Q2 Base'!F50</f>
        <v>614.20000000000005</v>
      </c>
      <c r="G53" s="87">
        <f>D53/C53*'Q2 Base'!$L$13</f>
        <v>8.6871367056558027E-3</v>
      </c>
      <c r="H53" s="87">
        <f t="shared" si="12"/>
        <v>0.9913128632943442</v>
      </c>
      <c r="I53" s="87">
        <f>F53/E53*'Q2 Base'!$L$14</f>
        <v>4.9363202366090328E-3</v>
      </c>
      <c r="J53" s="87">
        <f t="shared" si="13"/>
        <v>0.99506367976339094</v>
      </c>
    </row>
    <row r="54" spans="2:33" x14ac:dyDescent="0.2">
      <c r="B54" s="86">
        <v>64</v>
      </c>
      <c r="C54" s="43">
        <f>'Q2 Base'!C51</f>
        <v>88817.3</v>
      </c>
      <c r="D54" s="43">
        <f>'Q2 Base'!D51</f>
        <v>990.7</v>
      </c>
      <c r="E54" s="43">
        <f>'Q2 Base'!E51</f>
        <v>92704.3</v>
      </c>
      <c r="F54" s="43">
        <f>'Q2 Base'!F51</f>
        <v>654.79999999999995</v>
      </c>
      <c r="G54" s="87">
        <f>D54/C54*'Q2 Base'!$L$13</f>
        <v>9.4812046752153021E-3</v>
      </c>
      <c r="H54" s="87">
        <f t="shared" si="12"/>
        <v>0.99051879532478471</v>
      </c>
      <c r="I54" s="87">
        <f>F54/E54*'Q2 Base'!$L$14</f>
        <v>5.2974888974945062E-3</v>
      </c>
      <c r="J54" s="87">
        <f t="shared" si="13"/>
        <v>0.99470251110250552</v>
      </c>
    </row>
    <row r="55" spans="2:33" x14ac:dyDescent="0.2">
      <c r="B55" s="86">
        <v>65</v>
      </c>
      <c r="C55" s="43">
        <f>'Q2 Base'!C52</f>
        <v>87826.6</v>
      </c>
      <c r="D55" s="43">
        <f>'Q2 Base'!D52</f>
        <v>1052</v>
      </c>
      <c r="E55" s="43">
        <f>'Q2 Base'!E52</f>
        <v>92049.600000000006</v>
      </c>
      <c r="F55" s="43">
        <f>'Q2 Base'!F52</f>
        <v>698.7</v>
      </c>
      <c r="G55" s="87">
        <f>D55/C55*'Q2 Base'!$L$13</f>
        <v>1.018142567285993E-2</v>
      </c>
      <c r="H55" s="87">
        <f t="shared" si="12"/>
        <v>0.98981857432714004</v>
      </c>
      <c r="I55" s="87">
        <f>F55/E55*'Q2 Base'!$L$14</f>
        <v>5.6928547218021586E-3</v>
      </c>
      <c r="J55" s="87">
        <f t="shared" si="13"/>
        <v>0.99430714527819786</v>
      </c>
    </row>
    <row r="56" spans="2:33" x14ac:dyDescent="0.2">
      <c r="B56" s="86">
        <v>66</v>
      </c>
      <c r="C56" s="43">
        <f>'Q2 Base'!C53</f>
        <v>86774.5</v>
      </c>
      <c r="D56" s="43">
        <f>'Q2 Base'!D53</f>
        <v>1132.7</v>
      </c>
      <c r="E56" s="43">
        <f>'Q2 Base'!E53</f>
        <v>91350.9</v>
      </c>
      <c r="F56" s="43">
        <f>'Q2 Base'!F53</f>
        <v>780</v>
      </c>
      <c r="G56" s="87">
        <f>D56/C56*'Q2 Base'!$L$13</f>
        <v>1.1095367878812323E-2</v>
      </c>
      <c r="H56" s="87">
        <f t="shared" si="12"/>
        <v>0.98890463212118762</v>
      </c>
      <c r="I56" s="87">
        <f>F56/E56*'Q2 Base'!$L$14</f>
        <v>6.4038777943074467E-3</v>
      </c>
      <c r="J56" s="87">
        <f t="shared" si="13"/>
        <v>0.9935961222056926</v>
      </c>
    </row>
    <row r="57" spans="2:33" x14ac:dyDescent="0.2">
      <c r="B57" s="86">
        <v>67</v>
      </c>
      <c r="C57" s="43">
        <f>'Q2 Base'!C54</f>
        <v>85641.8</v>
      </c>
      <c r="D57" s="43">
        <f>'Q2 Base'!D54</f>
        <v>1206.5</v>
      </c>
      <c r="E57" s="43">
        <f>'Q2 Base'!E54</f>
        <v>90570.9</v>
      </c>
      <c r="F57" s="43">
        <f>'Q2 Base'!F54</f>
        <v>839.4</v>
      </c>
      <c r="G57" s="87">
        <f>D57/C57*'Q2 Base'!$L$13</f>
        <v>1.1974584840580184E-2</v>
      </c>
      <c r="H57" s="87">
        <f t="shared" si="12"/>
        <v>0.98802541515941977</v>
      </c>
      <c r="I57" s="87">
        <f>F57/E57*'Q2 Base'!$L$14</f>
        <v>6.9509080731228242E-3</v>
      </c>
      <c r="J57" s="87">
        <f t="shared" si="13"/>
        <v>0.99304909192687718</v>
      </c>
    </row>
    <row r="58" spans="2:33" x14ac:dyDescent="0.2">
      <c r="B58" s="86">
        <v>68</v>
      </c>
      <c r="C58" s="43">
        <f>'Q2 Base'!C55</f>
        <v>84435.3</v>
      </c>
      <c r="D58" s="43">
        <f>'Q2 Base'!D55</f>
        <v>1284.0999999999999</v>
      </c>
      <c r="E58" s="43">
        <f>'Q2 Base'!E55</f>
        <v>89731.5</v>
      </c>
      <c r="F58" s="43">
        <f>'Q2 Base'!F55</f>
        <v>904.4</v>
      </c>
      <c r="G58" s="87">
        <f>D58/C58*'Q2 Base'!$L$13</f>
        <v>1.2926880108201189E-2</v>
      </c>
      <c r="H58" s="87">
        <f t="shared" si="12"/>
        <v>0.9870731198917988</v>
      </c>
      <c r="I58" s="87">
        <f>F58/E58*'Q2 Base'!$L$14</f>
        <v>7.5592183346985167E-3</v>
      </c>
      <c r="J58" s="87">
        <f t="shared" si="13"/>
        <v>0.99244078166530147</v>
      </c>
    </row>
    <row r="59" spans="2:33" x14ac:dyDescent="0.2">
      <c r="B59" s="86">
        <v>69</v>
      </c>
      <c r="C59" s="43">
        <f>'Q2 Base'!C56</f>
        <v>83151.3</v>
      </c>
      <c r="D59" s="43">
        <f>'Q2 Base'!D56</f>
        <v>1378.1</v>
      </c>
      <c r="E59" s="43">
        <f>'Q2 Base'!E56</f>
        <v>88827.1</v>
      </c>
      <c r="F59" s="43">
        <f>'Q2 Base'!F56</f>
        <v>984.1</v>
      </c>
      <c r="G59" s="87">
        <f>D59/C59*'Q2 Base'!$L$13</f>
        <v>1.4087392500177386E-2</v>
      </c>
      <c r="H59" s="87">
        <f t="shared" si="12"/>
        <v>0.98591260749982257</v>
      </c>
      <c r="I59" s="87">
        <f>F59/E59*'Q2 Base'!$L$14</f>
        <v>8.3091196267805652E-3</v>
      </c>
      <c r="J59" s="87">
        <f t="shared" si="13"/>
        <v>0.9916908803732194</v>
      </c>
    </row>
    <row r="60" spans="2:33" x14ac:dyDescent="0.2">
      <c r="B60" s="86">
        <v>70</v>
      </c>
      <c r="C60" s="43">
        <f>'Q2 Base'!C57</f>
        <v>81773.2</v>
      </c>
      <c r="D60" s="43">
        <f>'Q2 Base'!D57</f>
        <v>1493.7</v>
      </c>
      <c r="E60" s="43">
        <f>'Q2 Base'!E57</f>
        <v>87842.9</v>
      </c>
      <c r="F60" s="43">
        <f>'Q2 Base'!F57</f>
        <v>1066.5</v>
      </c>
      <c r="G60" s="87">
        <f>D60/C60*'Q2 Base'!$L$13</f>
        <v>1.552641941369544E-2</v>
      </c>
      <c r="H60" s="87">
        <f t="shared" si="12"/>
        <v>0.98447358058630452</v>
      </c>
      <c r="I60" s="87">
        <f>F60/E60*'Q2 Base'!$L$14</f>
        <v>9.1057444597115993E-3</v>
      </c>
      <c r="J60" s="87">
        <f t="shared" si="13"/>
        <v>0.99089425554028843</v>
      </c>
    </row>
    <row r="61" spans="2:33" x14ac:dyDescent="0.2">
      <c r="B61" s="86">
        <v>71</v>
      </c>
      <c r="C61" s="43">
        <f>'Q2 Base'!C58</f>
        <v>80279.5</v>
      </c>
      <c r="D61" s="43">
        <f>'Q2 Base'!D58</f>
        <v>1664.1</v>
      </c>
      <c r="E61" s="43">
        <f>'Q2 Base'!E58</f>
        <v>86776.5</v>
      </c>
      <c r="F61" s="43">
        <f>'Q2 Base'!F58</f>
        <v>1197.9000000000001</v>
      </c>
      <c r="G61" s="87">
        <f>D61/C61*'Q2 Base'!$L$13</f>
        <v>1.7619504356653937E-2</v>
      </c>
      <c r="H61" s="87">
        <f t="shared" si="12"/>
        <v>0.98238049564334606</v>
      </c>
      <c r="I61" s="87">
        <f>F61/E61*'Q2 Base'!$L$14</f>
        <v>1.0353321463760352E-2</v>
      </c>
      <c r="J61" s="87">
        <f t="shared" si="13"/>
        <v>0.98964667853623967</v>
      </c>
    </row>
    <row r="62" spans="2:33" x14ac:dyDescent="0.2">
      <c r="B62" s="86">
        <v>72</v>
      </c>
      <c r="C62" s="43">
        <f>'Q2 Base'!C59</f>
        <v>78615.399999999994</v>
      </c>
      <c r="D62" s="43">
        <f>'Q2 Base'!D59</f>
        <v>1792.7</v>
      </c>
      <c r="E62" s="43">
        <f>'Q2 Base'!E59</f>
        <v>85578.5</v>
      </c>
      <c r="F62" s="43">
        <f>'Q2 Base'!F59</f>
        <v>1319.2</v>
      </c>
      <c r="G62" s="87">
        <f>D62/C62*'Q2 Base'!$L$13</f>
        <v>1.9382907165771592E-2</v>
      </c>
      <c r="H62" s="87">
        <f t="shared" si="12"/>
        <v>0.98061709283422838</v>
      </c>
      <c r="I62" s="87">
        <f>F62/E62*'Q2 Base'!$L$14</f>
        <v>1.1561315049924923E-2</v>
      </c>
      <c r="J62" s="87">
        <f t="shared" si="13"/>
        <v>0.98843868495007503</v>
      </c>
    </row>
    <row r="63" spans="2:33" x14ac:dyDescent="0.2">
      <c r="B63" s="86">
        <v>73</v>
      </c>
      <c r="C63" s="43">
        <f>'Q2 Base'!C60</f>
        <v>76822.7</v>
      </c>
      <c r="D63" s="43">
        <f>'Q2 Base'!D60</f>
        <v>1937.9</v>
      </c>
      <c r="E63" s="43">
        <f>'Q2 Base'!E60</f>
        <v>84259.3</v>
      </c>
      <c r="F63" s="43">
        <f>'Q2 Base'!F60</f>
        <v>1458.6</v>
      </c>
      <c r="G63" s="87">
        <f>D63/C63*'Q2 Base'!$L$13</f>
        <v>2.1441774371377214E-2</v>
      </c>
      <c r="H63" s="87">
        <f t="shared" si="12"/>
        <v>0.97855822562862282</v>
      </c>
      <c r="I63" s="87">
        <f>F63/E63*'Q2 Base'!$L$14</f>
        <v>1.2983136579582312E-2</v>
      </c>
      <c r="J63" s="87">
        <f t="shared" si="13"/>
        <v>0.98701686342041772</v>
      </c>
    </row>
    <row r="64" spans="2:33" x14ac:dyDescent="0.2">
      <c r="B64" s="86">
        <v>74</v>
      </c>
      <c r="C64" s="43">
        <f>'Q2 Base'!C61</f>
        <v>74884.7</v>
      </c>
      <c r="D64" s="43">
        <f>'Q2 Base'!D61</f>
        <v>2148</v>
      </c>
      <c r="E64" s="43">
        <f>'Q2 Base'!E61</f>
        <v>82800.800000000003</v>
      </c>
      <c r="F64" s="43">
        <f>'Q2 Base'!F61</f>
        <v>1575.8</v>
      </c>
      <c r="G64" s="87">
        <f>D64/C64*'Q2 Base'!$L$13</f>
        <v>2.4381482465710619E-2</v>
      </c>
      <c r="H64" s="87">
        <f t="shared" si="12"/>
        <v>0.97561851753428941</v>
      </c>
      <c r="I64" s="87">
        <f>F64/E64*'Q2 Base'!$L$14</f>
        <v>1.4273412817267465E-2</v>
      </c>
      <c r="J64" s="87">
        <f t="shared" si="13"/>
        <v>0.98572658718273254</v>
      </c>
    </row>
    <row r="65" spans="2:10" x14ac:dyDescent="0.2">
      <c r="B65" s="86">
        <v>75</v>
      </c>
      <c r="C65" s="43">
        <f>'Q2 Base'!C62</f>
        <v>72736.7</v>
      </c>
      <c r="D65" s="43">
        <f>'Q2 Base'!D62</f>
        <v>2331.3000000000002</v>
      </c>
      <c r="E65" s="43">
        <f>'Q2 Base'!E62</f>
        <v>81225</v>
      </c>
      <c r="F65" s="43">
        <f>'Q2 Base'!F62</f>
        <v>1755.9</v>
      </c>
      <c r="G65" s="87">
        <f>D65/C65*'Q2 Base'!$L$13</f>
        <v>2.7243537306476651E-2</v>
      </c>
      <c r="H65" s="87">
        <f t="shared" si="12"/>
        <v>0.97275646269352334</v>
      </c>
      <c r="I65" s="87">
        <f>F65/E65*'Q2 Base'!$L$14</f>
        <v>1.621329639889197E-2</v>
      </c>
      <c r="J65" s="87">
        <f t="shared" si="13"/>
        <v>0.98378670360110798</v>
      </c>
    </row>
    <row r="66" spans="2:10" x14ac:dyDescent="0.2">
      <c r="B66" s="86">
        <v>76</v>
      </c>
      <c r="C66" s="43">
        <f>'Q2 Base'!C63</f>
        <v>70405.399999999994</v>
      </c>
      <c r="D66" s="43">
        <f>'Q2 Base'!D63</f>
        <v>2508.1</v>
      </c>
      <c r="E66" s="43">
        <f>'Q2 Base'!E63</f>
        <v>79469.100000000006</v>
      </c>
      <c r="F66" s="43">
        <f>'Q2 Base'!F63</f>
        <v>1962.2</v>
      </c>
      <c r="G66" s="87">
        <f>D66/C66*'Q2 Base'!$L$13</f>
        <v>3.0280134762390384E-2</v>
      </c>
      <c r="H66" s="87">
        <f t="shared" si="12"/>
        <v>0.96971986523760967</v>
      </c>
      <c r="I66" s="87">
        <f>F66/E66*'Q2 Base'!$L$14</f>
        <v>1.8518518518518517E-2</v>
      </c>
      <c r="J66" s="87">
        <f t="shared" si="13"/>
        <v>0.98148148148148151</v>
      </c>
    </row>
    <row r="67" spans="2:10" x14ac:dyDescent="0.2">
      <c r="B67" s="86">
        <v>77</v>
      </c>
      <c r="C67" s="43">
        <f>'Q2 Base'!C64</f>
        <v>67897.3</v>
      </c>
      <c r="D67" s="43">
        <f>'Q2 Base'!D64</f>
        <v>2641.8</v>
      </c>
      <c r="E67" s="43">
        <f>'Q2 Base'!E64</f>
        <v>77506.899999999994</v>
      </c>
      <c r="F67" s="43">
        <f>'Q2 Base'!F64</f>
        <v>2064</v>
      </c>
      <c r="G67" s="87">
        <f>D67/C67*'Q2 Base'!$L$13</f>
        <v>3.3072449125370232E-2</v>
      </c>
      <c r="H67" s="87">
        <f t="shared" si="12"/>
        <v>0.96692755087462978</v>
      </c>
      <c r="I67" s="87">
        <f>F67/E67*'Q2 Base'!$L$14</f>
        <v>1.9972415359148669E-2</v>
      </c>
      <c r="J67" s="87">
        <f t="shared" si="13"/>
        <v>0.98002758464085138</v>
      </c>
    </row>
    <row r="68" spans="2:10" x14ac:dyDescent="0.2">
      <c r="B68" s="86">
        <v>78</v>
      </c>
      <c r="C68" s="43">
        <f>'Q2 Base'!C65</f>
        <v>65255.5</v>
      </c>
      <c r="D68" s="43">
        <f>'Q2 Base'!D65</f>
        <v>2822</v>
      </c>
      <c r="E68" s="43">
        <f>'Q2 Base'!E65</f>
        <v>75442.8</v>
      </c>
      <c r="F68" s="43">
        <f>'Q2 Base'!F65</f>
        <v>2299.8000000000002</v>
      </c>
      <c r="G68" s="87">
        <f>D68/C68*'Q2 Base'!$L$13</f>
        <v>3.6758587398763323E-2</v>
      </c>
      <c r="H68" s="87">
        <f t="shared" si="12"/>
        <v>0.96324141260123664</v>
      </c>
      <c r="I68" s="87">
        <f>F68/E68*'Q2 Base'!$L$14</f>
        <v>2.2863016749113237E-2</v>
      </c>
      <c r="J68" s="87">
        <f t="shared" si="13"/>
        <v>0.97713698325088671</v>
      </c>
    </row>
    <row r="69" spans="2:10" x14ac:dyDescent="0.2">
      <c r="B69" s="86">
        <v>79</v>
      </c>
      <c r="C69" s="43">
        <f>'Q2 Base'!C66</f>
        <v>62433.5</v>
      </c>
      <c r="D69" s="43">
        <f>'Q2 Base'!D66</f>
        <v>2990.2</v>
      </c>
      <c r="E69" s="43">
        <f>'Q2 Base'!E66</f>
        <v>73143</v>
      </c>
      <c r="F69" s="43">
        <f>'Q2 Base'!F66</f>
        <v>2471.1</v>
      </c>
      <c r="G69" s="87">
        <f>D69/C69*'Q2 Base'!$L$13</f>
        <v>4.0710035477748326E-2</v>
      </c>
      <c r="H69" s="87">
        <f t="shared" si="12"/>
        <v>0.95928996452225168</v>
      </c>
      <c r="I69" s="87">
        <f>F69/E69*'Q2 Base'!$L$14</f>
        <v>2.5338378245354988E-2</v>
      </c>
      <c r="J69" s="87">
        <f t="shared" si="13"/>
        <v>0.97466162175464499</v>
      </c>
    </row>
    <row r="70" spans="2:10" x14ac:dyDescent="0.2">
      <c r="B70" s="86">
        <v>80</v>
      </c>
      <c r="C70" s="43">
        <f>'Q2 Base'!C67</f>
        <v>59443.3</v>
      </c>
      <c r="D70" s="43">
        <f>'Q2 Base'!D67</f>
        <v>3217.5</v>
      </c>
      <c r="E70" s="43">
        <f>'Q2 Base'!E67</f>
        <v>70671.899999999994</v>
      </c>
      <c r="F70" s="43">
        <f>'Q2 Base'!F67</f>
        <v>2738.8</v>
      </c>
      <c r="G70" s="87">
        <f>D70/C70*'Q2 Base'!$L$13</f>
        <v>4.6008128754628355E-2</v>
      </c>
      <c r="H70" s="87">
        <f t="shared" si="12"/>
        <v>0.95399187124537166</v>
      </c>
      <c r="I70" s="87">
        <f>F70/E70*'Q2 Base'!$L$14</f>
        <v>2.9065300352756902E-2</v>
      </c>
      <c r="J70" s="87">
        <f t="shared" si="13"/>
        <v>0.9709346996472431</v>
      </c>
    </row>
    <row r="71" spans="2:10" x14ac:dyDescent="0.2">
      <c r="B71" s="86">
        <v>81</v>
      </c>
      <c r="C71" s="43">
        <f>'Q2 Base'!C68</f>
        <v>56225.8</v>
      </c>
      <c r="D71" s="43">
        <f>'Q2 Base'!D68</f>
        <v>3386.5</v>
      </c>
      <c r="E71" s="43">
        <f>'Q2 Base'!E68</f>
        <v>67933</v>
      </c>
      <c r="F71" s="43">
        <f>'Q2 Base'!F68</f>
        <v>2976.4</v>
      </c>
      <c r="G71" s="87">
        <f>D71/C71*'Q2 Base'!$L$13</f>
        <v>5.119580335006349E-2</v>
      </c>
      <c r="H71" s="87">
        <f t="shared" si="12"/>
        <v>0.94880419664993654</v>
      </c>
      <c r="I71" s="87">
        <f>F71/E71*'Q2 Base'!$L$14</f>
        <v>3.2860318254751011E-2</v>
      </c>
      <c r="J71" s="87">
        <f t="shared" si="13"/>
        <v>0.967139681745249</v>
      </c>
    </row>
    <row r="72" spans="2:10" x14ac:dyDescent="0.2">
      <c r="B72" s="86">
        <v>82</v>
      </c>
      <c r="C72" s="43">
        <f>'Q2 Base'!C69</f>
        <v>52839.3</v>
      </c>
      <c r="D72" s="43">
        <f>'Q2 Base'!D69</f>
        <v>3607.1</v>
      </c>
      <c r="E72" s="43">
        <f>'Q2 Base'!E69</f>
        <v>64956.7</v>
      </c>
      <c r="F72" s="43">
        <f>'Q2 Base'!F69</f>
        <v>3246.1</v>
      </c>
      <c r="G72" s="87">
        <f>D72/C72*'Q2 Base'!$L$13</f>
        <v>5.8025655146831986E-2</v>
      </c>
      <c r="H72" s="87">
        <f t="shared" si="12"/>
        <v>0.941974344853168</v>
      </c>
      <c r="I72" s="87">
        <f>F72/E72*'Q2 Base'!$L$14</f>
        <v>3.7479967424453524E-2</v>
      </c>
      <c r="J72" s="87">
        <f t="shared" si="13"/>
        <v>0.96252003257554652</v>
      </c>
    </row>
    <row r="73" spans="2:10" x14ac:dyDescent="0.2">
      <c r="B73" s="86">
        <v>83</v>
      </c>
      <c r="C73" s="43">
        <f>'Q2 Base'!C70</f>
        <v>49232.3</v>
      </c>
      <c r="D73" s="43">
        <f>'Q2 Base'!D70</f>
        <v>3807.2</v>
      </c>
      <c r="E73" s="43">
        <f>'Q2 Base'!E70</f>
        <v>61710.5</v>
      </c>
      <c r="F73" s="43">
        <f>'Q2 Base'!F70</f>
        <v>3537.5</v>
      </c>
      <c r="G73" s="87">
        <f>D73/C73*'Q2 Base'!$L$13</f>
        <v>6.5731643656705044E-2</v>
      </c>
      <c r="H73" s="87">
        <f t="shared" si="12"/>
        <v>0.93426835634329497</v>
      </c>
      <c r="I73" s="87">
        <f>F73/E73*'Q2 Base'!$L$14</f>
        <v>4.2993088696413093E-2</v>
      </c>
      <c r="J73" s="87">
        <f t="shared" si="13"/>
        <v>0.95700691130358695</v>
      </c>
    </row>
    <row r="74" spans="2:10" x14ac:dyDescent="0.2">
      <c r="B74" s="86">
        <v>84</v>
      </c>
      <c r="C74" s="43">
        <f>'Q2 Base'!C71</f>
        <v>45425.1</v>
      </c>
      <c r="D74" s="43">
        <f>'Q2 Base'!D71</f>
        <v>3932.4</v>
      </c>
      <c r="E74" s="43">
        <f>'Q2 Base'!E71</f>
        <v>58173</v>
      </c>
      <c r="F74" s="43">
        <f>'Q2 Base'!F71</f>
        <v>3816</v>
      </c>
      <c r="G74" s="87">
        <f>D74/C74*'Q2 Base'!$L$13</f>
        <v>7.3583547422019988E-2</v>
      </c>
      <c r="H74" s="87">
        <f t="shared" ref="H74:H90" si="14">1-G74</f>
        <v>0.92641645257798</v>
      </c>
      <c r="I74" s="87">
        <f>F74/E74*'Q2 Base'!$L$14</f>
        <v>4.9198081584240105E-2</v>
      </c>
      <c r="J74" s="87">
        <f t="shared" ref="J74:J90" si="15">1-I74</f>
        <v>0.95080191841575989</v>
      </c>
    </row>
    <row r="75" spans="2:10" x14ac:dyDescent="0.2">
      <c r="B75" s="86">
        <v>85</v>
      </c>
      <c r="C75" s="43">
        <f>'Q2 Base'!C72</f>
        <v>41492.699999999997</v>
      </c>
      <c r="D75" s="43">
        <f>'Q2 Base'!D72</f>
        <v>4017.1</v>
      </c>
      <c r="E75" s="43">
        <f>'Q2 Base'!E72</f>
        <v>54357</v>
      </c>
      <c r="F75" s="43">
        <f>'Q2 Base'!F72</f>
        <v>4009.4</v>
      </c>
      <c r="G75" s="87">
        <f>D75/C75*'Q2 Base'!$L$13</f>
        <v>8.2292427342640986E-2</v>
      </c>
      <c r="H75" s="87">
        <f t="shared" si="14"/>
        <v>0.91770757265735903</v>
      </c>
      <c r="I75" s="87">
        <f>F75/E75*'Q2 Base'!$L$14</f>
        <v>5.532038191953198E-2</v>
      </c>
      <c r="J75" s="87">
        <f t="shared" si="15"/>
        <v>0.94467961808046796</v>
      </c>
    </row>
    <row r="76" spans="2:10" x14ac:dyDescent="0.2">
      <c r="B76" s="86">
        <v>86</v>
      </c>
      <c r="C76" s="43">
        <f>'Q2 Base'!C73</f>
        <v>37475.599999999999</v>
      </c>
      <c r="D76" s="43">
        <f>'Q2 Base'!D73</f>
        <v>4054.2</v>
      </c>
      <c r="E76" s="43">
        <f>'Q2 Base'!E73</f>
        <v>50347.8</v>
      </c>
      <c r="F76" s="43">
        <f>'Q2 Base'!F73</f>
        <v>4227.7</v>
      </c>
      <c r="G76" s="87">
        <f>D76/C76*'Q2 Base'!$L$13</f>
        <v>9.1955032074202941E-2</v>
      </c>
      <c r="H76" s="87">
        <f t="shared" si="14"/>
        <v>0.90804496792579703</v>
      </c>
      <c r="I76" s="87">
        <f>F76/E76*'Q2 Base'!$L$14</f>
        <v>6.2977429003849228E-2</v>
      </c>
      <c r="J76" s="87">
        <f t="shared" si="15"/>
        <v>0.93702257099615083</v>
      </c>
    </row>
    <row r="77" spans="2:10" x14ac:dyDescent="0.2">
      <c r="B77" s="86">
        <v>87</v>
      </c>
      <c r="C77" s="43">
        <f>'Q2 Base'!C74</f>
        <v>33421.4</v>
      </c>
      <c r="D77" s="43">
        <f>'Q2 Base'!D74</f>
        <v>4045.2</v>
      </c>
      <c r="E77" s="43">
        <f>'Q2 Base'!E74</f>
        <v>46120.1</v>
      </c>
      <c r="F77" s="43">
        <f>'Q2 Base'!F74</f>
        <v>4396.3999999999996</v>
      </c>
      <c r="G77" s="87">
        <f>D77/C77*'Q2 Base'!$L$13</f>
        <v>0.10288078895557935</v>
      </c>
      <c r="H77" s="87">
        <f t="shared" si="14"/>
        <v>0.89711921104442061</v>
      </c>
      <c r="I77" s="87">
        <f>F77/E77*'Q2 Base'!$L$14</f>
        <v>7.149377386432379E-2</v>
      </c>
      <c r="J77" s="87">
        <f t="shared" si="15"/>
        <v>0.92850622613567624</v>
      </c>
    </row>
    <row r="78" spans="2:10" x14ac:dyDescent="0.2">
      <c r="B78" s="86">
        <v>88</v>
      </c>
      <c r="C78" s="43">
        <f>'Q2 Base'!C75</f>
        <v>29376.2</v>
      </c>
      <c r="D78" s="43">
        <f>'Q2 Base'!D75</f>
        <v>3977.3</v>
      </c>
      <c r="E78" s="43">
        <f>'Q2 Base'!E75</f>
        <v>41723.699999999997</v>
      </c>
      <c r="F78" s="43">
        <f>'Q2 Base'!F75</f>
        <v>4521.6000000000004</v>
      </c>
      <c r="G78" s="87">
        <f>D78/C78*'Q2 Base'!$L$13</f>
        <v>0.11508312851900518</v>
      </c>
      <c r="H78" s="87">
        <f t="shared" si="14"/>
        <v>0.88491687148099485</v>
      </c>
      <c r="I78" s="87">
        <f>F78/E78*'Q2 Base'!$L$14</f>
        <v>8.1277547293264987E-2</v>
      </c>
      <c r="J78" s="87">
        <f t="shared" si="15"/>
        <v>0.91872245270673503</v>
      </c>
    </row>
    <row r="79" spans="2:10" x14ac:dyDescent="0.2">
      <c r="B79" s="86">
        <v>89</v>
      </c>
      <c r="C79" s="43">
        <f>'Q2 Base'!C76</f>
        <v>25399</v>
      </c>
      <c r="D79" s="43">
        <f>'Q2 Base'!D76</f>
        <v>3806.4</v>
      </c>
      <c r="E79" s="43">
        <f>'Q2 Base'!E76</f>
        <v>37202.1</v>
      </c>
      <c r="F79" s="43">
        <f>'Q2 Base'!F76</f>
        <v>4547.8</v>
      </c>
      <c r="G79" s="87">
        <f>D79/C79*'Q2 Base'!$L$13</f>
        <v>0.12738454269853144</v>
      </c>
      <c r="H79" s="87">
        <f t="shared" si="14"/>
        <v>0.87261545730146861</v>
      </c>
      <c r="I79" s="87">
        <f>F79/E79*'Q2 Base'!$L$14</f>
        <v>9.1684340400138703E-2</v>
      </c>
      <c r="J79" s="87">
        <f t="shared" si="15"/>
        <v>0.90831565959986127</v>
      </c>
    </row>
    <row r="80" spans="2:10" x14ac:dyDescent="0.2">
      <c r="B80" s="86">
        <v>90</v>
      </c>
      <c r="C80" s="43">
        <f>'Q2 Base'!C77</f>
        <v>21592.5</v>
      </c>
      <c r="D80" s="43">
        <f>'Q2 Base'!D77</f>
        <v>3618.7</v>
      </c>
      <c r="E80" s="43">
        <f>'Q2 Base'!E77</f>
        <v>32654.2</v>
      </c>
      <c r="F80" s="43">
        <f>'Q2 Base'!F77</f>
        <v>4500.3</v>
      </c>
      <c r="G80" s="87">
        <f>D80/C80*'Q2 Base'!$L$13</f>
        <v>0.1424520087993516</v>
      </c>
      <c r="H80" s="87">
        <f t="shared" si="14"/>
        <v>0.8575479912006484</v>
      </c>
      <c r="I80" s="87">
        <f>F80/E80*'Q2 Base'!$L$14</f>
        <v>0.10336266085220279</v>
      </c>
      <c r="J80" s="87">
        <f t="shared" si="15"/>
        <v>0.8966373391477972</v>
      </c>
    </row>
    <row r="81" spans="2:10" x14ac:dyDescent="0.2">
      <c r="B81" s="86">
        <v>91</v>
      </c>
      <c r="C81" s="43">
        <f>'Q2 Base'!C78</f>
        <v>17973.8</v>
      </c>
      <c r="D81" s="43">
        <f>'Q2 Base'!D78</f>
        <v>3308.3</v>
      </c>
      <c r="E81" s="43">
        <f>'Q2 Base'!E78</f>
        <v>28153.9</v>
      </c>
      <c r="F81" s="43">
        <f>'Q2 Base'!F78</f>
        <v>4301.8999999999996</v>
      </c>
      <c r="G81" s="87">
        <f>D81/C81*'Q2 Base'!$L$13</f>
        <v>0.15645300381666649</v>
      </c>
      <c r="H81" s="87">
        <f t="shared" si="14"/>
        <v>0.84354699618333351</v>
      </c>
      <c r="I81" s="87">
        <f>F81/E81*'Q2 Base'!$L$14</f>
        <v>0.11459957590245043</v>
      </c>
      <c r="J81" s="87">
        <f t="shared" si="15"/>
        <v>0.8854004240975496</v>
      </c>
    </row>
    <row r="82" spans="2:10" x14ac:dyDescent="0.2">
      <c r="B82" s="86">
        <v>92</v>
      </c>
      <c r="C82" s="43">
        <f>'Q2 Base'!C79</f>
        <v>14665.4</v>
      </c>
      <c r="D82" s="43">
        <f>'Q2 Base'!D79</f>
        <v>2930.8</v>
      </c>
      <c r="E82" s="43">
        <f>'Q2 Base'!E79</f>
        <v>23852.1</v>
      </c>
      <c r="F82" s="43">
        <f>'Q2 Base'!F79</f>
        <v>4048.9</v>
      </c>
      <c r="G82" s="87">
        <f>D82/C82*'Q2 Base'!$L$13</f>
        <v>0.16986785222360115</v>
      </c>
      <c r="H82" s="87">
        <f t="shared" si="14"/>
        <v>0.83013214777639888</v>
      </c>
      <c r="I82" s="87">
        <f>F82/E82*'Q2 Base'!$L$14</f>
        <v>0.12731268944872781</v>
      </c>
      <c r="J82" s="87">
        <f t="shared" si="15"/>
        <v>0.87268731055127224</v>
      </c>
    </row>
    <row r="83" spans="2:10" x14ac:dyDescent="0.2">
      <c r="B83" s="86">
        <v>93</v>
      </c>
      <c r="C83" s="43">
        <f>'Q2 Base'!C80</f>
        <v>11734.6</v>
      </c>
      <c r="D83" s="43">
        <f>'Q2 Base'!D80</f>
        <v>2580.6999999999998</v>
      </c>
      <c r="E83" s="43">
        <f>'Q2 Base'!E80</f>
        <v>19803.2</v>
      </c>
      <c r="F83" s="43">
        <f>'Q2 Base'!F80</f>
        <v>3686.2</v>
      </c>
      <c r="G83" s="87">
        <f>D83/C83*'Q2 Base'!$L$13</f>
        <v>0.18693393894977245</v>
      </c>
      <c r="H83" s="87">
        <f t="shared" si="14"/>
        <v>0.81306606105022761</v>
      </c>
      <c r="I83" s="87">
        <f>F83/E83*'Q2 Base'!$L$14</f>
        <v>0.13960622525652416</v>
      </c>
      <c r="J83" s="87">
        <f t="shared" si="15"/>
        <v>0.86039377474347578</v>
      </c>
    </row>
    <row r="84" spans="2:10" x14ac:dyDescent="0.2">
      <c r="B84" s="86">
        <v>94</v>
      </c>
      <c r="C84" s="43">
        <f>'Q2 Base'!C81</f>
        <v>9153.9</v>
      </c>
      <c r="D84" s="43">
        <f>'Q2 Base'!D81</f>
        <v>2205.5</v>
      </c>
      <c r="E84" s="43">
        <f>'Q2 Base'!E81</f>
        <v>16116.9</v>
      </c>
      <c r="F84" s="43">
        <f>'Q2 Base'!F81</f>
        <v>3344.6</v>
      </c>
      <c r="G84" s="87">
        <f>D84/C84*'Q2 Base'!$L$13</f>
        <v>0.20479522389364097</v>
      </c>
      <c r="H84" s="87">
        <f t="shared" si="14"/>
        <v>0.79520477610635898</v>
      </c>
      <c r="I84" s="87">
        <f>F84/E84*'Q2 Base'!$L$14</f>
        <v>0.15564097313999592</v>
      </c>
      <c r="J84" s="87">
        <f t="shared" si="15"/>
        <v>0.84435902686000408</v>
      </c>
    </row>
    <row r="85" spans="2:10" x14ac:dyDescent="0.2">
      <c r="B85" s="86">
        <v>95</v>
      </c>
      <c r="C85" s="43">
        <f>'Q2 Base'!C82</f>
        <v>6948.4</v>
      </c>
      <c r="D85" s="43">
        <f>'Q2 Base'!D82</f>
        <v>1853.3</v>
      </c>
      <c r="E85" s="43">
        <f>'Q2 Base'!E82</f>
        <v>12772.4</v>
      </c>
      <c r="F85" s="43">
        <f>'Q2 Base'!F82</f>
        <v>2974.3</v>
      </c>
      <c r="G85" s="87">
        <f>D85/C85*'Q2 Base'!$L$13</f>
        <v>0.2267147832594554</v>
      </c>
      <c r="H85" s="87">
        <f t="shared" si="14"/>
        <v>0.77328521674054462</v>
      </c>
      <c r="I85" s="87">
        <f>F85/E85*'Q2 Base'!$L$14</f>
        <v>0.17465198396542547</v>
      </c>
      <c r="J85" s="87">
        <f t="shared" si="15"/>
        <v>0.82534801603457453</v>
      </c>
    </row>
    <row r="86" spans="2:10" x14ac:dyDescent="0.2">
      <c r="B86" s="86">
        <v>96</v>
      </c>
      <c r="C86" s="43">
        <f>'Q2 Base'!C83</f>
        <v>5095.1000000000004</v>
      </c>
      <c r="D86" s="43">
        <f>'Q2 Base'!D83</f>
        <v>1458.9</v>
      </c>
      <c r="E86" s="43">
        <f>'Q2 Base'!E83</f>
        <v>9798.1</v>
      </c>
      <c r="F86" s="43">
        <f>'Q2 Base'!F83</f>
        <v>2471.1</v>
      </c>
      <c r="G86" s="87">
        <f>D86/C86*'Q2 Base'!$L$13</f>
        <v>0.24338383937508584</v>
      </c>
      <c r="H86" s="87">
        <f t="shared" si="14"/>
        <v>0.75661616062491421</v>
      </c>
      <c r="I86" s="87">
        <f>F86/E86*'Q2 Base'!$L$14</f>
        <v>0.18915146814178257</v>
      </c>
      <c r="J86" s="87">
        <f t="shared" si="15"/>
        <v>0.81084853185821748</v>
      </c>
    </row>
    <row r="87" spans="2:10" x14ac:dyDescent="0.2">
      <c r="B87" s="86">
        <v>97</v>
      </c>
      <c r="C87" s="43">
        <f>'Q2 Base'!C84</f>
        <v>3636.1</v>
      </c>
      <c r="D87" s="43">
        <f>'Q2 Base'!D84</f>
        <v>1105.3</v>
      </c>
      <c r="E87" s="43">
        <f>'Q2 Base'!E84</f>
        <v>7327</v>
      </c>
      <c r="F87" s="43">
        <f>'Q2 Base'!F84</f>
        <v>1948.5</v>
      </c>
      <c r="G87" s="87">
        <f>D87/C87*'Q2 Base'!$L$13</f>
        <v>0.25838260773906108</v>
      </c>
      <c r="H87" s="87">
        <f t="shared" si="14"/>
        <v>0.74161739226093892</v>
      </c>
      <c r="I87" s="87">
        <f>F87/E87*'Q2 Base'!$L$14</f>
        <v>0.19945066193530775</v>
      </c>
      <c r="J87" s="87">
        <f t="shared" si="15"/>
        <v>0.8005493380646922</v>
      </c>
    </row>
    <row r="88" spans="2:10" x14ac:dyDescent="0.2">
      <c r="B88" s="86">
        <v>98</v>
      </c>
      <c r="C88" s="43">
        <f>'Q2 Base'!C85</f>
        <v>2530.9</v>
      </c>
      <c r="D88" s="43">
        <f>'Q2 Base'!D85</f>
        <v>784.5</v>
      </c>
      <c r="E88" s="43">
        <f>'Q2 Base'!E85</f>
        <v>5378.6</v>
      </c>
      <c r="F88" s="43">
        <f>'Q2 Base'!F85</f>
        <v>1512.8</v>
      </c>
      <c r="G88" s="87">
        <f>D88/C88*'Q2 Base'!$L$13</f>
        <v>0.26347346793630722</v>
      </c>
      <c r="H88" s="87">
        <f t="shared" si="14"/>
        <v>0.73652653206369278</v>
      </c>
      <c r="I88" s="87">
        <f>F88/E88*'Q2 Base'!$L$14</f>
        <v>0.21094708660246159</v>
      </c>
      <c r="J88" s="87">
        <f t="shared" si="15"/>
        <v>0.78905291339753836</v>
      </c>
    </row>
    <row r="89" spans="2:10" x14ac:dyDescent="0.2">
      <c r="B89" s="86">
        <v>99</v>
      </c>
      <c r="C89" s="43">
        <f>'Q2 Base'!C86</f>
        <v>1746.3</v>
      </c>
      <c r="D89" s="43">
        <f>'Q2 Base'!D86</f>
        <v>597.70000000000005</v>
      </c>
      <c r="E89" s="43">
        <f>'Q2 Base'!E86</f>
        <v>3865.8</v>
      </c>
      <c r="F89" s="43">
        <f>'Q2 Base'!F86</f>
        <v>1212.3</v>
      </c>
      <c r="G89" s="87">
        <f>D89/C89*'Q2 Base'!$L$13</f>
        <v>0.29092653037851463</v>
      </c>
      <c r="H89" s="87">
        <f t="shared" si="14"/>
        <v>0.70907346962148532</v>
      </c>
      <c r="I89" s="87">
        <f>F89/E89*'Q2 Base'!$L$14</f>
        <v>0.23519711314604996</v>
      </c>
      <c r="J89" s="87">
        <f t="shared" si="15"/>
        <v>0.76480288685395004</v>
      </c>
    </row>
    <row r="90" spans="2:10" x14ac:dyDescent="0.2">
      <c r="B90" s="86">
        <v>100</v>
      </c>
      <c r="C90" s="43">
        <f>'Q2 Base'!C87</f>
        <v>1148.7</v>
      </c>
      <c r="D90" s="43">
        <f>'Q2 Base'!D87</f>
        <v>1148.7</v>
      </c>
      <c r="E90" s="43">
        <f>'Q2 Base'!E87</f>
        <v>2653.3</v>
      </c>
      <c r="F90" s="43">
        <f>'Q2 Base'!F87</f>
        <v>2653.3</v>
      </c>
      <c r="G90" s="87">
        <v>1</v>
      </c>
      <c r="H90" s="87">
        <f t="shared" si="14"/>
        <v>0</v>
      </c>
      <c r="I90" s="87">
        <v>1</v>
      </c>
      <c r="J90" s="87">
        <f t="shared" si="15"/>
        <v>0</v>
      </c>
    </row>
  </sheetData>
  <mergeCells count="28">
    <mergeCell ref="G7:J7"/>
    <mergeCell ref="B7:F7"/>
    <mergeCell ref="Y8:Y9"/>
    <mergeCell ref="Z8:Z9"/>
    <mergeCell ref="V8:V9"/>
    <mergeCell ref="U8:U9"/>
    <mergeCell ref="S8:S9"/>
    <mergeCell ref="C8:D8"/>
    <mergeCell ref="E8:F8"/>
    <mergeCell ref="B8:B9"/>
    <mergeCell ref="G8:H8"/>
    <mergeCell ref="I8:J8"/>
    <mergeCell ref="L8:L9"/>
    <mergeCell ref="Q8:Q9"/>
    <mergeCell ref="P8:P9"/>
    <mergeCell ref="O8:O9"/>
    <mergeCell ref="N8:N9"/>
    <mergeCell ref="M8:M9"/>
    <mergeCell ref="W8:W9"/>
    <mergeCell ref="Y4:AC4"/>
    <mergeCell ref="R8:R9"/>
    <mergeCell ref="AE4:AG4"/>
    <mergeCell ref="AA8:AA9"/>
    <mergeCell ref="AB8:AB9"/>
    <mergeCell ref="AC8:AC9"/>
    <mergeCell ref="AG8:AG9"/>
    <mergeCell ref="AE8:AE9"/>
    <mergeCell ref="AF8:AF9"/>
  </mergeCells>
  <printOptions gridLines="1" gridLinesSet="0"/>
  <pageMargins left="0.7" right="0.7" top="0.75" bottom="0.75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0"/>
  <sheetViews>
    <sheetView workbookViewId="0"/>
  </sheetViews>
  <sheetFormatPr defaultRowHeight="12.75" x14ac:dyDescent="0.2"/>
  <cols>
    <col min="1" max="1" width="4.7109375" style="1" customWidth="1"/>
    <col min="2" max="2" width="4.42578125" style="1" bestFit="1" customWidth="1"/>
    <col min="3" max="6" width="9.140625" style="1"/>
    <col min="7" max="10" width="9.5703125" style="1" bestFit="1" customWidth="1"/>
    <col min="11" max="11" width="9.140625" style="1"/>
    <col min="12" max="12" width="9.140625" style="17"/>
    <col min="13" max="13" width="11.140625" style="17" bestFit="1" customWidth="1"/>
    <col min="14" max="15" width="9.140625" style="17"/>
    <col min="16" max="16" width="11.140625" style="17" bestFit="1" customWidth="1"/>
    <col min="17" max="18" width="9.140625" style="1"/>
    <col min="19" max="19" width="18.42578125" style="1" customWidth="1"/>
    <col min="20" max="20" width="18.85546875" style="1" customWidth="1"/>
    <col min="21" max="21" width="19.5703125" style="1" customWidth="1"/>
    <col min="22" max="22" width="4.7109375" style="1" customWidth="1"/>
    <col min="23" max="23" width="13" style="1" customWidth="1"/>
    <col min="24" max="24" width="12.42578125" style="1" customWidth="1"/>
    <col min="25" max="25" width="9.140625" style="1"/>
    <col min="26" max="26" width="12" style="1" bestFit="1" customWidth="1"/>
    <col min="27" max="27" width="16.28515625" style="1" customWidth="1"/>
    <col min="28" max="16384" width="9.140625" style="1"/>
  </cols>
  <sheetData>
    <row r="1" spans="1:23" ht="13.5" thickBot="1" x14ac:dyDescent="0.25"/>
    <row r="2" spans="1:23" s="82" customFormat="1" ht="26.25" thickBot="1" x14ac:dyDescent="0.4">
      <c r="A2" s="81" t="s">
        <v>120</v>
      </c>
    </row>
    <row r="4" spans="1:23" s="21" customFormat="1" x14ac:dyDescent="0.2"/>
    <row r="5" spans="1:23" s="21" customFormat="1" x14ac:dyDescent="0.2">
      <c r="S5" s="22"/>
    </row>
    <row r="6" spans="1:23" s="21" customFormat="1" x14ac:dyDescent="0.2">
      <c r="M6" s="162" t="s">
        <v>103</v>
      </c>
      <c r="N6" s="162"/>
      <c r="O6" s="162"/>
      <c r="P6" s="162"/>
      <c r="Q6" s="162"/>
      <c r="R6" s="162"/>
      <c r="S6" s="105" t="s">
        <v>102</v>
      </c>
      <c r="T6" s="104" t="s">
        <v>101</v>
      </c>
    </row>
    <row r="7" spans="1:23" s="74" customFormat="1" x14ac:dyDescent="0.2">
      <c r="B7" s="149" t="s">
        <v>22</v>
      </c>
      <c r="C7" s="149"/>
      <c r="D7" s="149"/>
      <c r="E7" s="149"/>
      <c r="F7" s="149"/>
      <c r="G7" s="149" t="s">
        <v>38</v>
      </c>
      <c r="H7" s="149"/>
      <c r="I7" s="149"/>
      <c r="J7" s="149"/>
      <c r="L7" s="78"/>
      <c r="M7" s="78"/>
      <c r="N7" s="78"/>
      <c r="O7" s="78"/>
      <c r="P7" s="78"/>
    </row>
    <row r="8" spans="1:23" s="74" customFormat="1" ht="12.75" customHeight="1" x14ac:dyDescent="0.2">
      <c r="B8" s="160" t="s">
        <v>25</v>
      </c>
      <c r="C8" s="149" t="s">
        <v>23</v>
      </c>
      <c r="D8" s="149"/>
      <c r="E8" s="149" t="s">
        <v>24</v>
      </c>
      <c r="F8" s="149"/>
      <c r="G8" s="150" t="s">
        <v>23</v>
      </c>
      <c r="H8" s="152"/>
      <c r="I8" s="150" t="s">
        <v>24</v>
      </c>
      <c r="J8" s="152"/>
      <c r="L8" s="158" t="s">
        <v>46</v>
      </c>
      <c r="M8" s="158" t="s">
        <v>48</v>
      </c>
      <c r="N8" s="157" t="s">
        <v>200</v>
      </c>
      <c r="O8" s="159" t="s">
        <v>204</v>
      </c>
      <c r="P8" s="158" t="s">
        <v>47</v>
      </c>
      <c r="Q8" s="157" t="s">
        <v>202</v>
      </c>
      <c r="R8" s="157" t="s">
        <v>203</v>
      </c>
      <c r="S8" s="155" t="s">
        <v>50</v>
      </c>
      <c r="T8" s="155" t="s">
        <v>50</v>
      </c>
    </row>
    <row r="9" spans="1:23" s="74" customFormat="1" ht="14.25" x14ac:dyDescent="0.25">
      <c r="B9" s="161" t="s">
        <v>25</v>
      </c>
      <c r="C9" s="107" t="s">
        <v>197</v>
      </c>
      <c r="D9" s="107" t="s">
        <v>198</v>
      </c>
      <c r="E9" s="107" t="s">
        <v>205</v>
      </c>
      <c r="F9" s="107" t="s">
        <v>206</v>
      </c>
      <c r="G9" s="107" t="s">
        <v>199</v>
      </c>
      <c r="H9" s="107" t="s">
        <v>200</v>
      </c>
      <c r="I9" s="107" t="s">
        <v>201</v>
      </c>
      <c r="J9" s="107" t="s">
        <v>202</v>
      </c>
      <c r="L9" s="158"/>
      <c r="M9" s="158"/>
      <c r="N9" s="157"/>
      <c r="O9" s="159"/>
      <c r="P9" s="158"/>
      <c r="Q9" s="157"/>
      <c r="R9" s="157"/>
      <c r="S9" s="156"/>
      <c r="T9" s="156"/>
      <c r="V9" s="51" t="s">
        <v>127</v>
      </c>
      <c r="W9" s="52"/>
    </row>
    <row r="10" spans="1:23" x14ac:dyDescent="0.2">
      <c r="B10" s="37">
        <v>20</v>
      </c>
      <c r="C10" s="43">
        <f>'Q2 Base'!C7</f>
        <v>100000</v>
      </c>
      <c r="D10" s="43">
        <f>'Q2 Base'!D7</f>
        <v>47.2</v>
      </c>
      <c r="E10" s="43">
        <f>'Q2 Base'!E7</f>
        <v>100000</v>
      </c>
      <c r="F10" s="43">
        <f>'Q2 Base'!F7</f>
        <v>19.5</v>
      </c>
      <c r="G10" s="37">
        <f>D10/C10*'Q2 Base'!$L$13</f>
        <v>4.0119999999999999E-4</v>
      </c>
      <c r="H10" s="37">
        <f t="shared" ref="H10:H41" si="0">1-G10</f>
        <v>0.99959880000000001</v>
      </c>
      <c r="I10" s="37">
        <f>F10/E10*'Q2 Base'!$L$14</f>
        <v>1.4625E-4</v>
      </c>
      <c r="J10" s="37">
        <f t="shared" ref="J10:J41" si="1">1-I10</f>
        <v>0.99985374999999999</v>
      </c>
      <c r="L10" s="44">
        <v>1</v>
      </c>
      <c r="M10" s="44">
        <v>56</v>
      </c>
      <c r="N10" s="44">
        <f t="shared" ref="N10:N49" si="2">VLOOKUP(M10,$B$10:$J$90,7,)</f>
        <v>0.99552754969978574</v>
      </c>
      <c r="O10" s="44">
        <f>N10</f>
        <v>0.99552754969978574</v>
      </c>
      <c r="P10" s="44">
        <v>61</v>
      </c>
      <c r="Q10" s="37">
        <f t="shared" ref="Q10:Q49" si="3">VLOOKUP(P10,$B$10:$J$90,9,)</f>
        <v>0.99590392278571382</v>
      </c>
      <c r="R10" s="37">
        <f>Q10</f>
        <v>0.99590392278571382</v>
      </c>
      <c r="S10" s="37">
        <f>O10*(1-Q10)</f>
        <v>4.0777577125194406E-3</v>
      </c>
      <c r="T10" s="96">
        <f>SUM(S10:S50)</f>
        <v>0.51577827269307264</v>
      </c>
      <c r="V10" s="50">
        <v>1</v>
      </c>
      <c r="W10" s="52" t="s">
        <v>214</v>
      </c>
    </row>
    <row r="11" spans="1:23" x14ac:dyDescent="0.2">
      <c r="B11" s="37">
        <v>21</v>
      </c>
      <c r="C11" s="43">
        <f>'Q2 Base'!C8</f>
        <v>99952.8</v>
      </c>
      <c r="D11" s="43">
        <f>'Q2 Base'!D8</f>
        <v>46.9</v>
      </c>
      <c r="E11" s="43">
        <f>'Q2 Base'!E8</f>
        <v>99980.6</v>
      </c>
      <c r="F11" s="43">
        <f>'Q2 Base'!F8</f>
        <v>19.5</v>
      </c>
      <c r="G11" s="37">
        <f>D11/C11*'Q2 Base'!$L$13</f>
        <v>3.9883825165478104E-4</v>
      </c>
      <c r="H11" s="37">
        <f t="shared" si="0"/>
        <v>0.99960116174834523</v>
      </c>
      <c r="I11" s="37">
        <f>F11/E11*'Q2 Base'!$L$14</f>
        <v>1.4627837800533302E-4</v>
      </c>
      <c r="J11" s="37">
        <f t="shared" si="1"/>
        <v>0.99985372162199471</v>
      </c>
      <c r="L11" s="44">
        <v>2</v>
      </c>
      <c r="M11" s="44">
        <v>57</v>
      </c>
      <c r="N11" s="44">
        <f t="shared" si="2"/>
        <v>0.99515308217242415</v>
      </c>
      <c r="O11" s="44">
        <f t="shared" ref="O11:O49" si="4">N11*O10</f>
        <v>0.990702309471303</v>
      </c>
      <c r="P11" s="44">
        <v>62</v>
      </c>
      <c r="Q11" s="37">
        <f t="shared" si="3"/>
        <v>0.99542052660615732</v>
      </c>
      <c r="R11" s="37">
        <f t="shared" ref="R11:R49" si="5">Q11*R10</f>
        <v>0.99134320726849312</v>
      </c>
      <c r="S11" s="37">
        <f t="shared" ref="S11:S49" si="6">O11*R10*(1-Q11)</f>
        <v>4.5183113957521876E-3</v>
      </c>
      <c r="V11" s="105">
        <v>1</v>
      </c>
      <c r="W11" s="52" t="s">
        <v>112</v>
      </c>
    </row>
    <row r="12" spans="1:23" x14ac:dyDescent="0.2">
      <c r="B12" s="37">
        <v>22</v>
      </c>
      <c r="C12" s="43">
        <f>'Q2 Base'!C9</f>
        <v>99905.9</v>
      </c>
      <c r="D12" s="43">
        <f>'Q2 Base'!D9</f>
        <v>47.4</v>
      </c>
      <c r="E12" s="43">
        <f>'Q2 Base'!E9</f>
        <v>99961</v>
      </c>
      <c r="F12" s="43">
        <f>'Q2 Base'!F9</f>
        <v>19</v>
      </c>
      <c r="G12" s="37">
        <f>D12/C12*'Q2 Base'!$L$13</f>
        <v>4.0327948599632254E-4</v>
      </c>
      <c r="H12" s="37">
        <f t="shared" si="0"/>
        <v>0.99959672051400372</v>
      </c>
      <c r="I12" s="37">
        <f>F12/E12*'Q2 Base'!$L$14</f>
        <v>1.4255559668270628E-4</v>
      </c>
      <c r="J12" s="37">
        <f t="shared" si="1"/>
        <v>0.99985744440331725</v>
      </c>
      <c r="L12" s="44">
        <v>3</v>
      </c>
      <c r="M12" s="44">
        <v>58</v>
      </c>
      <c r="N12" s="44">
        <f t="shared" si="2"/>
        <v>0.99474055935955519</v>
      </c>
      <c r="O12" s="44">
        <f t="shared" si="4"/>
        <v>0.98549176948228712</v>
      </c>
      <c r="P12" s="44">
        <v>63</v>
      </c>
      <c r="Q12" s="37">
        <f t="shared" si="3"/>
        <v>0.99506367976339094</v>
      </c>
      <c r="R12" s="37">
        <f t="shared" si="5"/>
        <v>0.98644961973302869</v>
      </c>
      <c r="S12" s="37">
        <f t="shared" si="6"/>
        <v>4.8225902394412688E-3</v>
      </c>
      <c r="V12" s="105">
        <v>1</v>
      </c>
      <c r="W12" s="52" t="s">
        <v>183</v>
      </c>
    </row>
    <row r="13" spans="1:23" x14ac:dyDescent="0.2">
      <c r="B13" s="37">
        <v>23</v>
      </c>
      <c r="C13" s="43">
        <f>'Q2 Base'!C10</f>
        <v>99858.5</v>
      </c>
      <c r="D13" s="43">
        <f>'Q2 Base'!D10</f>
        <v>49.9</v>
      </c>
      <c r="E13" s="43">
        <f>'Q2 Base'!E10</f>
        <v>99942</v>
      </c>
      <c r="F13" s="43">
        <f>'Q2 Base'!F10</f>
        <v>21.7</v>
      </c>
      <c r="G13" s="37">
        <f>D13/C13*'Q2 Base'!$L$13</f>
        <v>4.2475102269711639E-4</v>
      </c>
      <c r="H13" s="37">
        <f t="shared" si="0"/>
        <v>0.99957524897730288</v>
      </c>
      <c r="I13" s="37">
        <f>F13/E13*'Q2 Base'!$L$14</f>
        <v>1.6284444978087291E-4</v>
      </c>
      <c r="J13" s="37">
        <f t="shared" si="1"/>
        <v>0.99983715555021913</v>
      </c>
      <c r="L13" s="44">
        <v>4</v>
      </c>
      <c r="M13" s="44">
        <v>59</v>
      </c>
      <c r="N13" s="44">
        <f t="shared" si="2"/>
        <v>0.99423813085282164</v>
      </c>
      <c r="O13" s="44">
        <f t="shared" si="4"/>
        <v>0.97981349486090896</v>
      </c>
      <c r="P13" s="44">
        <v>64</v>
      </c>
      <c r="Q13" s="37">
        <f t="shared" si="3"/>
        <v>0.99470251110250552</v>
      </c>
      <c r="R13" s="37">
        <f t="shared" si="5"/>
        <v>0.98122391382455532</v>
      </c>
      <c r="S13" s="37">
        <f t="shared" si="6"/>
        <v>5.1202171692965991E-3</v>
      </c>
      <c r="V13" s="105">
        <v>1</v>
      </c>
      <c r="W13" s="52" t="s">
        <v>182</v>
      </c>
    </row>
    <row r="14" spans="1:23" x14ac:dyDescent="0.2">
      <c r="B14" s="37">
        <v>24</v>
      </c>
      <c r="C14" s="43">
        <f>'Q2 Base'!C11</f>
        <v>99808.6</v>
      </c>
      <c r="D14" s="43">
        <f>'Q2 Base'!D11</f>
        <v>51.7</v>
      </c>
      <c r="E14" s="43">
        <f>'Q2 Base'!E11</f>
        <v>99920.3</v>
      </c>
      <c r="F14" s="43">
        <f>'Q2 Base'!F11</f>
        <v>20.3</v>
      </c>
      <c r="G14" s="37">
        <f>D14/C14*'Q2 Base'!$L$13</f>
        <v>4.4029272026659019E-4</v>
      </c>
      <c r="H14" s="37">
        <f t="shared" si="0"/>
        <v>0.99955970727973342</v>
      </c>
      <c r="I14" s="37">
        <f>F14/E14*'Q2 Base'!$L$14</f>
        <v>1.5237144003771004E-4</v>
      </c>
      <c r="J14" s="37">
        <f t="shared" si="1"/>
        <v>0.99984762855996234</v>
      </c>
      <c r="L14" s="44">
        <v>5</v>
      </c>
      <c r="M14" s="44">
        <v>60</v>
      </c>
      <c r="N14" s="44">
        <f t="shared" si="2"/>
        <v>0.99342020336802483</v>
      </c>
      <c r="O14" s="44">
        <f t="shared" si="4"/>
        <v>0.97336652132745938</v>
      </c>
      <c r="P14" s="44">
        <v>65</v>
      </c>
      <c r="Q14" s="37">
        <f t="shared" si="3"/>
        <v>0.99430714527819786</v>
      </c>
      <c r="R14" s="37">
        <f t="shared" si="5"/>
        <v>0.97563794863359399</v>
      </c>
      <c r="S14" s="37">
        <f t="shared" si="6"/>
        <v>5.4371915061822767E-3</v>
      </c>
      <c r="V14" s="105">
        <v>1</v>
      </c>
      <c r="W14" s="52" t="s">
        <v>215</v>
      </c>
    </row>
    <row r="15" spans="1:23" x14ac:dyDescent="0.2">
      <c r="B15" s="37">
        <v>25</v>
      </c>
      <c r="C15" s="43">
        <f>'Q2 Base'!C12</f>
        <v>99756.9</v>
      </c>
      <c r="D15" s="43">
        <f>'Q2 Base'!D12</f>
        <v>57.3</v>
      </c>
      <c r="E15" s="43">
        <f>'Q2 Base'!E12</f>
        <v>99899.8</v>
      </c>
      <c r="F15" s="43">
        <f>'Q2 Base'!F12</f>
        <v>22.7</v>
      </c>
      <c r="G15" s="37">
        <f>D15/C15*'Q2 Base'!$L$13</f>
        <v>4.8823690391341349E-4</v>
      </c>
      <c r="H15" s="37">
        <f t="shared" si="0"/>
        <v>0.99951176309608658</v>
      </c>
      <c r="I15" s="37">
        <f>F15/E15*'Q2 Base'!$L$14</f>
        <v>1.7042076160312633E-4</v>
      </c>
      <c r="J15" s="37">
        <f t="shared" si="1"/>
        <v>0.99982957923839688</v>
      </c>
      <c r="L15" s="44">
        <v>6</v>
      </c>
      <c r="M15" s="44">
        <v>61</v>
      </c>
      <c r="N15" s="44">
        <f t="shared" si="2"/>
        <v>0.99291184194100168</v>
      </c>
      <c r="O15" s="44">
        <f t="shared" si="4"/>
        <v>0.96646714557495295</v>
      </c>
      <c r="P15" s="44">
        <v>66</v>
      </c>
      <c r="Q15" s="37">
        <f t="shared" si="3"/>
        <v>0.9935961222056926</v>
      </c>
      <c r="R15" s="37">
        <f t="shared" si="5"/>
        <v>0.96939008243905567</v>
      </c>
      <c r="S15" s="37">
        <f t="shared" si="6"/>
        <v>6.0383574069696709E-3</v>
      </c>
      <c r="V15" s="53">
        <v>1</v>
      </c>
      <c r="W15" s="52" t="s">
        <v>181</v>
      </c>
    </row>
    <row r="16" spans="1:23" ht="13.5" thickBot="1" x14ac:dyDescent="0.25">
      <c r="B16" s="37">
        <v>26</v>
      </c>
      <c r="C16" s="43">
        <f>'Q2 Base'!C13</f>
        <v>99699.6</v>
      </c>
      <c r="D16" s="43">
        <f>'Q2 Base'!D13</f>
        <v>52.9</v>
      </c>
      <c r="E16" s="43">
        <f>'Q2 Base'!E13</f>
        <v>99877.2</v>
      </c>
      <c r="F16" s="43">
        <f>'Q2 Base'!F13</f>
        <v>26</v>
      </c>
      <c r="G16" s="37">
        <f>D16/C16*'Q2 Base'!$L$13</f>
        <v>4.5100481847469798E-4</v>
      </c>
      <c r="H16" s="37">
        <f t="shared" si="0"/>
        <v>0.99954899518152529</v>
      </c>
      <c r="I16" s="37">
        <f>F16/E16*'Q2 Base'!$L$14</f>
        <v>1.9523975441842583E-4</v>
      </c>
      <c r="J16" s="37">
        <f t="shared" si="1"/>
        <v>0.99980476024558163</v>
      </c>
      <c r="L16" s="44">
        <v>7</v>
      </c>
      <c r="M16" s="44">
        <v>62</v>
      </c>
      <c r="N16" s="44">
        <f t="shared" si="2"/>
        <v>0.992284366427994</v>
      </c>
      <c r="O16" s="44">
        <f t="shared" si="4"/>
        <v>0.95901023922031403</v>
      </c>
      <c r="P16" s="44">
        <v>67</v>
      </c>
      <c r="Q16" s="37">
        <f t="shared" si="3"/>
        <v>0.99304909192687718</v>
      </c>
      <c r="R16" s="37">
        <f t="shared" si="5"/>
        <v>0.96265194108902485</v>
      </c>
      <c r="S16" s="37">
        <f t="shared" si="6"/>
        <v>6.4619465479933535E-3</v>
      </c>
      <c r="V16" s="102">
        <f>SUM(V10:V15)</f>
        <v>6</v>
      </c>
      <c r="W16" s="103" t="s">
        <v>177</v>
      </c>
    </row>
    <row r="17" spans="2:19" x14ac:dyDescent="0.2">
      <c r="B17" s="37">
        <v>27</v>
      </c>
      <c r="C17" s="43">
        <f>'Q2 Base'!C14</f>
        <v>99646.8</v>
      </c>
      <c r="D17" s="43">
        <f>'Q2 Base'!D14</f>
        <v>55.1</v>
      </c>
      <c r="E17" s="43">
        <f>'Q2 Base'!E14</f>
        <v>99851.199999999997</v>
      </c>
      <c r="F17" s="43">
        <f>'Q2 Base'!F14</f>
        <v>26.2</v>
      </c>
      <c r="G17" s="37">
        <f>D17/C17*'Q2 Base'!$L$13</f>
        <v>4.7001007558697313E-4</v>
      </c>
      <c r="H17" s="37">
        <f t="shared" si="0"/>
        <v>0.999529989924413</v>
      </c>
      <c r="I17" s="37">
        <f>F17/E17*'Q2 Base'!$L$14</f>
        <v>1.9679282772765876E-4</v>
      </c>
      <c r="J17" s="37">
        <f t="shared" si="1"/>
        <v>0.99980320717227233</v>
      </c>
      <c r="L17" s="44">
        <v>8</v>
      </c>
      <c r="M17" s="44">
        <v>63</v>
      </c>
      <c r="N17" s="44">
        <f t="shared" si="2"/>
        <v>0.9913128632943442</v>
      </c>
      <c r="O17" s="44">
        <f t="shared" si="4"/>
        <v>0.95067918617008351</v>
      </c>
      <c r="P17" s="44">
        <v>68</v>
      </c>
      <c r="Q17" s="37">
        <f t="shared" si="3"/>
        <v>0.99244078166530147</v>
      </c>
      <c r="R17" s="37">
        <f t="shared" si="5"/>
        <v>0.95537504488601155</v>
      </c>
      <c r="S17" s="37">
        <f t="shared" si="6"/>
        <v>6.917993760124838E-3</v>
      </c>
    </row>
    <row r="18" spans="2:19" x14ac:dyDescent="0.2">
      <c r="B18" s="37">
        <v>28</v>
      </c>
      <c r="C18" s="43">
        <f>'Q2 Base'!C15</f>
        <v>99591.7</v>
      </c>
      <c r="D18" s="43">
        <f>'Q2 Base'!D15</f>
        <v>62.3</v>
      </c>
      <c r="E18" s="43">
        <f>'Q2 Base'!E15</f>
        <v>99824.9</v>
      </c>
      <c r="F18" s="43">
        <f>'Q2 Base'!F15</f>
        <v>29.2</v>
      </c>
      <c r="G18" s="37">
        <f>D18/C18*'Q2 Base'!$L$13</f>
        <v>5.3172101691205192E-4</v>
      </c>
      <c r="H18" s="37">
        <f t="shared" si="0"/>
        <v>0.99946827898308799</v>
      </c>
      <c r="I18" s="37">
        <f>F18/E18*'Q2 Base'!$L$14</f>
        <v>2.1938414163199762E-4</v>
      </c>
      <c r="J18" s="37">
        <f t="shared" si="1"/>
        <v>0.99978061585836797</v>
      </c>
      <c r="L18" s="44">
        <v>9</v>
      </c>
      <c r="M18" s="44">
        <v>64</v>
      </c>
      <c r="N18" s="44">
        <f t="shared" si="2"/>
        <v>0.99051879532478471</v>
      </c>
      <c r="O18" s="44">
        <f t="shared" si="4"/>
        <v>0.94166560222553786</v>
      </c>
      <c r="P18" s="44">
        <v>69</v>
      </c>
      <c r="Q18" s="37">
        <f t="shared" si="3"/>
        <v>0.9916908803732194</v>
      </c>
      <c r="R18" s="37">
        <f t="shared" si="5"/>
        <v>0.94743671934961282</v>
      </c>
      <c r="S18" s="37">
        <f t="shared" si="6"/>
        <v>7.4752480968953029E-3</v>
      </c>
    </row>
    <row r="19" spans="2:19" x14ac:dyDescent="0.2">
      <c r="B19" s="37">
        <v>29</v>
      </c>
      <c r="C19" s="43">
        <f>'Q2 Base'!C16</f>
        <v>99529.5</v>
      </c>
      <c r="D19" s="43">
        <f>'Q2 Base'!D16</f>
        <v>61.1</v>
      </c>
      <c r="E19" s="43">
        <f>'Q2 Base'!E16</f>
        <v>99795.6</v>
      </c>
      <c r="F19" s="43">
        <f>'Q2 Base'!F16</f>
        <v>31.5</v>
      </c>
      <c r="G19" s="37">
        <f>D19/C19*'Q2 Base'!$L$13</f>
        <v>5.2180509296238808E-4</v>
      </c>
      <c r="H19" s="37">
        <f t="shared" si="0"/>
        <v>0.9994781949070376</v>
      </c>
      <c r="I19" s="37">
        <f>F19/E19*'Q2 Base'!$L$14</f>
        <v>2.367338840590166E-4</v>
      </c>
      <c r="J19" s="37">
        <f t="shared" si="1"/>
        <v>0.99976326611594102</v>
      </c>
      <c r="L19" s="44">
        <v>10</v>
      </c>
      <c r="M19" s="44">
        <v>65</v>
      </c>
      <c r="N19" s="44">
        <f t="shared" si="2"/>
        <v>0.98981857432714004</v>
      </c>
      <c r="O19" s="44">
        <f t="shared" si="4"/>
        <v>0.93207810388778967</v>
      </c>
      <c r="P19" s="44">
        <v>70</v>
      </c>
      <c r="Q19" s="37">
        <f t="shared" si="3"/>
        <v>0.99089425554028843</v>
      </c>
      <c r="R19" s="37">
        <f t="shared" si="5"/>
        <v>0.93880960269146774</v>
      </c>
      <c r="S19" s="37">
        <f t="shared" si="6"/>
        <v>8.041146536742599E-3</v>
      </c>
    </row>
    <row r="20" spans="2:19" x14ac:dyDescent="0.2">
      <c r="B20" s="37">
        <v>30</v>
      </c>
      <c r="C20" s="43">
        <f>'Q2 Base'!C17</f>
        <v>99468.2</v>
      </c>
      <c r="D20" s="43">
        <f>'Q2 Base'!D17</f>
        <v>65.2</v>
      </c>
      <c r="E20" s="43">
        <f>'Q2 Base'!E17</f>
        <v>99764.2</v>
      </c>
      <c r="F20" s="43">
        <f>'Q2 Base'!F17</f>
        <v>36.1</v>
      </c>
      <c r="G20" s="37">
        <f>D20/C20*'Q2 Base'!$L$13</f>
        <v>5.571629927956875E-4</v>
      </c>
      <c r="H20" s="37">
        <f t="shared" si="0"/>
        <v>0.99944283700720427</v>
      </c>
      <c r="I20" s="37">
        <f>F20/E20*'Q2 Base'!$L$14</f>
        <v>2.7138993747256033E-4</v>
      </c>
      <c r="J20" s="37">
        <f t="shared" si="1"/>
        <v>0.99972861006252745</v>
      </c>
      <c r="L20" s="44">
        <v>11</v>
      </c>
      <c r="M20" s="44">
        <v>66</v>
      </c>
      <c r="N20" s="44">
        <f t="shared" si="2"/>
        <v>0.98890463212118762</v>
      </c>
      <c r="O20" s="44">
        <f t="shared" si="4"/>
        <v>0.92173635443336877</v>
      </c>
      <c r="P20" s="44">
        <v>71</v>
      </c>
      <c r="Q20" s="37">
        <f t="shared" si="3"/>
        <v>0.98964667853623967</v>
      </c>
      <c r="R20" s="37">
        <f t="shared" si="5"/>
        <v>0.92908980508153782</v>
      </c>
      <c r="S20" s="37">
        <f t="shared" si="6"/>
        <v>8.9590908148069418E-3</v>
      </c>
    </row>
    <row r="21" spans="2:19" x14ac:dyDescent="0.2">
      <c r="B21" s="37">
        <v>31</v>
      </c>
      <c r="C21" s="43">
        <f>'Q2 Base'!C18</f>
        <v>99403</v>
      </c>
      <c r="D21" s="43">
        <f>'Q2 Base'!D18</f>
        <v>69.599999999999994</v>
      </c>
      <c r="E21" s="43">
        <f>'Q2 Base'!E18</f>
        <v>99728.1</v>
      </c>
      <c r="F21" s="43">
        <f>'Q2 Base'!F18</f>
        <v>37.1</v>
      </c>
      <c r="G21" s="37">
        <f>D21/C21*'Q2 Base'!$L$13</f>
        <v>5.9515306379083119E-4</v>
      </c>
      <c r="H21" s="37">
        <f t="shared" si="0"/>
        <v>0.99940484693620912</v>
      </c>
      <c r="I21" s="37">
        <f>F21/E21*'Q2 Base'!$L$14</f>
        <v>2.7900862444987925E-4</v>
      </c>
      <c r="J21" s="37">
        <f t="shared" si="1"/>
        <v>0.99972099137555015</v>
      </c>
      <c r="L21" s="44">
        <v>12</v>
      </c>
      <c r="M21" s="44">
        <v>67</v>
      </c>
      <c r="N21" s="44">
        <f t="shared" si="2"/>
        <v>0.98802541515941977</v>
      </c>
      <c r="O21" s="44">
        <f t="shared" si="4"/>
        <v>0.91069894425655928</v>
      </c>
      <c r="P21" s="44">
        <v>72</v>
      </c>
      <c r="Q21" s="37">
        <f t="shared" si="3"/>
        <v>0.98843868495007503</v>
      </c>
      <c r="R21" s="37">
        <f t="shared" si="5"/>
        <v>0.91834830513531673</v>
      </c>
      <c r="S21" s="37">
        <f t="shared" si="6"/>
        <v>9.7822726607553895E-3</v>
      </c>
    </row>
    <row r="22" spans="2:19" x14ac:dyDescent="0.2">
      <c r="B22" s="37">
        <v>32</v>
      </c>
      <c r="C22" s="43">
        <f>'Q2 Base'!C19</f>
        <v>99333.4</v>
      </c>
      <c r="D22" s="43">
        <f>'Q2 Base'!D19</f>
        <v>83.3</v>
      </c>
      <c r="E22" s="43">
        <f>'Q2 Base'!E19</f>
        <v>99690.9</v>
      </c>
      <c r="F22" s="43">
        <f>'Q2 Base'!F19</f>
        <v>45.6</v>
      </c>
      <c r="G22" s="37">
        <f>D22/C22*'Q2 Base'!$L$13</f>
        <v>7.1280153503252674E-4</v>
      </c>
      <c r="H22" s="37">
        <f t="shared" si="0"/>
        <v>0.9992871984649675</v>
      </c>
      <c r="I22" s="37">
        <f>F22/E22*'Q2 Base'!$L$14</f>
        <v>3.4306039969545865E-4</v>
      </c>
      <c r="J22" s="37">
        <f t="shared" si="1"/>
        <v>0.99965693960030455</v>
      </c>
      <c r="L22" s="44">
        <v>13</v>
      </c>
      <c r="M22" s="44">
        <v>68</v>
      </c>
      <c r="N22" s="44">
        <f t="shared" si="2"/>
        <v>0.9870731198917988</v>
      </c>
      <c r="O22" s="44">
        <f t="shared" si="4"/>
        <v>0.8989264481894893</v>
      </c>
      <c r="P22" s="44">
        <v>73</v>
      </c>
      <c r="Q22" s="37">
        <f t="shared" si="3"/>
        <v>0.98701686342041772</v>
      </c>
      <c r="R22" s="37">
        <f t="shared" si="5"/>
        <v>0.90642526366211706</v>
      </c>
      <c r="S22" s="37">
        <f t="shared" si="6"/>
        <v>1.0717937323119398E-2</v>
      </c>
    </row>
    <row r="23" spans="2:19" x14ac:dyDescent="0.2">
      <c r="B23" s="37">
        <v>33</v>
      </c>
      <c r="C23" s="43">
        <f>'Q2 Base'!C20</f>
        <v>99250.1</v>
      </c>
      <c r="D23" s="43">
        <f>'Q2 Base'!D20</f>
        <v>81.900000000000006</v>
      </c>
      <c r="E23" s="43">
        <f>'Q2 Base'!E20</f>
        <v>99645.4</v>
      </c>
      <c r="F23" s="43">
        <f>'Q2 Base'!F20</f>
        <v>46.4</v>
      </c>
      <c r="G23" s="37">
        <f>D23/C23*'Q2 Base'!$L$13</f>
        <v>7.01409872634889E-4</v>
      </c>
      <c r="H23" s="37">
        <f t="shared" si="0"/>
        <v>0.99929859012736511</v>
      </c>
      <c r="I23" s="37">
        <f>F23/E23*'Q2 Base'!$L$14</f>
        <v>3.4923839936414525E-4</v>
      </c>
      <c r="J23" s="37">
        <f t="shared" si="1"/>
        <v>0.99965076160063582</v>
      </c>
      <c r="L23" s="44">
        <v>14</v>
      </c>
      <c r="M23" s="44">
        <v>69</v>
      </c>
      <c r="N23" s="44">
        <f t="shared" si="2"/>
        <v>0.98591260749982257</v>
      </c>
      <c r="O23" s="44">
        <f t="shared" si="4"/>
        <v>0.88626291848505356</v>
      </c>
      <c r="P23" s="44">
        <v>74</v>
      </c>
      <c r="Q23" s="37">
        <f t="shared" si="3"/>
        <v>0.98572658718273254</v>
      </c>
      <c r="R23" s="37">
        <f t="shared" si="5"/>
        <v>0.89348748168586711</v>
      </c>
      <c r="S23" s="37">
        <f t="shared" si="6"/>
        <v>1.146627641299456E-2</v>
      </c>
    </row>
    <row r="24" spans="2:19" x14ac:dyDescent="0.2">
      <c r="B24" s="37">
        <v>34</v>
      </c>
      <c r="C24" s="43">
        <f>'Q2 Base'!C21</f>
        <v>99168.2</v>
      </c>
      <c r="D24" s="43">
        <f>'Q2 Base'!D21</f>
        <v>88.6</v>
      </c>
      <c r="E24" s="43">
        <f>'Q2 Base'!E21</f>
        <v>99598.9</v>
      </c>
      <c r="F24" s="43">
        <f>'Q2 Base'!F21</f>
        <v>48.5</v>
      </c>
      <c r="G24" s="37">
        <f>D24/C24*'Q2 Base'!$L$13</f>
        <v>7.5941682918516211E-4</v>
      </c>
      <c r="H24" s="37">
        <f t="shared" si="0"/>
        <v>0.99924058317081488</v>
      </c>
      <c r="I24" s="37">
        <f>F24/E24*'Q2 Base'!$L$14</f>
        <v>3.6521487687113011E-4</v>
      </c>
      <c r="J24" s="37">
        <f t="shared" si="1"/>
        <v>0.99963478512312887</v>
      </c>
      <c r="L24" s="44">
        <v>15</v>
      </c>
      <c r="M24" s="44">
        <v>70</v>
      </c>
      <c r="N24" s="44">
        <f t="shared" si="2"/>
        <v>0.98447358058630452</v>
      </c>
      <c r="O24" s="44">
        <f t="shared" si="4"/>
        <v>0.8725024287018488</v>
      </c>
      <c r="P24" s="44">
        <v>75</v>
      </c>
      <c r="Q24" s="37">
        <f t="shared" si="3"/>
        <v>0.98378670360110798</v>
      </c>
      <c r="R24" s="37">
        <f t="shared" si="5"/>
        <v>0.87900110431659451</v>
      </c>
      <c r="S24" s="37">
        <f t="shared" si="6"/>
        <v>1.2639399437781815E-2</v>
      </c>
    </row>
    <row r="25" spans="2:19" x14ac:dyDescent="0.2">
      <c r="B25" s="37">
        <v>35</v>
      </c>
      <c r="C25" s="43">
        <f>'Q2 Base'!C22</f>
        <v>99079.6</v>
      </c>
      <c r="D25" s="43">
        <f>'Q2 Base'!D22</f>
        <v>94.3</v>
      </c>
      <c r="E25" s="43">
        <f>'Q2 Base'!E22</f>
        <v>99550.5</v>
      </c>
      <c r="F25" s="43">
        <f>'Q2 Base'!F22</f>
        <v>54.4</v>
      </c>
      <c r="G25" s="37">
        <f>D25/C25*'Q2 Base'!$L$13</f>
        <v>8.0899599917641962E-4</v>
      </c>
      <c r="H25" s="37">
        <f t="shared" si="0"/>
        <v>0.99919100400082361</v>
      </c>
      <c r="I25" s="37">
        <f>F25/E25*'Q2 Base'!$L$14</f>
        <v>4.0984224087272286E-4</v>
      </c>
      <c r="J25" s="37">
        <f t="shared" si="1"/>
        <v>0.9995901577591273</v>
      </c>
      <c r="L25" s="44">
        <v>16</v>
      </c>
      <c r="M25" s="44">
        <v>71</v>
      </c>
      <c r="N25" s="44">
        <f t="shared" si="2"/>
        <v>0.98238049564334606</v>
      </c>
      <c r="O25" s="44">
        <f t="shared" si="4"/>
        <v>0.85712936835814546</v>
      </c>
      <c r="P25" s="44">
        <v>76</v>
      </c>
      <c r="Q25" s="37">
        <f t="shared" si="3"/>
        <v>0.98148148148148151</v>
      </c>
      <c r="R25" s="37">
        <f t="shared" si="5"/>
        <v>0.86272330608850945</v>
      </c>
      <c r="S25" s="37">
        <f t="shared" si="6"/>
        <v>1.3952178913499886E-2</v>
      </c>
    </row>
    <row r="26" spans="2:19" x14ac:dyDescent="0.2">
      <c r="B26" s="37">
        <v>36</v>
      </c>
      <c r="C26" s="43">
        <f>'Q2 Base'!C23</f>
        <v>98985.3</v>
      </c>
      <c r="D26" s="43">
        <f>'Q2 Base'!D23</f>
        <v>108.4</v>
      </c>
      <c r="E26" s="43">
        <f>'Q2 Base'!E23</f>
        <v>99496.1</v>
      </c>
      <c r="F26" s="43">
        <f>'Q2 Base'!F23</f>
        <v>61.9</v>
      </c>
      <c r="G26" s="37">
        <f>D26/C26*'Q2 Base'!$L$13</f>
        <v>9.3084528712849277E-4</v>
      </c>
      <c r="H26" s="37">
        <f t="shared" si="0"/>
        <v>0.9990691547128715</v>
      </c>
      <c r="I26" s="37">
        <f>F26/E26*'Q2 Base'!$L$14</f>
        <v>4.6660120346425632E-4</v>
      </c>
      <c r="J26" s="37">
        <f t="shared" si="1"/>
        <v>0.9995333987965358</v>
      </c>
      <c r="L26" s="44">
        <v>17</v>
      </c>
      <c r="M26" s="44">
        <v>72</v>
      </c>
      <c r="N26" s="44">
        <f t="shared" si="2"/>
        <v>0.98061709283422838</v>
      </c>
      <c r="O26" s="44">
        <f t="shared" si="4"/>
        <v>0.8405157093822031</v>
      </c>
      <c r="P26" s="44">
        <v>77</v>
      </c>
      <c r="Q26" s="37">
        <f t="shared" si="3"/>
        <v>0.98002758464085138</v>
      </c>
      <c r="R26" s="37">
        <f t="shared" si="5"/>
        <v>0.84549263787929185</v>
      </c>
      <c r="S26" s="37">
        <f t="shared" si="6"/>
        <v>1.4482647312999924E-2</v>
      </c>
    </row>
    <row r="27" spans="2:19" x14ac:dyDescent="0.2">
      <c r="B27" s="37">
        <v>37</v>
      </c>
      <c r="C27" s="43">
        <f>'Q2 Base'!C24</f>
        <v>98876.9</v>
      </c>
      <c r="D27" s="43">
        <f>'Q2 Base'!D24</f>
        <v>107.8</v>
      </c>
      <c r="E27" s="43">
        <f>'Q2 Base'!E24</f>
        <v>99434.1</v>
      </c>
      <c r="F27" s="43">
        <f>'Q2 Base'!F24</f>
        <v>69.7</v>
      </c>
      <c r="G27" s="37">
        <f>D27/C27*'Q2 Base'!$L$13</f>
        <v>9.2670785592994923E-4</v>
      </c>
      <c r="H27" s="37">
        <f t="shared" si="0"/>
        <v>0.99907329214407004</v>
      </c>
      <c r="I27" s="37">
        <f>F27/E27*'Q2 Base'!$L$14</f>
        <v>5.2572507821763354E-4</v>
      </c>
      <c r="J27" s="37">
        <f t="shared" si="1"/>
        <v>0.99947427492178231</v>
      </c>
      <c r="L27" s="44">
        <v>18</v>
      </c>
      <c r="M27" s="44">
        <v>73</v>
      </c>
      <c r="N27" s="44">
        <f t="shared" si="2"/>
        <v>0.97855822562862282</v>
      </c>
      <c r="O27" s="44">
        <f t="shared" si="4"/>
        <v>0.8224935611860319</v>
      </c>
      <c r="P27" s="44">
        <v>78</v>
      </c>
      <c r="Q27" s="37">
        <f t="shared" si="3"/>
        <v>0.97713698325088671</v>
      </c>
      <c r="R27" s="37">
        <f t="shared" si="5"/>
        <v>0.82616212553820567</v>
      </c>
      <c r="S27" s="37">
        <f t="shared" si="6"/>
        <v>1.5899221934970547E-2</v>
      </c>
    </row>
    <row r="28" spans="2:19" x14ac:dyDescent="0.2">
      <c r="B28" s="37">
        <v>38</v>
      </c>
      <c r="C28" s="43">
        <f>'Q2 Base'!C25</f>
        <v>98769.1</v>
      </c>
      <c r="D28" s="43">
        <f>'Q2 Base'!D25</f>
        <v>114.1</v>
      </c>
      <c r="E28" s="43">
        <f>'Q2 Base'!E25</f>
        <v>99364.4</v>
      </c>
      <c r="F28" s="43">
        <f>'Q2 Base'!F25</f>
        <v>70.5</v>
      </c>
      <c r="G28" s="37">
        <f>D28/C28*'Q2 Base'!$L$13</f>
        <v>9.8193665832735128E-4</v>
      </c>
      <c r="H28" s="37">
        <f t="shared" si="0"/>
        <v>0.99901806334167265</v>
      </c>
      <c r="I28" s="37">
        <f>F28/E28*'Q2 Base'!$L$14</f>
        <v>5.3213223246957662E-4</v>
      </c>
      <c r="J28" s="37">
        <f t="shared" si="1"/>
        <v>0.99946786776753038</v>
      </c>
      <c r="L28" s="44">
        <v>19</v>
      </c>
      <c r="M28" s="44">
        <v>74</v>
      </c>
      <c r="N28" s="44">
        <f t="shared" si="2"/>
        <v>0.97561851753428941</v>
      </c>
      <c r="O28" s="44">
        <f t="shared" si="4"/>
        <v>0.80243994884581482</v>
      </c>
      <c r="P28" s="44">
        <v>79</v>
      </c>
      <c r="Q28" s="37">
        <f t="shared" si="3"/>
        <v>0.97466162175464499</v>
      </c>
      <c r="R28" s="37">
        <f t="shared" si="5"/>
        <v>0.80522851710933219</v>
      </c>
      <c r="S28" s="37">
        <f t="shared" si="6"/>
        <v>1.6797963676823589E-2</v>
      </c>
    </row>
    <row r="29" spans="2:19" x14ac:dyDescent="0.2">
      <c r="B29" s="37">
        <v>39</v>
      </c>
      <c r="C29" s="43">
        <f>'Q2 Base'!C26</f>
        <v>98655</v>
      </c>
      <c r="D29" s="43">
        <f>'Q2 Base'!D26</f>
        <v>126.1</v>
      </c>
      <c r="E29" s="43">
        <f>'Q2 Base'!E26</f>
        <v>99293.9</v>
      </c>
      <c r="F29" s="43">
        <f>'Q2 Base'!F26</f>
        <v>76.7</v>
      </c>
      <c r="G29" s="37">
        <f>D29/C29*'Q2 Base'!$L$13</f>
        <v>1.0864629263595358E-3</v>
      </c>
      <c r="H29" s="37">
        <f t="shared" si="0"/>
        <v>0.9989135370736405</v>
      </c>
      <c r="I29" s="37">
        <f>F29/E29*'Q2 Base'!$L$14</f>
        <v>5.7934072485822403E-4</v>
      </c>
      <c r="J29" s="37">
        <f t="shared" si="1"/>
        <v>0.99942065927514179</v>
      </c>
      <c r="L29" s="44">
        <v>20</v>
      </c>
      <c r="M29" s="44">
        <v>75</v>
      </c>
      <c r="N29" s="44">
        <f t="shared" si="2"/>
        <v>0.97275646269352334</v>
      </c>
      <c r="O29" s="44">
        <f t="shared" si="4"/>
        <v>0.78057864616322659</v>
      </c>
      <c r="P29" s="44">
        <v>80</v>
      </c>
      <c r="Q29" s="37">
        <f t="shared" si="3"/>
        <v>0.9709346996472431</v>
      </c>
      <c r="R29" s="37">
        <f t="shared" si="5"/>
        <v>0.78182430840694439</v>
      </c>
      <c r="S29" s="37">
        <f t="shared" si="6"/>
        <v>1.8268825543431462E-2</v>
      </c>
    </row>
    <row r="30" spans="2:19" x14ac:dyDescent="0.2">
      <c r="B30" s="37">
        <v>40</v>
      </c>
      <c r="C30" s="43">
        <f>'Q2 Base'!C27</f>
        <v>98528.9</v>
      </c>
      <c r="D30" s="43">
        <f>'Q2 Base'!D27</f>
        <v>138.30000000000001</v>
      </c>
      <c r="E30" s="43">
        <f>'Q2 Base'!E27</f>
        <v>99217.3</v>
      </c>
      <c r="F30" s="43">
        <f>'Q2 Base'!F27</f>
        <v>86.6</v>
      </c>
      <c r="G30" s="37">
        <f>D30/C30*'Q2 Base'!$L$13</f>
        <v>1.1931017193940053E-3</v>
      </c>
      <c r="H30" s="37">
        <f t="shared" si="0"/>
        <v>0.99880689828060598</v>
      </c>
      <c r="I30" s="37">
        <f>F30/E30*'Q2 Base'!$L$14</f>
        <v>6.546237400130824E-4</v>
      </c>
      <c r="J30" s="37">
        <f t="shared" si="1"/>
        <v>0.99934537625998687</v>
      </c>
      <c r="L30" s="44">
        <v>21</v>
      </c>
      <c r="M30" s="44">
        <v>76</v>
      </c>
      <c r="N30" s="44">
        <f t="shared" si="2"/>
        <v>0.96971986523760967</v>
      </c>
      <c r="O30" s="44">
        <f t="shared" si="4"/>
        <v>0.75694261956475983</v>
      </c>
      <c r="P30" s="44">
        <v>81</v>
      </c>
      <c r="Q30" s="37">
        <f t="shared" si="3"/>
        <v>0.967139681745249</v>
      </c>
      <c r="R30" s="37">
        <f t="shared" si="5"/>
        <v>0.75613331281339158</v>
      </c>
      <c r="S30" s="37">
        <f t="shared" si="6"/>
        <v>1.9446609503810549E-2</v>
      </c>
    </row>
    <row r="31" spans="2:19" x14ac:dyDescent="0.2">
      <c r="B31" s="37">
        <v>41</v>
      </c>
      <c r="C31" s="43">
        <f>'Q2 Base'!C28</f>
        <v>98390.6</v>
      </c>
      <c r="D31" s="43">
        <f>'Q2 Base'!D28</f>
        <v>156.6</v>
      </c>
      <c r="E31" s="43">
        <f>'Q2 Base'!E28</f>
        <v>99130.6</v>
      </c>
      <c r="F31" s="43">
        <f>'Q2 Base'!F28</f>
        <v>91.5</v>
      </c>
      <c r="G31" s="37">
        <f>D31/C31*'Q2 Base'!$L$13</f>
        <v>1.3528731403203149E-3</v>
      </c>
      <c r="H31" s="37">
        <f t="shared" si="0"/>
        <v>0.99864712685967971</v>
      </c>
      <c r="I31" s="37">
        <f>F31/E31*'Q2 Base'!$L$14</f>
        <v>6.9226858306113345E-4</v>
      </c>
      <c r="J31" s="37">
        <f t="shared" si="1"/>
        <v>0.99930773141693885</v>
      </c>
      <c r="L31" s="44">
        <v>22</v>
      </c>
      <c r="M31" s="44">
        <v>77</v>
      </c>
      <c r="N31" s="44">
        <f t="shared" si="2"/>
        <v>0.96692755087462978</v>
      </c>
      <c r="O31" s="44">
        <f t="shared" si="4"/>
        <v>0.73190867328837983</v>
      </c>
      <c r="P31" s="44">
        <v>82</v>
      </c>
      <c r="Q31" s="37">
        <f t="shared" si="3"/>
        <v>0.96252003257554652</v>
      </c>
      <c r="R31" s="37">
        <f t="shared" si="5"/>
        <v>0.72779346088060159</v>
      </c>
      <c r="S31" s="37">
        <f t="shared" si="6"/>
        <v>2.0742183429317461E-2</v>
      </c>
    </row>
    <row r="32" spans="2:19" x14ac:dyDescent="0.2">
      <c r="B32" s="37">
        <v>42</v>
      </c>
      <c r="C32" s="43">
        <f>'Q2 Base'!C29</f>
        <v>98234</v>
      </c>
      <c r="D32" s="43">
        <f>'Q2 Base'!D29</f>
        <v>164.5</v>
      </c>
      <c r="E32" s="43">
        <f>'Q2 Base'!E29</f>
        <v>99039.1</v>
      </c>
      <c r="F32" s="43">
        <f>'Q2 Base'!F29</f>
        <v>102.7</v>
      </c>
      <c r="G32" s="37">
        <f>D32/C32*'Q2 Base'!$L$13</f>
        <v>1.4233870146792352E-3</v>
      </c>
      <c r="H32" s="37">
        <f t="shared" si="0"/>
        <v>0.99857661298532074</v>
      </c>
      <c r="I32" s="37">
        <f>F32/E32*'Q2 Base'!$L$14</f>
        <v>7.7772314166829051E-4</v>
      </c>
      <c r="J32" s="37">
        <f t="shared" si="1"/>
        <v>0.99922227685833176</v>
      </c>
      <c r="L32" s="44">
        <v>23</v>
      </c>
      <c r="M32" s="44">
        <v>78</v>
      </c>
      <c r="N32" s="44">
        <f t="shared" si="2"/>
        <v>0.96324141260123664</v>
      </c>
      <c r="O32" s="44">
        <f t="shared" si="4"/>
        <v>0.705004744353396</v>
      </c>
      <c r="P32" s="44">
        <v>83</v>
      </c>
      <c r="Q32" s="37">
        <f t="shared" si="3"/>
        <v>0.95700691130358695</v>
      </c>
      <c r="R32" s="37">
        <f t="shared" si="5"/>
        <v>0.69650337206429247</v>
      </c>
      <c r="S32" s="37">
        <f t="shared" si="6"/>
        <v>2.2059661066737072E-2</v>
      </c>
    </row>
    <row r="33" spans="2:19" x14ac:dyDescent="0.2">
      <c r="B33" s="37">
        <v>43</v>
      </c>
      <c r="C33" s="43">
        <f>'Q2 Base'!C30</f>
        <v>98069.4</v>
      </c>
      <c r="D33" s="43">
        <f>'Q2 Base'!D30</f>
        <v>182.9</v>
      </c>
      <c r="E33" s="43">
        <f>'Q2 Base'!E30</f>
        <v>98936.4</v>
      </c>
      <c r="F33" s="43">
        <f>'Q2 Base'!F30</f>
        <v>108.2</v>
      </c>
      <c r="G33" s="37">
        <f>D33/C33*'Q2 Base'!$L$13</f>
        <v>1.5852549317116249E-3</v>
      </c>
      <c r="H33" s="37">
        <f t="shared" si="0"/>
        <v>0.99841474506828842</v>
      </c>
      <c r="I33" s="37">
        <f>F33/E33*'Q2 Base'!$L$14</f>
        <v>8.2022390141545478E-4</v>
      </c>
      <c r="J33" s="37">
        <f t="shared" si="1"/>
        <v>0.99917977609858455</v>
      </c>
      <c r="L33" s="44">
        <v>24</v>
      </c>
      <c r="M33" s="44">
        <v>79</v>
      </c>
      <c r="N33" s="44">
        <f t="shared" si="2"/>
        <v>0.95928996452225168</v>
      </c>
      <c r="O33" s="44">
        <f t="shared" si="4"/>
        <v>0.67630397619878835</v>
      </c>
      <c r="P33" s="44">
        <v>84</v>
      </c>
      <c r="Q33" s="37">
        <f t="shared" si="3"/>
        <v>0.95080191841575989</v>
      </c>
      <c r="R33" s="37">
        <f t="shared" si="5"/>
        <v>0.6622367423417751</v>
      </c>
      <c r="S33" s="37">
        <f t="shared" si="6"/>
        <v>2.3174657932270099E-2</v>
      </c>
    </row>
    <row r="34" spans="2:19" x14ac:dyDescent="0.2">
      <c r="B34" s="37">
        <v>44</v>
      </c>
      <c r="C34" s="43">
        <f>'Q2 Base'!C31</f>
        <v>97886.5</v>
      </c>
      <c r="D34" s="43">
        <f>'Q2 Base'!D31</f>
        <v>194.3</v>
      </c>
      <c r="E34" s="43">
        <f>'Q2 Base'!E31</f>
        <v>98828.2</v>
      </c>
      <c r="F34" s="43">
        <f>'Q2 Base'!F31</f>
        <v>122.6</v>
      </c>
      <c r="G34" s="37">
        <f>D34/C34*'Q2 Base'!$L$13</f>
        <v>1.6872091657174379E-3</v>
      </c>
      <c r="H34" s="37">
        <f t="shared" si="0"/>
        <v>0.99831279083428259</v>
      </c>
      <c r="I34" s="37">
        <f>F34/E34*'Q2 Base'!$L$14</f>
        <v>9.3040245597916381E-4</v>
      </c>
      <c r="J34" s="37">
        <f t="shared" si="1"/>
        <v>0.9990695975440208</v>
      </c>
      <c r="L34" s="44">
        <v>25</v>
      </c>
      <c r="M34" s="44">
        <v>80</v>
      </c>
      <c r="N34" s="44">
        <f t="shared" si="2"/>
        <v>0.95399187124537166</v>
      </c>
      <c r="O34" s="44">
        <f t="shared" si="4"/>
        <v>0.64518849578456738</v>
      </c>
      <c r="P34" s="44">
        <v>85</v>
      </c>
      <c r="Q34" s="37">
        <f t="shared" si="3"/>
        <v>0.94467961808046796</v>
      </c>
      <c r="R34" s="37">
        <f t="shared" si="5"/>
        <v>0.62560155283428132</v>
      </c>
      <c r="S34" s="37">
        <f t="shared" si="6"/>
        <v>2.3636602811122447E-2</v>
      </c>
    </row>
    <row r="35" spans="2:19" x14ac:dyDescent="0.2">
      <c r="B35" s="37">
        <v>45</v>
      </c>
      <c r="C35" s="43">
        <f>'Q2 Base'!C32</f>
        <v>97692.3</v>
      </c>
      <c r="D35" s="43">
        <f>'Q2 Base'!D32</f>
        <v>203</v>
      </c>
      <c r="E35" s="43">
        <f>'Q2 Base'!E32</f>
        <v>98705.600000000006</v>
      </c>
      <c r="F35" s="43">
        <f>'Q2 Base'!F32</f>
        <v>135.4</v>
      </c>
      <c r="G35" s="37">
        <f>D35/C35*'Q2 Base'!$L$13</f>
        <v>1.7662599815952739E-3</v>
      </c>
      <c r="H35" s="37">
        <f t="shared" si="0"/>
        <v>0.9982337400184047</v>
      </c>
      <c r="I35" s="37">
        <f>F35/E35*'Q2 Base'!$L$14</f>
        <v>1.0288170073430485E-3</v>
      </c>
      <c r="J35" s="37">
        <f t="shared" si="1"/>
        <v>0.99897118299265697</v>
      </c>
      <c r="L35" s="44">
        <v>26</v>
      </c>
      <c r="M35" s="44">
        <v>81</v>
      </c>
      <c r="N35" s="44">
        <f t="shared" si="2"/>
        <v>0.94880419664993654</v>
      </c>
      <c r="O35" s="44">
        <f t="shared" si="4"/>
        <v>0.61215755243065739</v>
      </c>
      <c r="P35" s="44">
        <v>86</v>
      </c>
      <c r="Q35" s="37">
        <f t="shared" si="3"/>
        <v>0.93702257099615083</v>
      </c>
      <c r="R35" s="37">
        <f t="shared" si="5"/>
        <v>0.58620277545596255</v>
      </c>
      <c r="S35" s="37">
        <f t="shared" si="6"/>
        <v>2.4118259128671955E-2</v>
      </c>
    </row>
    <row r="36" spans="2:19" x14ac:dyDescent="0.2">
      <c r="B36" s="37">
        <v>46</v>
      </c>
      <c r="C36" s="43">
        <f>'Q2 Base'!C33</f>
        <v>97489.3</v>
      </c>
      <c r="D36" s="43">
        <f>'Q2 Base'!D33</f>
        <v>217.1</v>
      </c>
      <c r="E36" s="43">
        <f>'Q2 Base'!E33</f>
        <v>98570.3</v>
      </c>
      <c r="F36" s="43">
        <f>'Q2 Base'!F33</f>
        <v>145.80000000000001</v>
      </c>
      <c r="G36" s="37">
        <f>D36/C36*'Q2 Base'!$L$13</f>
        <v>1.8928743974979817E-3</v>
      </c>
      <c r="H36" s="37">
        <f t="shared" si="0"/>
        <v>0.99810712560250203</v>
      </c>
      <c r="I36" s="37">
        <f>F36/E36*'Q2 Base'!$L$14</f>
        <v>1.1093605274611117E-3</v>
      </c>
      <c r="J36" s="37">
        <f t="shared" si="1"/>
        <v>0.99889063947253887</v>
      </c>
      <c r="L36" s="44">
        <v>27</v>
      </c>
      <c r="M36" s="44">
        <v>82</v>
      </c>
      <c r="N36" s="44">
        <f t="shared" si="2"/>
        <v>0.941974344853168</v>
      </c>
      <c r="O36" s="44">
        <f t="shared" si="4"/>
        <v>0.57663670939778733</v>
      </c>
      <c r="P36" s="44">
        <v>87</v>
      </c>
      <c r="Q36" s="37">
        <f t="shared" si="3"/>
        <v>0.92850622613567624</v>
      </c>
      <c r="R36" s="37">
        <f t="shared" si="5"/>
        <v>0.54429292678887498</v>
      </c>
      <c r="S36" s="37">
        <f t="shared" si="6"/>
        <v>2.4166757226748607E-2</v>
      </c>
    </row>
    <row r="37" spans="2:19" x14ac:dyDescent="0.2">
      <c r="B37" s="37">
        <v>47</v>
      </c>
      <c r="C37" s="43">
        <f>'Q2 Base'!C34</f>
        <v>97272.2</v>
      </c>
      <c r="D37" s="43">
        <f>'Q2 Base'!D34</f>
        <v>253.3</v>
      </c>
      <c r="E37" s="43">
        <f>'Q2 Base'!E34</f>
        <v>98424.4</v>
      </c>
      <c r="F37" s="43">
        <f>'Q2 Base'!F34</f>
        <v>157.4</v>
      </c>
      <c r="G37" s="37">
        <f>D37/C37*'Q2 Base'!$L$13</f>
        <v>2.2134278858707834E-3</v>
      </c>
      <c r="H37" s="37">
        <f t="shared" si="0"/>
        <v>0.99778657211412924</v>
      </c>
      <c r="I37" s="37">
        <f>F37/E37*'Q2 Base'!$L$14</f>
        <v>1.1993977103238629E-3</v>
      </c>
      <c r="J37" s="37">
        <f t="shared" si="1"/>
        <v>0.99880060228967615</v>
      </c>
      <c r="L37" s="44">
        <v>28</v>
      </c>
      <c r="M37" s="44">
        <v>83</v>
      </c>
      <c r="N37" s="44">
        <f t="shared" si="2"/>
        <v>0.93426835634329497</v>
      </c>
      <c r="O37" s="44">
        <f t="shared" si="4"/>
        <v>0.53873343069627699</v>
      </c>
      <c r="P37" s="44">
        <v>88</v>
      </c>
      <c r="Q37" s="37">
        <f t="shared" si="3"/>
        <v>0.91872245270673503</v>
      </c>
      <c r="R37" s="37">
        <f t="shared" si="5"/>
        <v>0.50005413269040255</v>
      </c>
      <c r="S37" s="37">
        <f t="shared" si="6"/>
        <v>2.3832917314536243E-2</v>
      </c>
    </row>
    <row r="38" spans="2:19" x14ac:dyDescent="0.2">
      <c r="B38" s="37">
        <v>48</v>
      </c>
      <c r="C38" s="43">
        <f>'Q2 Base'!C35</f>
        <v>97018.8</v>
      </c>
      <c r="D38" s="43">
        <f>'Q2 Base'!D35</f>
        <v>258</v>
      </c>
      <c r="E38" s="43">
        <f>'Q2 Base'!E35</f>
        <v>98267</v>
      </c>
      <c r="F38" s="43">
        <f>'Q2 Base'!F35</f>
        <v>167.8</v>
      </c>
      <c r="G38" s="37">
        <f>D38/C38*'Q2 Base'!$L$13</f>
        <v>2.260386646711771E-3</v>
      </c>
      <c r="H38" s="37">
        <f t="shared" si="0"/>
        <v>0.9977396133532882</v>
      </c>
      <c r="I38" s="37">
        <f>F38/E38*'Q2 Base'!$L$14</f>
        <v>1.2806944345507649E-3</v>
      </c>
      <c r="J38" s="37">
        <f t="shared" si="1"/>
        <v>0.99871930556544919</v>
      </c>
      <c r="L38" s="44">
        <v>29</v>
      </c>
      <c r="M38" s="44">
        <v>84</v>
      </c>
      <c r="N38" s="44">
        <f t="shared" si="2"/>
        <v>0.92641645257798</v>
      </c>
      <c r="O38" s="44">
        <f t="shared" si="4"/>
        <v>0.49909151375080996</v>
      </c>
      <c r="P38" s="44">
        <v>89</v>
      </c>
      <c r="Q38" s="37">
        <f t="shared" si="3"/>
        <v>0.90831565959986127</v>
      </c>
      <c r="R38" s="37">
        <f t="shared" si="5"/>
        <v>0.45420699937031955</v>
      </c>
      <c r="S38" s="37">
        <f t="shared" si="6"/>
        <v>2.2881915169855428E-2</v>
      </c>
    </row>
    <row r="39" spans="2:19" x14ac:dyDescent="0.2">
      <c r="B39" s="37">
        <v>49</v>
      </c>
      <c r="C39" s="43">
        <f>'Q2 Base'!C36</f>
        <v>96760.9</v>
      </c>
      <c r="D39" s="43">
        <f>'Q2 Base'!D36</f>
        <v>287.10000000000002</v>
      </c>
      <c r="E39" s="43">
        <f>'Q2 Base'!E36</f>
        <v>98099.199999999997</v>
      </c>
      <c r="F39" s="43">
        <f>'Q2 Base'!F36</f>
        <v>181.6</v>
      </c>
      <c r="G39" s="37">
        <f>D39/C39*'Q2 Base'!$L$13</f>
        <v>2.5220414444264163E-3</v>
      </c>
      <c r="H39" s="37">
        <f t="shared" si="0"/>
        <v>0.99747795855557353</v>
      </c>
      <c r="I39" s="37">
        <f>F39/E39*'Q2 Base'!$L$14</f>
        <v>1.3883905271398747E-3</v>
      </c>
      <c r="J39" s="37">
        <f t="shared" si="1"/>
        <v>0.9986116094728601</v>
      </c>
      <c r="L39" s="44">
        <v>30</v>
      </c>
      <c r="M39" s="44">
        <v>85</v>
      </c>
      <c r="N39" s="44">
        <f t="shared" si="2"/>
        <v>0.91770757265735903</v>
      </c>
      <c r="O39" s="44">
        <f t="shared" si="4"/>
        <v>0.45802006161814274</v>
      </c>
      <c r="P39" s="44">
        <v>90</v>
      </c>
      <c r="Q39" s="37">
        <f t="shared" si="3"/>
        <v>0.8966373391477972</v>
      </c>
      <c r="R39" s="37">
        <f t="shared" si="5"/>
        <v>0.40725895533770851</v>
      </c>
      <c r="S39" s="37">
        <f t="shared" si="6"/>
        <v>2.1503146020667784E-2</v>
      </c>
    </row>
    <row r="40" spans="2:19" x14ac:dyDescent="0.2">
      <c r="B40" s="37">
        <v>50</v>
      </c>
      <c r="C40" s="43">
        <f>'Q2 Base'!C37</f>
        <v>96473.8</v>
      </c>
      <c r="D40" s="43">
        <f>'Q2 Base'!D37</f>
        <v>316.60000000000002</v>
      </c>
      <c r="E40" s="43">
        <f>'Q2 Base'!E37</f>
        <v>97917.6</v>
      </c>
      <c r="F40" s="43">
        <f>'Q2 Base'!F37</f>
        <v>200.2</v>
      </c>
      <c r="G40" s="37">
        <f>D40/C40*'Q2 Base'!$L$13</f>
        <v>2.7894620093745662E-3</v>
      </c>
      <c r="H40" s="37">
        <f t="shared" si="0"/>
        <v>0.99721053799062542</v>
      </c>
      <c r="I40" s="37">
        <f>F40/E40*'Q2 Base'!$L$14</f>
        <v>1.5334321919654892E-3</v>
      </c>
      <c r="J40" s="37">
        <f t="shared" si="1"/>
        <v>0.99846656780803456</v>
      </c>
      <c r="L40" s="44">
        <v>31</v>
      </c>
      <c r="M40" s="44">
        <v>86</v>
      </c>
      <c r="N40" s="44">
        <f t="shared" si="2"/>
        <v>0.90804496792579703</v>
      </c>
      <c r="O40" s="44">
        <f t="shared" si="4"/>
        <v>0.415902812161418</v>
      </c>
      <c r="P40" s="44">
        <v>91</v>
      </c>
      <c r="Q40" s="37">
        <f t="shared" si="3"/>
        <v>0.8854004240975496</v>
      </c>
      <c r="R40" s="37">
        <f t="shared" si="5"/>
        <v>0.36058725177353212</v>
      </c>
      <c r="S40" s="37">
        <f t="shared" si="6"/>
        <v>1.9410892760705033E-2</v>
      </c>
    </row>
    <row r="41" spans="2:19" x14ac:dyDescent="0.2">
      <c r="B41" s="37">
        <v>51</v>
      </c>
      <c r="C41" s="43">
        <f>'Q2 Base'!C38</f>
        <v>96157.3</v>
      </c>
      <c r="D41" s="43">
        <f>'Q2 Base'!D38</f>
        <v>322.2</v>
      </c>
      <c r="E41" s="43">
        <f>'Q2 Base'!E38</f>
        <v>97717.3</v>
      </c>
      <c r="F41" s="43">
        <f>'Q2 Base'!F38</f>
        <v>221.4</v>
      </c>
      <c r="G41" s="37">
        <f>D41/C41*'Q2 Base'!$L$13</f>
        <v>2.8481456946066494E-3</v>
      </c>
      <c r="H41" s="37">
        <f t="shared" si="0"/>
        <v>0.99715185430539333</v>
      </c>
      <c r="I41" s="37">
        <f>F41/E41*'Q2 Base'!$L$14</f>
        <v>1.6992896856544335E-3</v>
      </c>
      <c r="J41" s="37">
        <f t="shared" si="1"/>
        <v>0.99830071031434553</v>
      </c>
      <c r="L41" s="44">
        <v>32</v>
      </c>
      <c r="M41" s="44">
        <v>87</v>
      </c>
      <c r="N41" s="44">
        <f t="shared" si="2"/>
        <v>0.89711921104442061</v>
      </c>
      <c r="O41" s="44">
        <f t="shared" si="4"/>
        <v>0.3731144027174072</v>
      </c>
      <c r="P41" s="44">
        <v>92</v>
      </c>
      <c r="Q41" s="37">
        <f t="shared" si="3"/>
        <v>0.87268731055127224</v>
      </c>
      <c r="R41" s="37">
        <f t="shared" si="5"/>
        <v>0.31467991896931824</v>
      </c>
      <c r="S41" s="37">
        <f t="shared" si="6"/>
        <v>1.7128687059593507E-2</v>
      </c>
    </row>
    <row r="42" spans="2:19" x14ac:dyDescent="0.2">
      <c r="B42" s="37">
        <v>52</v>
      </c>
      <c r="C42" s="43">
        <f>'Q2 Base'!C39</f>
        <v>95835</v>
      </c>
      <c r="D42" s="43">
        <f>'Q2 Base'!D39</f>
        <v>348.8</v>
      </c>
      <c r="E42" s="43">
        <f>'Q2 Base'!E39</f>
        <v>97495.9</v>
      </c>
      <c r="F42" s="43">
        <f>'Q2 Base'!F39</f>
        <v>242.1</v>
      </c>
      <c r="G42" s="37">
        <f>D42/C42*'Q2 Base'!$L$13</f>
        <v>3.0936505452079095E-3</v>
      </c>
      <c r="H42" s="37">
        <f t="shared" ref="H42:H73" si="7">1-G42</f>
        <v>0.99690634945479206</v>
      </c>
      <c r="I42" s="37">
        <f>F42/E42*'Q2 Base'!$L$14</f>
        <v>1.8623860080270041E-3</v>
      </c>
      <c r="J42" s="37">
        <f t="shared" ref="J42:J73" si="8">1-I42</f>
        <v>0.99813761399197298</v>
      </c>
      <c r="L42" s="44">
        <v>33</v>
      </c>
      <c r="M42" s="44">
        <v>88</v>
      </c>
      <c r="N42" s="44">
        <f t="shared" si="2"/>
        <v>0.88491687148099485</v>
      </c>
      <c r="O42" s="44">
        <f t="shared" si="4"/>
        <v>0.33017522995718801</v>
      </c>
      <c r="P42" s="44">
        <v>93</v>
      </c>
      <c r="Q42" s="37">
        <f t="shared" si="3"/>
        <v>0.86039377474347578</v>
      </c>
      <c r="R42" s="37">
        <f t="shared" si="5"/>
        <v>0.27074864331798282</v>
      </c>
      <c r="S42" s="37">
        <f t="shared" si="6"/>
        <v>1.4505019040492291E-2</v>
      </c>
    </row>
    <row r="43" spans="2:19" x14ac:dyDescent="0.2">
      <c r="B43" s="37">
        <v>53</v>
      </c>
      <c r="C43" s="43">
        <f>'Q2 Base'!C40</f>
        <v>95486.2</v>
      </c>
      <c r="D43" s="43">
        <f>'Q2 Base'!D40</f>
        <v>368.3</v>
      </c>
      <c r="E43" s="43">
        <f>'Q2 Base'!E40</f>
        <v>97253.8</v>
      </c>
      <c r="F43" s="43">
        <f>'Q2 Base'!F40</f>
        <v>263.39999999999998</v>
      </c>
      <c r="G43" s="37">
        <f>D43/C43*'Q2 Base'!$L$13</f>
        <v>3.2785365843441255E-3</v>
      </c>
      <c r="H43" s="37">
        <f t="shared" si="7"/>
        <v>0.99672146341565593</v>
      </c>
      <c r="I43" s="37">
        <f>F43/E43*'Q2 Base'!$L$14</f>
        <v>2.0312830963931483E-3</v>
      </c>
      <c r="J43" s="37">
        <f t="shared" si="8"/>
        <v>0.99796871690360689</v>
      </c>
      <c r="L43" s="44">
        <v>34</v>
      </c>
      <c r="M43" s="44">
        <v>89</v>
      </c>
      <c r="N43" s="44">
        <f t="shared" si="2"/>
        <v>0.87261545730146861</v>
      </c>
      <c r="O43" s="44">
        <f t="shared" si="4"/>
        <v>0.28811600927870917</v>
      </c>
      <c r="P43" s="44">
        <v>94</v>
      </c>
      <c r="Q43" s="37">
        <f t="shared" si="3"/>
        <v>0.84435902686000408</v>
      </c>
      <c r="R43" s="37">
        <f t="shared" si="5"/>
        <v>0.22860906099563832</v>
      </c>
      <c r="S43" s="37">
        <f t="shared" si="6"/>
        <v>1.2141088291385537E-2</v>
      </c>
    </row>
    <row r="44" spans="2:19" x14ac:dyDescent="0.2">
      <c r="B44" s="37">
        <v>54</v>
      </c>
      <c r="C44" s="43">
        <f>'Q2 Base'!C41</f>
        <v>95118</v>
      </c>
      <c r="D44" s="43">
        <f>'Q2 Base'!D41</f>
        <v>400.8</v>
      </c>
      <c r="E44" s="43">
        <f>'Q2 Base'!E41</f>
        <v>96990.6</v>
      </c>
      <c r="F44" s="43">
        <f>'Q2 Base'!F41</f>
        <v>281.8</v>
      </c>
      <c r="G44" s="37">
        <f>D44/C44*'Q2 Base'!$L$13</f>
        <v>3.5816564688071657E-3</v>
      </c>
      <c r="H44" s="37">
        <f t="shared" si="7"/>
        <v>0.99641834353119285</v>
      </c>
      <c r="I44" s="37">
        <f>F44/E44*'Q2 Base'!$L$14</f>
        <v>2.1790771476823526E-3</v>
      </c>
      <c r="J44" s="37">
        <f t="shared" si="8"/>
        <v>0.9978209228523176</v>
      </c>
      <c r="L44" s="44">
        <v>35</v>
      </c>
      <c r="M44" s="44">
        <v>90</v>
      </c>
      <c r="N44" s="44">
        <f t="shared" si="2"/>
        <v>0.8575479912006484</v>
      </c>
      <c r="O44" s="44">
        <f t="shared" si="4"/>
        <v>0.24707330498970442</v>
      </c>
      <c r="P44" s="44">
        <v>95</v>
      </c>
      <c r="Q44" s="37">
        <f t="shared" si="3"/>
        <v>0.82534801603457453</v>
      </c>
      <c r="R44" s="37">
        <f t="shared" si="5"/>
        <v>0.18868203494027713</v>
      </c>
      <c r="S44" s="37">
        <f t="shared" si="6"/>
        <v>9.8649022859081323E-3</v>
      </c>
    </row>
    <row r="45" spans="2:19" x14ac:dyDescent="0.2">
      <c r="B45" s="37">
        <v>55</v>
      </c>
      <c r="C45" s="43">
        <f>'Q2 Base'!C42</f>
        <v>94717.1</v>
      </c>
      <c r="D45" s="43">
        <f>'Q2 Base'!D42</f>
        <v>451.2</v>
      </c>
      <c r="E45" s="43">
        <f>'Q2 Base'!E42</f>
        <v>96708.800000000003</v>
      </c>
      <c r="F45" s="43">
        <f>'Q2 Base'!F42</f>
        <v>305.7</v>
      </c>
      <c r="G45" s="37">
        <f>D45/C45*'Q2 Base'!$L$13</f>
        <v>4.0491104562956418E-3</v>
      </c>
      <c r="H45" s="37">
        <f t="shared" si="7"/>
        <v>0.99595088954370437</v>
      </c>
      <c r="I45" s="37">
        <f>F45/E45*'Q2 Base'!$L$14</f>
        <v>2.3707770130536208E-3</v>
      </c>
      <c r="J45" s="37">
        <f t="shared" si="8"/>
        <v>0.99762922298694634</v>
      </c>
      <c r="L45" s="44">
        <v>36</v>
      </c>
      <c r="M45" s="44">
        <v>91</v>
      </c>
      <c r="N45" s="44">
        <f t="shared" si="2"/>
        <v>0.84354699618333351</v>
      </c>
      <c r="O45" s="44">
        <f t="shared" si="4"/>
        <v>0.20841794426115379</v>
      </c>
      <c r="P45" s="44">
        <v>96</v>
      </c>
      <c r="Q45" s="37">
        <f t="shared" si="3"/>
        <v>0.81084853185821748</v>
      </c>
      <c r="R45" s="37">
        <f t="shared" si="5"/>
        <v>0.15299255101934461</v>
      </c>
      <c r="S45" s="37">
        <f t="shared" si="6"/>
        <v>7.4383288705422599E-3</v>
      </c>
    </row>
    <row r="46" spans="2:19" x14ac:dyDescent="0.2">
      <c r="B46" s="37">
        <v>56</v>
      </c>
      <c r="C46" s="43">
        <f>'Q2 Base'!C43</f>
        <v>94266</v>
      </c>
      <c r="D46" s="43">
        <f>'Q2 Base'!D43</f>
        <v>496</v>
      </c>
      <c r="E46" s="43">
        <f>'Q2 Base'!E43</f>
        <v>96403</v>
      </c>
      <c r="F46" s="43">
        <f>'Q2 Base'!F43</f>
        <v>334.3</v>
      </c>
      <c r="G46" s="37">
        <f>D46/C46*'Q2 Base'!$L$13</f>
        <v>4.4724503002142868E-3</v>
      </c>
      <c r="H46" s="37">
        <f t="shared" si="7"/>
        <v>0.99552754969978574</v>
      </c>
      <c r="I46" s="37">
        <f>F46/E46*'Q2 Base'!$L$14</f>
        <v>2.600800804954203E-3</v>
      </c>
      <c r="J46" s="37">
        <f t="shared" si="8"/>
        <v>0.99739919919504583</v>
      </c>
      <c r="L46" s="44">
        <v>37</v>
      </c>
      <c r="M46" s="44">
        <v>92</v>
      </c>
      <c r="N46" s="44">
        <f t="shared" si="2"/>
        <v>0.83013214777639888</v>
      </c>
      <c r="O46" s="44">
        <f t="shared" si="4"/>
        <v>0.17301443570465339</v>
      </c>
      <c r="P46" s="44">
        <v>97</v>
      </c>
      <c r="Q46" s="37">
        <f t="shared" si="3"/>
        <v>0.8005493380646922</v>
      </c>
      <c r="R46" s="37">
        <f t="shared" si="5"/>
        <v>0.12247808544736498</v>
      </c>
      <c r="S46" s="37">
        <f t="shared" si="6"/>
        <v>5.2794430417651295E-3</v>
      </c>
    </row>
    <row r="47" spans="2:19" x14ac:dyDescent="0.2">
      <c r="B47" s="37">
        <v>57</v>
      </c>
      <c r="C47" s="43">
        <f>'Q2 Base'!C44</f>
        <v>93769.9</v>
      </c>
      <c r="D47" s="43">
        <f>'Q2 Base'!D44</f>
        <v>534.70000000000005</v>
      </c>
      <c r="E47" s="43">
        <f>'Q2 Base'!E44</f>
        <v>96068.800000000003</v>
      </c>
      <c r="F47" s="43">
        <f>'Q2 Base'!F44</f>
        <v>357.1</v>
      </c>
      <c r="G47" s="37">
        <f>D47/C47*'Q2 Base'!$L$13</f>
        <v>4.8469178275758005E-3</v>
      </c>
      <c r="H47" s="37">
        <f t="shared" si="7"/>
        <v>0.99515308217242415</v>
      </c>
      <c r="I47" s="37">
        <f>F47/E47*'Q2 Base'!$L$14</f>
        <v>2.7878457938477425E-3</v>
      </c>
      <c r="J47" s="37">
        <f t="shared" si="8"/>
        <v>0.99721215420615228</v>
      </c>
      <c r="L47" s="44">
        <v>38</v>
      </c>
      <c r="M47" s="44">
        <v>93</v>
      </c>
      <c r="N47" s="44">
        <f t="shared" si="2"/>
        <v>0.81306606105022761</v>
      </c>
      <c r="O47" s="44">
        <f t="shared" si="4"/>
        <v>0.1406721657432104</v>
      </c>
      <c r="P47" s="44">
        <v>98</v>
      </c>
      <c r="Q47" s="37">
        <f t="shared" si="3"/>
        <v>0.78905291339753836</v>
      </c>
      <c r="R47" s="37">
        <f t="shared" si="5"/>
        <v>9.6641690149595977E-2</v>
      </c>
      <c r="S47" s="37">
        <f t="shared" si="6"/>
        <v>3.6344616815348618E-3</v>
      </c>
    </row>
    <row r="48" spans="2:19" x14ac:dyDescent="0.2">
      <c r="B48" s="37">
        <v>58</v>
      </c>
      <c r="C48" s="43">
        <f>'Q2 Base'!C45</f>
        <v>93235.199999999997</v>
      </c>
      <c r="D48" s="43">
        <f>'Q2 Base'!D45</f>
        <v>576.9</v>
      </c>
      <c r="E48" s="43">
        <f>'Q2 Base'!E45</f>
        <v>95711.8</v>
      </c>
      <c r="F48" s="43">
        <f>'Q2 Base'!F45</f>
        <v>390.1</v>
      </c>
      <c r="G48" s="37">
        <f>D48/C48*'Q2 Base'!$L$13</f>
        <v>5.2594406404448098E-3</v>
      </c>
      <c r="H48" s="37">
        <f t="shared" si="7"/>
        <v>0.99474055935955519</v>
      </c>
      <c r="I48" s="37">
        <f>F48/E48*'Q2 Base'!$L$14</f>
        <v>3.0568331177555953E-3</v>
      </c>
      <c r="J48" s="37">
        <f t="shared" si="8"/>
        <v>0.99694316688224438</v>
      </c>
      <c r="L48" s="44">
        <v>39</v>
      </c>
      <c r="M48" s="44">
        <v>94</v>
      </c>
      <c r="N48" s="44">
        <f t="shared" si="2"/>
        <v>0.79520477610635898</v>
      </c>
      <c r="O48" s="44">
        <f t="shared" si="4"/>
        <v>0.11186317806422624</v>
      </c>
      <c r="P48" s="44">
        <v>99</v>
      </c>
      <c r="Q48" s="37">
        <f t="shared" si="3"/>
        <v>0.76480288685395004</v>
      </c>
      <c r="R48" s="37">
        <f t="shared" si="5"/>
        <v>7.3911843616855946E-2</v>
      </c>
      <c r="S48" s="37">
        <f t="shared" si="6"/>
        <v>2.5426328700644332E-3</v>
      </c>
    </row>
    <row r="49" spans="2:19" x14ac:dyDescent="0.2">
      <c r="B49" s="37">
        <v>59</v>
      </c>
      <c r="C49" s="43">
        <f>'Q2 Base'!C46</f>
        <v>92658.3</v>
      </c>
      <c r="D49" s="43">
        <f>'Q2 Base'!D46</f>
        <v>628.1</v>
      </c>
      <c r="E49" s="43">
        <f>'Q2 Base'!E46</f>
        <v>95321.7</v>
      </c>
      <c r="F49" s="43">
        <f>'Q2 Base'!F46</f>
        <v>438.2</v>
      </c>
      <c r="G49" s="37">
        <f>D49/C49*'Q2 Base'!$L$13</f>
        <v>5.7618691471783955E-3</v>
      </c>
      <c r="H49" s="37">
        <f t="shared" si="7"/>
        <v>0.99423813085282164</v>
      </c>
      <c r="I49" s="37">
        <f>F49/E49*'Q2 Base'!$L$14</f>
        <v>3.4477983502182608E-3</v>
      </c>
      <c r="J49" s="37">
        <f t="shared" si="8"/>
        <v>0.99655220164978175</v>
      </c>
      <c r="L49" s="44">
        <v>40</v>
      </c>
      <c r="M49" s="44">
        <v>95</v>
      </c>
      <c r="N49" s="44">
        <f t="shared" si="2"/>
        <v>0.77328521674054462</v>
      </c>
      <c r="O49" s="44">
        <f t="shared" si="4"/>
        <v>8.6502141894681334E-2</v>
      </c>
      <c r="P49" s="44">
        <v>100</v>
      </c>
      <c r="Q49" s="37">
        <f t="shared" si="3"/>
        <v>0</v>
      </c>
      <c r="R49" s="37">
        <f t="shared" si="5"/>
        <v>0</v>
      </c>
      <c r="S49" s="37">
        <f t="shared" si="6"/>
        <v>6.3935327842427701E-3</v>
      </c>
    </row>
    <row r="50" spans="2:19" x14ac:dyDescent="0.2">
      <c r="B50" s="37">
        <v>60</v>
      </c>
      <c r="C50" s="43">
        <f>'Q2 Base'!C47</f>
        <v>92030.2</v>
      </c>
      <c r="D50" s="43">
        <f>'Q2 Base'!D47</f>
        <v>712.4</v>
      </c>
      <c r="E50" s="43">
        <f>'Q2 Base'!E47</f>
        <v>94883.5</v>
      </c>
      <c r="F50" s="43">
        <f>'Q2 Base'!F47</f>
        <v>476.1</v>
      </c>
      <c r="G50" s="37">
        <f>D50/C50*'Q2 Base'!$L$13</f>
        <v>6.579796631975156E-3</v>
      </c>
      <c r="H50" s="37">
        <f t="shared" si="7"/>
        <v>0.99342020336802483</v>
      </c>
      <c r="I50" s="37">
        <f>F50/E50*'Q2 Base'!$L$14</f>
        <v>3.7632992037604008E-3</v>
      </c>
      <c r="J50" s="37">
        <f t="shared" si="8"/>
        <v>0.9962367007962396</v>
      </c>
    </row>
    <row r="51" spans="2:19" x14ac:dyDescent="0.2">
      <c r="B51" s="37">
        <v>61</v>
      </c>
      <c r="C51" s="43">
        <f>'Q2 Base'!C48</f>
        <v>91317.8</v>
      </c>
      <c r="D51" s="43">
        <f>'Q2 Base'!D48</f>
        <v>761.5</v>
      </c>
      <c r="E51" s="43">
        <f>'Q2 Base'!E48</f>
        <v>94407.4</v>
      </c>
      <c r="F51" s="43">
        <f>'Q2 Base'!F48</f>
        <v>515.6</v>
      </c>
      <c r="G51" s="37">
        <f>D51/C51*'Q2 Base'!$L$13</f>
        <v>7.0881580589983555E-3</v>
      </c>
      <c r="H51" s="37">
        <f t="shared" si="7"/>
        <v>0.99291184194100168</v>
      </c>
      <c r="I51" s="37">
        <f>F51/E51*'Q2 Base'!$L$14</f>
        <v>4.0960772142861687E-3</v>
      </c>
      <c r="J51" s="37">
        <f t="shared" si="8"/>
        <v>0.99590392278571382</v>
      </c>
    </row>
    <row r="52" spans="2:19" x14ac:dyDescent="0.2">
      <c r="B52" s="37">
        <v>62</v>
      </c>
      <c r="C52" s="43">
        <f>'Q2 Base'!C49</f>
        <v>90556.4</v>
      </c>
      <c r="D52" s="43">
        <f>'Q2 Base'!D49</f>
        <v>822</v>
      </c>
      <c r="E52" s="43">
        <f>'Q2 Base'!E49</f>
        <v>93891.8</v>
      </c>
      <c r="F52" s="43">
        <f>'Q2 Base'!F49</f>
        <v>573.29999999999995</v>
      </c>
      <c r="G52" s="37">
        <f>D52/C52*'Q2 Base'!$L$13</f>
        <v>7.7156335720059551E-3</v>
      </c>
      <c r="H52" s="37">
        <f t="shared" si="7"/>
        <v>0.992284366427994</v>
      </c>
      <c r="I52" s="37">
        <f>F52/E52*'Q2 Base'!$L$14</f>
        <v>4.5794733938426995E-3</v>
      </c>
      <c r="J52" s="37">
        <f t="shared" si="8"/>
        <v>0.99542052660615732</v>
      </c>
    </row>
    <row r="53" spans="2:19" x14ac:dyDescent="0.2">
      <c r="B53" s="37">
        <v>63</v>
      </c>
      <c r="C53" s="43">
        <f>'Q2 Base'!C50</f>
        <v>89734.399999999994</v>
      </c>
      <c r="D53" s="43">
        <f>'Q2 Base'!D50</f>
        <v>917.1</v>
      </c>
      <c r="E53" s="43">
        <f>'Q2 Base'!E50</f>
        <v>93318.5</v>
      </c>
      <c r="F53" s="43">
        <f>'Q2 Base'!F50</f>
        <v>614.20000000000005</v>
      </c>
      <c r="G53" s="37">
        <f>D53/C53*'Q2 Base'!$L$13</f>
        <v>8.6871367056558027E-3</v>
      </c>
      <c r="H53" s="37">
        <f t="shared" si="7"/>
        <v>0.9913128632943442</v>
      </c>
      <c r="I53" s="37">
        <f>F53/E53*'Q2 Base'!$L$14</f>
        <v>4.9363202366090328E-3</v>
      </c>
      <c r="J53" s="37">
        <f t="shared" si="8"/>
        <v>0.99506367976339094</v>
      </c>
    </row>
    <row r="54" spans="2:19" x14ac:dyDescent="0.2">
      <c r="B54" s="37">
        <v>64</v>
      </c>
      <c r="C54" s="43">
        <f>'Q2 Base'!C51</f>
        <v>88817.3</v>
      </c>
      <c r="D54" s="43">
        <f>'Q2 Base'!D51</f>
        <v>990.7</v>
      </c>
      <c r="E54" s="43">
        <f>'Q2 Base'!E51</f>
        <v>92704.3</v>
      </c>
      <c r="F54" s="43">
        <f>'Q2 Base'!F51</f>
        <v>654.79999999999995</v>
      </c>
      <c r="G54" s="37">
        <f>D54/C54*'Q2 Base'!$L$13</f>
        <v>9.4812046752153021E-3</v>
      </c>
      <c r="H54" s="37">
        <f t="shared" si="7"/>
        <v>0.99051879532478471</v>
      </c>
      <c r="I54" s="37">
        <f>F54/E54*'Q2 Base'!$L$14</f>
        <v>5.2974888974945062E-3</v>
      </c>
      <c r="J54" s="37">
        <f t="shared" si="8"/>
        <v>0.99470251110250552</v>
      </c>
    </row>
    <row r="55" spans="2:19" x14ac:dyDescent="0.2">
      <c r="B55" s="37">
        <v>65</v>
      </c>
      <c r="C55" s="43">
        <f>'Q2 Base'!C52</f>
        <v>87826.6</v>
      </c>
      <c r="D55" s="43">
        <f>'Q2 Base'!D52</f>
        <v>1052</v>
      </c>
      <c r="E55" s="43">
        <f>'Q2 Base'!E52</f>
        <v>92049.600000000006</v>
      </c>
      <c r="F55" s="43">
        <f>'Q2 Base'!F52</f>
        <v>698.7</v>
      </c>
      <c r="G55" s="37">
        <f>D55/C55*'Q2 Base'!$L$13</f>
        <v>1.018142567285993E-2</v>
      </c>
      <c r="H55" s="37">
        <f t="shared" si="7"/>
        <v>0.98981857432714004</v>
      </c>
      <c r="I55" s="37">
        <f>F55/E55*'Q2 Base'!$L$14</f>
        <v>5.6928547218021586E-3</v>
      </c>
      <c r="J55" s="37">
        <f t="shared" si="8"/>
        <v>0.99430714527819786</v>
      </c>
    </row>
    <row r="56" spans="2:19" x14ac:dyDescent="0.2">
      <c r="B56" s="37">
        <v>66</v>
      </c>
      <c r="C56" s="43">
        <f>'Q2 Base'!C53</f>
        <v>86774.5</v>
      </c>
      <c r="D56" s="43">
        <f>'Q2 Base'!D53</f>
        <v>1132.7</v>
      </c>
      <c r="E56" s="43">
        <f>'Q2 Base'!E53</f>
        <v>91350.9</v>
      </c>
      <c r="F56" s="43">
        <f>'Q2 Base'!F53</f>
        <v>780</v>
      </c>
      <c r="G56" s="37">
        <f>D56/C56*'Q2 Base'!$L$13</f>
        <v>1.1095367878812323E-2</v>
      </c>
      <c r="H56" s="37">
        <f t="shared" si="7"/>
        <v>0.98890463212118762</v>
      </c>
      <c r="I56" s="37">
        <f>F56/E56*'Q2 Base'!$L$14</f>
        <v>6.4038777943074467E-3</v>
      </c>
      <c r="J56" s="37">
        <f t="shared" si="8"/>
        <v>0.9935961222056926</v>
      </c>
    </row>
    <row r="57" spans="2:19" x14ac:dyDescent="0.2">
      <c r="B57" s="37">
        <v>67</v>
      </c>
      <c r="C57" s="43">
        <f>'Q2 Base'!C54</f>
        <v>85641.8</v>
      </c>
      <c r="D57" s="43">
        <f>'Q2 Base'!D54</f>
        <v>1206.5</v>
      </c>
      <c r="E57" s="43">
        <f>'Q2 Base'!E54</f>
        <v>90570.9</v>
      </c>
      <c r="F57" s="43">
        <f>'Q2 Base'!F54</f>
        <v>839.4</v>
      </c>
      <c r="G57" s="37">
        <f>D57/C57*'Q2 Base'!$L$13</f>
        <v>1.1974584840580184E-2</v>
      </c>
      <c r="H57" s="37">
        <f t="shared" si="7"/>
        <v>0.98802541515941977</v>
      </c>
      <c r="I57" s="37">
        <f>F57/E57*'Q2 Base'!$L$14</f>
        <v>6.9509080731228242E-3</v>
      </c>
      <c r="J57" s="37">
        <f t="shared" si="8"/>
        <v>0.99304909192687718</v>
      </c>
    </row>
    <row r="58" spans="2:19" x14ac:dyDescent="0.2">
      <c r="B58" s="37">
        <v>68</v>
      </c>
      <c r="C58" s="43">
        <f>'Q2 Base'!C55</f>
        <v>84435.3</v>
      </c>
      <c r="D58" s="43">
        <f>'Q2 Base'!D55</f>
        <v>1284.0999999999999</v>
      </c>
      <c r="E58" s="43">
        <f>'Q2 Base'!E55</f>
        <v>89731.5</v>
      </c>
      <c r="F58" s="43">
        <f>'Q2 Base'!F55</f>
        <v>904.4</v>
      </c>
      <c r="G58" s="37">
        <f>D58/C58*'Q2 Base'!$L$13</f>
        <v>1.2926880108201189E-2</v>
      </c>
      <c r="H58" s="37">
        <f t="shared" si="7"/>
        <v>0.9870731198917988</v>
      </c>
      <c r="I58" s="37">
        <f>F58/E58*'Q2 Base'!$L$14</f>
        <v>7.5592183346985167E-3</v>
      </c>
      <c r="J58" s="37">
        <f t="shared" si="8"/>
        <v>0.99244078166530147</v>
      </c>
    </row>
    <row r="59" spans="2:19" x14ac:dyDescent="0.2">
      <c r="B59" s="37">
        <v>69</v>
      </c>
      <c r="C59" s="43">
        <f>'Q2 Base'!C56</f>
        <v>83151.3</v>
      </c>
      <c r="D59" s="43">
        <f>'Q2 Base'!D56</f>
        <v>1378.1</v>
      </c>
      <c r="E59" s="43">
        <f>'Q2 Base'!E56</f>
        <v>88827.1</v>
      </c>
      <c r="F59" s="43">
        <f>'Q2 Base'!F56</f>
        <v>984.1</v>
      </c>
      <c r="G59" s="37">
        <f>D59/C59*'Q2 Base'!$L$13</f>
        <v>1.4087392500177386E-2</v>
      </c>
      <c r="H59" s="37">
        <f t="shared" si="7"/>
        <v>0.98591260749982257</v>
      </c>
      <c r="I59" s="37">
        <f>F59/E59*'Q2 Base'!$L$14</f>
        <v>8.3091196267805652E-3</v>
      </c>
      <c r="J59" s="37">
        <f t="shared" si="8"/>
        <v>0.9916908803732194</v>
      </c>
    </row>
    <row r="60" spans="2:19" x14ac:dyDescent="0.2">
      <c r="B60" s="37">
        <v>70</v>
      </c>
      <c r="C60" s="43">
        <f>'Q2 Base'!C57</f>
        <v>81773.2</v>
      </c>
      <c r="D60" s="43">
        <f>'Q2 Base'!D57</f>
        <v>1493.7</v>
      </c>
      <c r="E60" s="43">
        <f>'Q2 Base'!E57</f>
        <v>87842.9</v>
      </c>
      <c r="F60" s="43">
        <f>'Q2 Base'!F57</f>
        <v>1066.5</v>
      </c>
      <c r="G60" s="37">
        <f>D60/C60*'Q2 Base'!$L$13</f>
        <v>1.552641941369544E-2</v>
      </c>
      <c r="H60" s="37">
        <f t="shared" si="7"/>
        <v>0.98447358058630452</v>
      </c>
      <c r="I60" s="37">
        <f>F60/E60*'Q2 Base'!$L$14</f>
        <v>9.1057444597115993E-3</v>
      </c>
      <c r="J60" s="37">
        <f t="shared" si="8"/>
        <v>0.99089425554028843</v>
      </c>
    </row>
    <row r="61" spans="2:19" x14ac:dyDescent="0.2">
      <c r="B61" s="37">
        <v>71</v>
      </c>
      <c r="C61" s="43">
        <f>'Q2 Base'!C58</f>
        <v>80279.5</v>
      </c>
      <c r="D61" s="43">
        <f>'Q2 Base'!D58</f>
        <v>1664.1</v>
      </c>
      <c r="E61" s="43">
        <f>'Q2 Base'!E58</f>
        <v>86776.5</v>
      </c>
      <c r="F61" s="43">
        <f>'Q2 Base'!F58</f>
        <v>1197.9000000000001</v>
      </c>
      <c r="G61" s="37">
        <f>D61/C61*'Q2 Base'!$L$13</f>
        <v>1.7619504356653937E-2</v>
      </c>
      <c r="H61" s="37">
        <f t="shared" si="7"/>
        <v>0.98238049564334606</v>
      </c>
      <c r="I61" s="37">
        <f>F61/E61*'Q2 Base'!$L$14</f>
        <v>1.0353321463760352E-2</v>
      </c>
      <c r="J61" s="37">
        <f t="shared" si="8"/>
        <v>0.98964667853623967</v>
      </c>
    </row>
    <row r="62" spans="2:19" x14ac:dyDescent="0.2">
      <c r="B62" s="37">
        <v>72</v>
      </c>
      <c r="C62" s="43">
        <f>'Q2 Base'!C59</f>
        <v>78615.399999999994</v>
      </c>
      <c r="D62" s="43">
        <f>'Q2 Base'!D59</f>
        <v>1792.7</v>
      </c>
      <c r="E62" s="43">
        <f>'Q2 Base'!E59</f>
        <v>85578.5</v>
      </c>
      <c r="F62" s="43">
        <f>'Q2 Base'!F59</f>
        <v>1319.2</v>
      </c>
      <c r="G62" s="37">
        <f>D62/C62*'Q2 Base'!$L$13</f>
        <v>1.9382907165771592E-2</v>
      </c>
      <c r="H62" s="37">
        <f t="shared" si="7"/>
        <v>0.98061709283422838</v>
      </c>
      <c r="I62" s="37">
        <f>F62/E62*'Q2 Base'!$L$14</f>
        <v>1.1561315049924923E-2</v>
      </c>
      <c r="J62" s="37">
        <f t="shared" si="8"/>
        <v>0.98843868495007503</v>
      </c>
    </row>
    <row r="63" spans="2:19" x14ac:dyDescent="0.2">
      <c r="B63" s="37">
        <v>73</v>
      </c>
      <c r="C63" s="43">
        <f>'Q2 Base'!C60</f>
        <v>76822.7</v>
      </c>
      <c r="D63" s="43">
        <f>'Q2 Base'!D60</f>
        <v>1937.9</v>
      </c>
      <c r="E63" s="43">
        <f>'Q2 Base'!E60</f>
        <v>84259.3</v>
      </c>
      <c r="F63" s="43">
        <f>'Q2 Base'!F60</f>
        <v>1458.6</v>
      </c>
      <c r="G63" s="37">
        <f>D63/C63*'Q2 Base'!$L$13</f>
        <v>2.1441774371377214E-2</v>
      </c>
      <c r="H63" s="37">
        <f t="shared" si="7"/>
        <v>0.97855822562862282</v>
      </c>
      <c r="I63" s="37">
        <f>F63/E63*'Q2 Base'!$L$14</f>
        <v>1.2983136579582312E-2</v>
      </c>
      <c r="J63" s="37">
        <f t="shared" si="8"/>
        <v>0.98701686342041772</v>
      </c>
    </row>
    <row r="64" spans="2:19" x14ac:dyDescent="0.2">
      <c r="B64" s="37">
        <v>74</v>
      </c>
      <c r="C64" s="43">
        <f>'Q2 Base'!C61</f>
        <v>74884.7</v>
      </c>
      <c r="D64" s="43">
        <f>'Q2 Base'!D61</f>
        <v>2148</v>
      </c>
      <c r="E64" s="43">
        <f>'Q2 Base'!E61</f>
        <v>82800.800000000003</v>
      </c>
      <c r="F64" s="43">
        <f>'Q2 Base'!F61</f>
        <v>1575.8</v>
      </c>
      <c r="G64" s="37">
        <f>D64/C64*'Q2 Base'!$L$13</f>
        <v>2.4381482465710619E-2</v>
      </c>
      <c r="H64" s="37">
        <f t="shared" si="7"/>
        <v>0.97561851753428941</v>
      </c>
      <c r="I64" s="37">
        <f>F64/E64*'Q2 Base'!$L$14</f>
        <v>1.4273412817267465E-2</v>
      </c>
      <c r="J64" s="37">
        <f t="shared" si="8"/>
        <v>0.98572658718273254</v>
      </c>
    </row>
    <row r="65" spans="2:10" x14ac:dyDescent="0.2">
      <c r="B65" s="37">
        <v>75</v>
      </c>
      <c r="C65" s="43">
        <f>'Q2 Base'!C62</f>
        <v>72736.7</v>
      </c>
      <c r="D65" s="43">
        <f>'Q2 Base'!D62</f>
        <v>2331.3000000000002</v>
      </c>
      <c r="E65" s="43">
        <f>'Q2 Base'!E62</f>
        <v>81225</v>
      </c>
      <c r="F65" s="43">
        <f>'Q2 Base'!F62</f>
        <v>1755.9</v>
      </c>
      <c r="G65" s="37">
        <f>D65/C65*'Q2 Base'!$L$13</f>
        <v>2.7243537306476651E-2</v>
      </c>
      <c r="H65" s="37">
        <f t="shared" si="7"/>
        <v>0.97275646269352334</v>
      </c>
      <c r="I65" s="37">
        <f>F65/E65*'Q2 Base'!$L$14</f>
        <v>1.621329639889197E-2</v>
      </c>
      <c r="J65" s="37">
        <f t="shared" si="8"/>
        <v>0.98378670360110798</v>
      </c>
    </row>
    <row r="66" spans="2:10" x14ac:dyDescent="0.2">
      <c r="B66" s="37">
        <v>76</v>
      </c>
      <c r="C66" s="43">
        <f>'Q2 Base'!C63</f>
        <v>70405.399999999994</v>
      </c>
      <c r="D66" s="43">
        <f>'Q2 Base'!D63</f>
        <v>2508.1</v>
      </c>
      <c r="E66" s="43">
        <f>'Q2 Base'!E63</f>
        <v>79469.100000000006</v>
      </c>
      <c r="F66" s="43">
        <f>'Q2 Base'!F63</f>
        <v>1962.2</v>
      </c>
      <c r="G66" s="37">
        <f>D66/C66*'Q2 Base'!$L$13</f>
        <v>3.0280134762390384E-2</v>
      </c>
      <c r="H66" s="37">
        <f t="shared" si="7"/>
        <v>0.96971986523760967</v>
      </c>
      <c r="I66" s="37">
        <f>F66/E66*'Q2 Base'!$L$14</f>
        <v>1.8518518518518517E-2</v>
      </c>
      <c r="J66" s="37">
        <f t="shared" si="8"/>
        <v>0.98148148148148151</v>
      </c>
    </row>
    <row r="67" spans="2:10" x14ac:dyDescent="0.2">
      <c r="B67" s="37">
        <v>77</v>
      </c>
      <c r="C67" s="43">
        <f>'Q2 Base'!C64</f>
        <v>67897.3</v>
      </c>
      <c r="D67" s="43">
        <f>'Q2 Base'!D64</f>
        <v>2641.8</v>
      </c>
      <c r="E67" s="43">
        <f>'Q2 Base'!E64</f>
        <v>77506.899999999994</v>
      </c>
      <c r="F67" s="43">
        <f>'Q2 Base'!F64</f>
        <v>2064</v>
      </c>
      <c r="G67" s="37">
        <f>D67/C67*'Q2 Base'!$L$13</f>
        <v>3.3072449125370232E-2</v>
      </c>
      <c r="H67" s="37">
        <f t="shared" si="7"/>
        <v>0.96692755087462978</v>
      </c>
      <c r="I67" s="37">
        <f>F67/E67*'Q2 Base'!$L$14</f>
        <v>1.9972415359148669E-2</v>
      </c>
      <c r="J67" s="37">
        <f t="shared" si="8"/>
        <v>0.98002758464085138</v>
      </c>
    </row>
    <row r="68" spans="2:10" x14ac:dyDescent="0.2">
      <c r="B68" s="37">
        <v>78</v>
      </c>
      <c r="C68" s="43">
        <f>'Q2 Base'!C65</f>
        <v>65255.5</v>
      </c>
      <c r="D68" s="43">
        <f>'Q2 Base'!D65</f>
        <v>2822</v>
      </c>
      <c r="E68" s="43">
        <f>'Q2 Base'!E65</f>
        <v>75442.8</v>
      </c>
      <c r="F68" s="43">
        <f>'Q2 Base'!F65</f>
        <v>2299.8000000000002</v>
      </c>
      <c r="G68" s="37">
        <f>D68/C68*'Q2 Base'!$L$13</f>
        <v>3.6758587398763323E-2</v>
      </c>
      <c r="H68" s="37">
        <f t="shared" si="7"/>
        <v>0.96324141260123664</v>
      </c>
      <c r="I68" s="37">
        <f>F68/E68*'Q2 Base'!$L$14</f>
        <v>2.2863016749113237E-2</v>
      </c>
      <c r="J68" s="37">
        <f t="shared" si="8"/>
        <v>0.97713698325088671</v>
      </c>
    </row>
    <row r="69" spans="2:10" x14ac:dyDescent="0.2">
      <c r="B69" s="37">
        <v>79</v>
      </c>
      <c r="C69" s="43">
        <f>'Q2 Base'!C66</f>
        <v>62433.5</v>
      </c>
      <c r="D69" s="43">
        <f>'Q2 Base'!D66</f>
        <v>2990.2</v>
      </c>
      <c r="E69" s="43">
        <f>'Q2 Base'!E66</f>
        <v>73143</v>
      </c>
      <c r="F69" s="43">
        <f>'Q2 Base'!F66</f>
        <v>2471.1</v>
      </c>
      <c r="G69" s="37">
        <f>D69/C69*'Q2 Base'!$L$13</f>
        <v>4.0710035477748326E-2</v>
      </c>
      <c r="H69" s="37">
        <f t="shared" si="7"/>
        <v>0.95928996452225168</v>
      </c>
      <c r="I69" s="37">
        <f>F69/E69*'Q2 Base'!$L$14</f>
        <v>2.5338378245354988E-2</v>
      </c>
      <c r="J69" s="37">
        <f t="shared" si="8"/>
        <v>0.97466162175464499</v>
      </c>
    </row>
    <row r="70" spans="2:10" x14ac:dyDescent="0.2">
      <c r="B70" s="37">
        <v>80</v>
      </c>
      <c r="C70" s="43">
        <f>'Q2 Base'!C67</f>
        <v>59443.3</v>
      </c>
      <c r="D70" s="43">
        <f>'Q2 Base'!D67</f>
        <v>3217.5</v>
      </c>
      <c r="E70" s="43">
        <f>'Q2 Base'!E67</f>
        <v>70671.899999999994</v>
      </c>
      <c r="F70" s="43">
        <f>'Q2 Base'!F67</f>
        <v>2738.8</v>
      </c>
      <c r="G70" s="37">
        <f>D70/C70*'Q2 Base'!$L$13</f>
        <v>4.6008128754628355E-2</v>
      </c>
      <c r="H70" s="37">
        <f t="shared" si="7"/>
        <v>0.95399187124537166</v>
      </c>
      <c r="I70" s="37">
        <f>F70/E70*'Q2 Base'!$L$14</f>
        <v>2.9065300352756902E-2</v>
      </c>
      <c r="J70" s="37">
        <f t="shared" si="8"/>
        <v>0.9709346996472431</v>
      </c>
    </row>
    <row r="71" spans="2:10" x14ac:dyDescent="0.2">
      <c r="B71" s="37">
        <v>81</v>
      </c>
      <c r="C71" s="43">
        <f>'Q2 Base'!C68</f>
        <v>56225.8</v>
      </c>
      <c r="D71" s="43">
        <f>'Q2 Base'!D68</f>
        <v>3386.5</v>
      </c>
      <c r="E71" s="43">
        <f>'Q2 Base'!E68</f>
        <v>67933</v>
      </c>
      <c r="F71" s="43">
        <f>'Q2 Base'!F68</f>
        <v>2976.4</v>
      </c>
      <c r="G71" s="37">
        <f>D71/C71*'Q2 Base'!$L$13</f>
        <v>5.119580335006349E-2</v>
      </c>
      <c r="H71" s="37">
        <f t="shared" si="7"/>
        <v>0.94880419664993654</v>
      </c>
      <c r="I71" s="37">
        <f>F71/E71*'Q2 Base'!$L$14</f>
        <v>3.2860318254751011E-2</v>
      </c>
      <c r="J71" s="37">
        <f t="shared" si="8"/>
        <v>0.967139681745249</v>
      </c>
    </row>
    <row r="72" spans="2:10" x14ac:dyDescent="0.2">
      <c r="B72" s="37">
        <v>82</v>
      </c>
      <c r="C72" s="43">
        <f>'Q2 Base'!C69</f>
        <v>52839.3</v>
      </c>
      <c r="D72" s="43">
        <f>'Q2 Base'!D69</f>
        <v>3607.1</v>
      </c>
      <c r="E72" s="43">
        <f>'Q2 Base'!E69</f>
        <v>64956.7</v>
      </c>
      <c r="F72" s="43">
        <f>'Q2 Base'!F69</f>
        <v>3246.1</v>
      </c>
      <c r="G72" s="37">
        <f>D72/C72*'Q2 Base'!$L$13</f>
        <v>5.8025655146831986E-2</v>
      </c>
      <c r="H72" s="37">
        <f t="shared" si="7"/>
        <v>0.941974344853168</v>
      </c>
      <c r="I72" s="37">
        <f>F72/E72*'Q2 Base'!$L$14</f>
        <v>3.7479967424453524E-2</v>
      </c>
      <c r="J72" s="37">
        <f t="shared" si="8"/>
        <v>0.96252003257554652</v>
      </c>
    </row>
    <row r="73" spans="2:10" x14ac:dyDescent="0.2">
      <c r="B73" s="37">
        <v>83</v>
      </c>
      <c r="C73" s="43">
        <f>'Q2 Base'!C70</f>
        <v>49232.3</v>
      </c>
      <c r="D73" s="43">
        <f>'Q2 Base'!D70</f>
        <v>3807.2</v>
      </c>
      <c r="E73" s="43">
        <f>'Q2 Base'!E70</f>
        <v>61710.5</v>
      </c>
      <c r="F73" s="43">
        <f>'Q2 Base'!F70</f>
        <v>3537.5</v>
      </c>
      <c r="G73" s="37">
        <f>D73/C73*'Q2 Base'!$L$13</f>
        <v>6.5731643656705044E-2</v>
      </c>
      <c r="H73" s="37">
        <f t="shared" si="7"/>
        <v>0.93426835634329497</v>
      </c>
      <c r="I73" s="37">
        <f>F73/E73*'Q2 Base'!$L$14</f>
        <v>4.2993088696413093E-2</v>
      </c>
      <c r="J73" s="37">
        <f t="shared" si="8"/>
        <v>0.95700691130358695</v>
      </c>
    </row>
    <row r="74" spans="2:10" x14ac:dyDescent="0.2">
      <c r="B74" s="37">
        <v>84</v>
      </c>
      <c r="C74" s="43">
        <f>'Q2 Base'!C71</f>
        <v>45425.1</v>
      </c>
      <c r="D74" s="43">
        <f>'Q2 Base'!D71</f>
        <v>3932.4</v>
      </c>
      <c r="E74" s="43">
        <f>'Q2 Base'!E71</f>
        <v>58173</v>
      </c>
      <c r="F74" s="43">
        <f>'Q2 Base'!F71</f>
        <v>3816</v>
      </c>
      <c r="G74" s="37">
        <f>D74/C74*'Q2 Base'!$L$13</f>
        <v>7.3583547422019988E-2</v>
      </c>
      <c r="H74" s="37">
        <f t="shared" ref="H74:H90" si="9">1-G74</f>
        <v>0.92641645257798</v>
      </c>
      <c r="I74" s="37">
        <f>F74/E74*'Q2 Base'!$L$14</f>
        <v>4.9198081584240105E-2</v>
      </c>
      <c r="J74" s="37">
        <f t="shared" ref="J74:J90" si="10">1-I74</f>
        <v>0.95080191841575989</v>
      </c>
    </row>
    <row r="75" spans="2:10" x14ac:dyDescent="0.2">
      <c r="B75" s="37">
        <v>85</v>
      </c>
      <c r="C75" s="43">
        <f>'Q2 Base'!C72</f>
        <v>41492.699999999997</v>
      </c>
      <c r="D75" s="43">
        <f>'Q2 Base'!D72</f>
        <v>4017.1</v>
      </c>
      <c r="E75" s="43">
        <f>'Q2 Base'!E72</f>
        <v>54357</v>
      </c>
      <c r="F75" s="43">
        <f>'Q2 Base'!F72</f>
        <v>4009.4</v>
      </c>
      <c r="G75" s="37">
        <f>D75/C75*'Q2 Base'!$L$13</f>
        <v>8.2292427342640986E-2</v>
      </c>
      <c r="H75" s="37">
        <f t="shared" si="9"/>
        <v>0.91770757265735903</v>
      </c>
      <c r="I75" s="37">
        <f>F75/E75*'Q2 Base'!$L$14</f>
        <v>5.532038191953198E-2</v>
      </c>
      <c r="J75" s="37">
        <f t="shared" si="10"/>
        <v>0.94467961808046796</v>
      </c>
    </row>
    <row r="76" spans="2:10" x14ac:dyDescent="0.2">
      <c r="B76" s="37">
        <v>86</v>
      </c>
      <c r="C76" s="43">
        <f>'Q2 Base'!C73</f>
        <v>37475.599999999999</v>
      </c>
      <c r="D76" s="43">
        <f>'Q2 Base'!D73</f>
        <v>4054.2</v>
      </c>
      <c r="E76" s="43">
        <f>'Q2 Base'!E73</f>
        <v>50347.8</v>
      </c>
      <c r="F76" s="43">
        <f>'Q2 Base'!F73</f>
        <v>4227.7</v>
      </c>
      <c r="G76" s="37">
        <f>D76/C76*'Q2 Base'!$L$13</f>
        <v>9.1955032074202941E-2</v>
      </c>
      <c r="H76" s="37">
        <f t="shared" si="9"/>
        <v>0.90804496792579703</v>
      </c>
      <c r="I76" s="37">
        <f>F76/E76*'Q2 Base'!$L$14</f>
        <v>6.2977429003849228E-2</v>
      </c>
      <c r="J76" s="37">
        <f t="shared" si="10"/>
        <v>0.93702257099615083</v>
      </c>
    </row>
    <row r="77" spans="2:10" x14ac:dyDescent="0.2">
      <c r="B77" s="37">
        <v>87</v>
      </c>
      <c r="C77" s="43">
        <f>'Q2 Base'!C74</f>
        <v>33421.4</v>
      </c>
      <c r="D77" s="43">
        <f>'Q2 Base'!D74</f>
        <v>4045.2</v>
      </c>
      <c r="E77" s="43">
        <f>'Q2 Base'!E74</f>
        <v>46120.1</v>
      </c>
      <c r="F77" s="43">
        <f>'Q2 Base'!F74</f>
        <v>4396.3999999999996</v>
      </c>
      <c r="G77" s="37">
        <f>D77/C77*'Q2 Base'!$L$13</f>
        <v>0.10288078895557935</v>
      </c>
      <c r="H77" s="37">
        <f t="shared" si="9"/>
        <v>0.89711921104442061</v>
      </c>
      <c r="I77" s="37">
        <f>F77/E77*'Q2 Base'!$L$14</f>
        <v>7.149377386432379E-2</v>
      </c>
      <c r="J77" s="37">
        <f t="shared" si="10"/>
        <v>0.92850622613567624</v>
      </c>
    </row>
    <row r="78" spans="2:10" x14ac:dyDescent="0.2">
      <c r="B78" s="37">
        <v>88</v>
      </c>
      <c r="C78" s="43">
        <f>'Q2 Base'!C75</f>
        <v>29376.2</v>
      </c>
      <c r="D78" s="43">
        <f>'Q2 Base'!D75</f>
        <v>3977.3</v>
      </c>
      <c r="E78" s="43">
        <f>'Q2 Base'!E75</f>
        <v>41723.699999999997</v>
      </c>
      <c r="F78" s="43">
        <f>'Q2 Base'!F75</f>
        <v>4521.6000000000004</v>
      </c>
      <c r="G78" s="37">
        <f>D78/C78*'Q2 Base'!$L$13</f>
        <v>0.11508312851900518</v>
      </c>
      <c r="H78" s="37">
        <f t="shared" si="9"/>
        <v>0.88491687148099485</v>
      </c>
      <c r="I78" s="37">
        <f>F78/E78*'Q2 Base'!$L$14</f>
        <v>8.1277547293264987E-2</v>
      </c>
      <c r="J78" s="37">
        <f t="shared" si="10"/>
        <v>0.91872245270673503</v>
      </c>
    </row>
    <row r="79" spans="2:10" x14ac:dyDescent="0.2">
      <c r="B79" s="37">
        <v>89</v>
      </c>
      <c r="C79" s="43">
        <f>'Q2 Base'!C76</f>
        <v>25399</v>
      </c>
      <c r="D79" s="43">
        <f>'Q2 Base'!D76</f>
        <v>3806.4</v>
      </c>
      <c r="E79" s="43">
        <f>'Q2 Base'!E76</f>
        <v>37202.1</v>
      </c>
      <c r="F79" s="43">
        <f>'Q2 Base'!F76</f>
        <v>4547.8</v>
      </c>
      <c r="G79" s="37">
        <f>D79/C79*'Q2 Base'!$L$13</f>
        <v>0.12738454269853144</v>
      </c>
      <c r="H79" s="37">
        <f t="shared" si="9"/>
        <v>0.87261545730146861</v>
      </c>
      <c r="I79" s="37">
        <f>F79/E79*'Q2 Base'!$L$14</f>
        <v>9.1684340400138703E-2</v>
      </c>
      <c r="J79" s="37">
        <f t="shared" si="10"/>
        <v>0.90831565959986127</v>
      </c>
    </row>
    <row r="80" spans="2:10" x14ac:dyDescent="0.2">
      <c r="B80" s="37">
        <v>90</v>
      </c>
      <c r="C80" s="43">
        <f>'Q2 Base'!C77</f>
        <v>21592.5</v>
      </c>
      <c r="D80" s="43">
        <f>'Q2 Base'!D77</f>
        <v>3618.7</v>
      </c>
      <c r="E80" s="43">
        <f>'Q2 Base'!E77</f>
        <v>32654.2</v>
      </c>
      <c r="F80" s="43">
        <f>'Q2 Base'!F77</f>
        <v>4500.3</v>
      </c>
      <c r="G80" s="37">
        <f>D80/C80*'Q2 Base'!$L$13</f>
        <v>0.1424520087993516</v>
      </c>
      <c r="H80" s="37">
        <f t="shared" si="9"/>
        <v>0.8575479912006484</v>
      </c>
      <c r="I80" s="37">
        <f>F80/E80*'Q2 Base'!$L$14</f>
        <v>0.10336266085220279</v>
      </c>
      <c r="J80" s="37">
        <f t="shared" si="10"/>
        <v>0.8966373391477972</v>
      </c>
    </row>
    <row r="81" spans="2:10" x14ac:dyDescent="0.2">
      <c r="B81" s="37">
        <v>91</v>
      </c>
      <c r="C81" s="43">
        <f>'Q2 Base'!C78</f>
        <v>17973.8</v>
      </c>
      <c r="D81" s="43">
        <f>'Q2 Base'!D78</f>
        <v>3308.3</v>
      </c>
      <c r="E81" s="43">
        <f>'Q2 Base'!E78</f>
        <v>28153.9</v>
      </c>
      <c r="F81" s="43">
        <f>'Q2 Base'!F78</f>
        <v>4301.8999999999996</v>
      </c>
      <c r="G81" s="37">
        <f>D81/C81*'Q2 Base'!$L$13</f>
        <v>0.15645300381666649</v>
      </c>
      <c r="H81" s="37">
        <f t="shared" si="9"/>
        <v>0.84354699618333351</v>
      </c>
      <c r="I81" s="37">
        <f>F81/E81*'Q2 Base'!$L$14</f>
        <v>0.11459957590245043</v>
      </c>
      <c r="J81" s="37">
        <f t="shared" si="10"/>
        <v>0.8854004240975496</v>
      </c>
    </row>
    <row r="82" spans="2:10" x14ac:dyDescent="0.2">
      <c r="B82" s="37">
        <v>92</v>
      </c>
      <c r="C82" s="43">
        <f>'Q2 Base'!C79</f>
        <v>14665.4</v>
      </c>
      <c r="D82" s="43">
        <f>'Q2 Base'!D79</f>
        <v>2930.8</v>
      </c>
      <c r="E82" s="43">
        <f>'Q2 Base'!E79</f>
        <v>23852.1</v>
      </c>
      <c r="F82" s="43">
        <f>'Q2 Base'!F79</f>
        <v>4048.9</v>
      </c>
      <c r="G82" s="37">
        <f>D82/C82*'Q2 Base'!$L$13</f>
        <v>0.16986785222360115</v>
      </c>
      <c r="H82" s="37">
        <f t="shared" si="9"/>
        <v>0.83013214777639888</v>
      </c>
      <c r="I82" s="37">
        <f>F82/E82*'Q2 Base'!$L$14</f>
        <v>0.12731268944872781</v>
      </c>
      <c r="J82" s="37">
        <f t="shared" si="10"/>
        <v>0.87268731055127224</v>
      </c>
    </row>
    <row r="83" spans="2:10" x14ac:dyDescent="0.2">
      <c r="B83" s="37">
        <v>93</v>
      </c>
      <c r="C83" s="43">
        <f>'Q2 Base'!C80</f>
        <v>11734.6</v>
      </c>
      <c r="D83" s="43">
        <f>'Q2 Base'!D80</f>
        <v>2580.6999999999998</v>
      </c>
      <c r="E83" s="43">
        <f>'Q2 Base'!E80</f>
        <v>19803.2</v>
      </c>
      <c r="F83" s="43">
        <f>'Q2 Base'!F80</f>
        <v>3686.2</v>
      </c>
      <c r="G83" s="37">
        <f>D83/C83*'Q2 Base'!$L$13</f>
        <v>0.18693393894977245</v>
      </c>
      <c r="H83" s="37">
        <f t="shared" si="9"/>
        <v>0.81306606105022761</v>
      </c>
      <c r="I83" s="37">
        <f>F83/E83*'Q2 Base'!$L$14</f>
        <v>0.13960622525652416</v>
      </c>
      <c r="J83" s="37">
        <f t="shared" si="10"/>
        <v>0.86039377474347578</v>
      </c>
    </row>
    <row r="84" spans="2:10" x14ac:dyDescent="0.2">
      <c r="B84" s="37">
        <v>94</v>
      </c>
      <c r="C84" s="43">
        <f>'Q2 Base'!C81</f>
        <v>9153.9</v>
      </c>
      <c r="D84" s="43">
        <f>'Q2 Base'!D81</f>
        <v>2205.5</v>
      </c>
      <c r="E84" s="43">
        <f>'Q2 Base'!E81</f>
        <v>16116.9</v>
      </c>
      <c r="F84" s="43">
        <f>'Q2 Base'!F81</f>
        <v>3344.6</v>
      </c>
      <c r="G84" s="37">
        <f>D84/C84*'Q2 Base'!$L$13</f>
        <v>0.20479522389364097</v>
      </c>
      <c r="H84" s="37">
        <f t="shared" si="9"/>
        <v>0.79520477610635898</v>
      </c>
      <c r="I84" s="37">
        <f>F84/E84*'Q2 Base'!$L$14</f>
        <v>0.15564097313999592</v>
      </c>
      <c r="J84" s="37">
        <f t="shared" si="10"/>
        <v>0.84435902686000408</v>
      </c>
    </row>
    <row r="85" spans="2:10" x14ac:dyDescent="0.2">
      <c r="B85" s="37">
        <v>95</v>
      </c>
      <c r="C85" s="43">
        <f>'Q2 Base'!C82</f>
        <v>6948.4</v>
      </c>
      <c r="D85" s="43">
        <f>'Q2 Base'!D82</f>
        <v>1853.3</v>
      </c>
      <c r="E85" s="43">
        <f>'Q2 Base'!E82</f>
        <v>12772.4</v>
      </c>
      <c r="F85" s="43">
        <f>'Q2 Base'!F82</f>
        <v>2974.3</v>
      </c>
      <c r="G85" s="37">
        <f>D85/C85*'Q2 Base'!$L$13</f>
        <v>0.2267147832594554</v>
      </c>
      <c r="H85" s="37">
        <f t="shared" si="9"/>
        <v>0.77328521674054462</v>
      </c>
      <c r="I85" s="37">
        <f>F85/E85*'Q2 Base'!$L$14</f>
        <v>0.17465198396542547</v>
      </c>
      <c r="J85" s="37">
        <f t="shared" si="10"/>
        <v>0.82534801603457453</v>
      </c>
    </row>
    <row r="86" spans="2:10" x14ac:dyDescent="0.2">
      <c r="B86" s="37">
        <v>96</v>
      </c>
      <c r="C86" s="43">
        <f>'Q2 Base'!C83</f>
        <v>5095.1000000000004</v>
      </c>
      <c r="D86" s="43">
        <f>'Q2 Base'!D83</f>
        <v>1458.9</v>
      </c>
      <c r="E86" s="43">
        <f>'Q2 Base'!E83</f>
        <v>9798.1</v>
      </c>
      <c r="F86" s="43">
        <f>'Q2 Base'!F83</f>
        <v>2471.1</v>
      </c>
      <c r="G86" s="37">
        <f>D86/C86*'Q2 Base'!$L$13</f>
        <v>0.24338383937508584</v>
      </c>
      <c r="H86" s="37">
        <f t="shared" si="9"/>
        <v>0.75661616062491421</v>
      </c>
      <c r="I86" s="37">
        <f>F86/E86*'Q2 Base'!$L$14</f>
        <v>0.18915146814178257</v>
      </c>
      <c r="J86" s="37">
        <f t="shared" si="10"/>
        <v>0.81084853185821748</v>
      </c>
    </row>
    <row r="87" spans="2:10" x14ac:dyDescent="0.2">
      <c r="B87" s="37">
        <v>97</v>
      </c>
      <c r="C87" s="43">
        <f>'Q2 Base'!C84</f>
        <v>3636.1</v>
      </c>
      <c r="D87" s="43">
        <f>'Q2 Base'!D84</f>
        <v>1105.3</v>
      </c>
      <c r="E87" s="43">
        <f>'Q2 Base'!E84</f>
        <v>7327</v>
      </c>
      <c r="F87" s="43">
        <f>'Q2 Base'!F84</f>
        <v>1948.5</v>
      </c>
      <c r="G87" s="37">
        <f>D87/C87*'Q2 Base'!$L$13</f>
        <v>0.25838260773906108</v>
      </c>
      <c r="H87" s="37">
        <f t="shared" si="9"/>
        <v>0.74161739226093892</v>
      </c>
      <c r="I87" s="37">
        <f>F87/E87*'Q2 Base'!$L$14</f>
        <v>0.19945066193530775</v>
      </c>
      <c r="J87" s="37">
        <f t="shared" si="10"/>
        <v>0.8005493380646922</v>
      </c>
    </row>
    <row r="88" spans="2:10" x14ac:dyDescent="0.2">
      <c r="B88" s="37">
        <v>98</v>
      </c>
      <c r="C88" s="43">
        <f>'Q2 Base'!C85</f>
        <v>2530.9</v>
      </c>
      <c r="D88" s="43">
        <f>'Q2 Base'!D85</f>
        <v>784.5</v>
      </c>
      <c r="E88" s="43">
        <f>'Q2 Base'!E85</f>
        <v>5378.6</v>
      </c>
      <c r="F88" s="43">
        <f>'Q2 Base'!F85</f>
        <v>1512.8</v>
      </c>
      <c r="G88" s="37">
        <f>D88/C88*'Q2 Base'!$L$13</f>
        <v>0.26347346793630722</v>
      </c>
      <c r="H88" s="37">
        <f t="shared" si="9"/>
        <v>0.73652653206369278</v>
      </c>
      <c r="I88" s="37">
        <f>F88/E88*'Q2 Base'!$L$14</f>
        <v>0.21094708660246159</v>
      </c>
      <c r="J88" s="37">
        <f t="shared" si="10"/>
        <v>0.78905291339753836</v>
      </c>
    </row>
    <row r="89" spans="2:10" x14ac:dyDescent="0.2">
      <c r="B89" s="37">
        <v>99</v>
      </c>
      <c r="C89" s="43">
        <f>'Q2 Base'!C86</f>
        <v>1746.3</v>
      </c>
      <c r="D89" s="43">
        <f>'Q2 Base'!D86</f>
        <v>597.70000000000005</v>
      </c>
      <c r="E89" s="43">
        <f>'Q2 Base'!E86</f>
        <v>3865.8</v>
      </c>
      <c r="F89" s="43">
        <f>'Q2 Base'!F86</f>
        <v>1212.3</v>
      </c>
      <c r="G89" s="37">
        <f>D89/C89*'Q2 Base'!$L$13</f>
        <v>0.29092653037851463</v>
      </c>
      <c r="H89" s="37">
        <f t="shared" si="9"/>
        <v>0.70907346962148532</v>
      </c>
      <c r="I89" s="37">
        <f>F89/E89*'Q2 Base'!$L$14</f>
        <v>0.23519711314604996</v>
      </c>
      <c r="J89" s="37">
        <f t="shared" si="10"/>
        <v>0.76480288685395004</v>
      </c>
    </row>
    <row r="90" spans="2:10" x14ac:dyDescent="0.2">
      <c r="B90" s="37">
        <v>100</v>
      </c>
      <c r="C90" s="43">
        <f>'Q2 Base'!C87</f>
        <v>1148.7</v>
      </c>
      <c r="D90" s="43">
        <f>'Q2 Base'!D87</f>
        <v>1148.7</v>
      </c>
      <c r="E90" s="43">
        <f>'Q2 Base'!E87</f>
        <v>2653.3</v>
      </c>
      <c r="F90" s="43">
        <f>'Q2 Base'!F87</f>
        <v>2653.3</v>
      </c>
      <c r="G90" s="37">
        <v>1</v>
      </c>
      <c r="H90" s="37">
        <f t="shared" si="9"/>
        <v>0</v>
      </c>
      <c r="I90" s="37">
        <v>1</v>
      </c>
      <c r="J90" s="37">
        <f t="shared" si="10"/>
        <v>0</v>
      </c>
    </row>
  </sheetData>
  <mergeCells count="17">
    <mergeCell ref="M6:R6"/>
    <mergeCell ref="G7:J7"/>
    <mergeCell ref="B8:B9"/>
    <mergeCell ref="G8:H8"/>
    <mergeCell ref="I8:J8"/>
    <mergeCell ref="L8:L9"/>
    <mergeCell ref="M8:M9"/>
    <mergeCell ref="N8:N9"/>
    <mergeCell ref="O8:O9"/>
    <mergeCell ref="P8:P9"/>
    <mergeCell ref="Q8:Q9"/>
    <mergeCell ref="R8:R9"/>
    <mergeCell ref="T8:T9"/>
    <mergeCell ref="B7:F7"/>
    <mergeCell ref="C8:D8"/>
    <mergeCell ref="E8:F8"/>
    <mergeCell ref="S8:S9"/>
  </mergeCells>
  <printOptions gridLines="1" gridLinesSet="0"/>
  <pageMargins left="0.7" right="0.7" top="0.75" bottom="0.75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3"/>
  <sheetViews>
    <sheetView workbookViewId="0"/>
  </sheetViews>
  <sheetFormatPr defaultRowHeight="12.75" x14ac:dyDescent="0.2"/>
  <cols>
    <col min="1" max="1" width="9.140625" style="1"/>
    <col min="2" max="6" width="9.28515625" style="1" bestFit="1" customWidth="1"/>
    <col min="7" max="8" width="9.42578125" style="1" customWidth="1"/>
    <col min="9" max="10" width="10" style="1" customWidth="1"/>
    <col min="11" max="11" width="9.140625" style="1"/>
    <col min="12" max="15" width="9.28515625" style="17" bestFit="1" customWidth="1"/>
    <col min="16" max="16" width="11.28515625" style="17" bestFit="1" customWidth="1"/>
    <col min="17" max="18" width="9.28515625" style="1" bestFit="1" customWidth="1"/>
    <col min="19" max="19" width="9.7109375" style="1" bestFit="1" customWidth="1"/>
    <col min="20" max="20" width="9.140625" style="1"/>
    <col min="21" max="21" width="11" style="1" customWidth="1"/>
    <col min="22" max="22" width="11.140625" style="1" customWidth="1"/>
    <col min="23" max="23" width="20" style="1" customWidth="1"/>
    <col min="24" max="24" width="22.42578125" style="1" customWidth="1"/>
    <col min="25" max="25" width="12.5703125" style="1" customWidth="1"/>
    <col min="26" max="26" width="20.28515625" style="1" customWidth="1"/>
    <col min="27" max="27" width="9.140625" style="21"/>
    <col min="28" max="28" width="11" style="1" customWidth="1"/>
    <col min="29" max="29" width="11.140625" style="1" customWidth="1"/>
    <col min="30" max="30" width="20.42578125" style="1" customWidth="1"/>
    <col min="31" max="32" width="14.7109375" style="1" customWidth="1"/>
    <col min="33" max="33" width="9.140625" style="1"/>
    <col min="34" max="34" width="20.42578125" style="1" customWidth="1"/>
    <col min="35" max="36" width="14.7109375" style="1" customWidth="1"/>
    <col min="37" max="37" width="9.140625" style="1"/>
    <col min="38" max="38" width="5.28515625" style="1" customWidth="1"/>
    <col min="39" max="39" width="36.42578125" style="1" bestFit="1" customWidth="1"/>
    <col min="40" max="16384" width="9.140625" style="1"/>
  </cols>
  <sheetData>
    <row r="1" spans="1:39" ht="13.5" thickBot="1" x14ac:dyDescent="0.25"/>
    <row r="2" spans="1:39" s="82" customFormat="1" ht="26.25" thickBot="1" x14ac:dyDescent="0.4">
      <c r="A2" s="81" t="s">
        <v>121</v>
      </c>
    </row>
    <row r="4" spans="1:39" x14ac:dyDescent="0.2">
      <c r="R4" s="18" t="s">
        <v>51</v>
      </c>
      <c r="S4" s="19">
        <v>100000</v>
      </c>
      <c r="Y4" s="20" t="s">
        <v>52</v>
      </c>
      <c r="Z4" s="5">
        <f>SUM(W13:W42)</f>
        <v>2163.9699532338323</v>
      </c>
    </row>
    <row r="5" spans="1:39" x14ac:dyDescent="0.2">
      <c r="S5" s="19"/>
      <c r="Y5" s="20" t="s">
        <v>53</v>
      </c>
      <c r="Z5" s="5">
        <f>SUM(X13:X42)</f>
        <v>1071.61589009351</v>
      </c>
      <c r="AB5" s="163" t="s">
        <v>36</v>
      </c>
      <c r="AC5" s="163"/>
      <c r="AD5" s="163"/>
      <c r="AE5" s="163"/>
      <c r="AF5" s="163"/>
      <c r="AH5" s="163" t="s">
        <v>37</v>
      </c>
      <c r="AI5" s="163"/>
      <c r="AJ5" s="163"/>
    </row>
    <row r="6" spans="1:39" x14ac:dyDescent="0.2">
      <c r="Y6" s="20" t="s">
        <v>54</v>
      </c>
      <c r="Z6" s="5">
        <f>SUM(Z13:Z42)</f>
        <v>3188.4864549992176</v>
      </c>
    </row>
    <row r="7" spans="1:39" x14ac:dyDescent="0.2">
      <c r="Y7" s="20" t="s">
        <v>55</v>
      </c>
      <c r="Z7" s="5">
        <f>Z4+Z5-Z6</f>
        <v>47.09938832812486</v>
      </c>
      <c r="AA7" s="53" t="s">
        <v>104</v>
      </c>
      <c r="AE7" s="20" t="s">
        <v>55</v>
      </c>
      <c r="AF7" s="23">
        <f>SUM(AD13:AE42)-SUM(AF13:AF42)</f>
        <v>47.09938832811379</v>
      </c>
      <c r="AG7" s="6" t="s">
        <v>104</v>
      </c>
      <c r="AI7" s="20" t="s">
        <v>55</v>
      </c>
      <c r="AJ7" s="23">
        <f>SUM(AJ13:AJ42)</f>
        <v>47.099388328113427</v>
      </c>
      <c r="AK7" s="6" t="s">
        <v>104</v>
      </c>
    </row>
    <row r="8" spans="1:39" x14ac:dyDescent="0.2">
      <c r="Y8" s="20"/>
      <c r="Z8" s="5"/>
    </row>
    <row r="9" spans="1:39" s="24" customFormat="1" x14ac:dyDescent="0.2">
      <c r="G9" s="164" t="s">
        <v>101</v>
      </c>
      <c r="H9" s="164"/>
      <c r="I9" s="164"/>
      <c r="J9" s="164"/>
      <c r="L9" s="22"/>
      <c r="M9" s="22"/>
      <c r="N9" s="50" t="s">
        <v>101</v>
      </c>
      <c r="O9" s="22"/>
      <c r="P9" s="22"/>
      <c r="Q9" s="50" t="s">
        <v>101</v>
      </c>
      <c r="R9" s="22"/>
      <c r="S9" s="105" t="s">
        <v>101</v>
      </c>
      <c r="U9" s="105" t="s">
        <v>101</v>
      </c>
      <c r="V9" s="105" t="s">
        <v>101</v>
      </c>
      <c r="W9" s="105" t="s">
        <v>104</v>
      </c>
      <c r="X9" s="105" t="s">
        <v>101</v>
      </c>
      <c r="Y9" s="101" t="s">
        <v>105</v>
      </c>
      <c r="Z9" s="101" t="s">
        <v>104</v>
      </c>
      <c r="AA9" s="22"/>
      <c r="AB9" s="6" t="s">
        <v>101</v>
      </c>
      <c r="AC9" s="6" t="s">
        <v>101</v>
      </c>
      <c r="AD9" s="6" t="s">
        <v>105</v>
      </c>
      <c r="AE9" s="6" t="s">
        <v>105</v>
      </c>
      <c r="AF9" s="6" t="s">
        <v>104</v>
      </c>
      <c r="AH9" s="6" t="s">
        <v>102</v>
      </c>
      <c r="AI9" s="6" t="s">
        <v>105</v>
      </c>
      <c r="AJ9" s="6" t="s">
        <v>105</v>
      </c>
    </row>
    <row r="10" spans="1:39" x14ac:dyDescent="0.2">
      <c r="B10" s="149" t="s">
        <v>22</v>
      </c>
      <c r="C10" s="149"/>
      <c r="D10" s="149"/>
      <c r="E10" s="149"/>
      <c r="F10" s="149"/>
      <c r="G10" s="149" t="s">
        <v>56</v>
      </c>
      <c r="H10" s="149"/>
      <c r="I10" s="149"/>
      <c r="J10" s="149"/>
    </row>
    <row r="11" spans="1:39" s="74" customFormat="1" ht="15" customHeight="1" x14ac:dyDescent="0.2">
      <c r="B11" s="160"/>
      <c r="C11" s="149" t="s">
        <v>23</v>
      </c>
      <c r="D11" s="149"/>
      <c r="E11" s="149" t="s">
        <v>24</v>
      </c>
      <c r="F11" s="149"/>
      <c r="G11" s="150" t="s">
        <v>23</v>
      </c>
      <c r="H11" s="152"/>
      <c r="I11" s="150" t="s">
        <v>24</v>
      </c>
      <c r="J11" s="152"/>
      <c r="L11" s="78"/>
      <c r="M11" s="78"/>
      <c r="N11" s="78"/>
      <c r="O11" s="78"/>
      <c r="P11" s="78"/>
      <c r="S11" s="155" t="s">
        <v>40</v>
      </c>
      <c r="U11" s="155" t="s">
        <v>57</v>
      </c>
      <c r="V11" s="155" t="s">
        <v>59</v>
      </c>
      <c r="W11" s="155" t="s">
        <v>58</v>
      </c>
      <c r="X11" s="155" t="s">
        <v>60</v>
      </c>
      <c r="Y11" s="155" t="s">
        <v>61</v>
      </c>
      <c r="Z11" s="155" t="s">
        <v>62</v>
      </c>
      <c r="AA11" s="78"/>
      <c r="AB11" s="155" t="s">
        <v>57</v>
      </c>
      <c r="AC11" s="155" t="s">
        <v>59</v>
      </c>
      <c r="AD11" s="155" t="s">
        <v>63</v>
      </c>
      <c r="AE11" s="155" t="s">
        <v>64</v>
      </c>
      <c r="AF11" s="155" t="s">
        <v>65</v>
      </c>
      <c r="AH11" s="155" t="s">
        <v>254</v>
      </c>
      <c r="AI11" s="155" t="s">
        <v>255</v>
      </c>
      <c r="AJ11" s="155" t="s">
        <v>256</v>
      </c>
    </row>
    <row r="12" spans="1:39" s="74" customFormat="1" ht="14.25" x14ac:dyDescent="0.25">
      <c r="B12" s="161" t="s">
        <v>25</v>
      </c>
      <c r="C12" s="107" t="s">
        <v>197</v>
      </c>
      <c r="D12" s="107" t="s">
        <v>198</v>
      </c>
      <c r="E12" s="107" t="s">
        <v>205</v>
      </c>
      <c r="F12" s="107" t="s">
        <v>206</v>
      </c>
      <c r="G12" s="107" t="s">
        <v>199</v>
      </c>
      <c r="H12" s="107" t="s">
        <v>200</v>
      </c>
      <c r="I12" s="107" t="s">
        <v>201</v>
      </c>
      <c r="J12" s="107" t="s">
        <v>202</v>
      </c>
      <c r="L12" s="79" t="s">
        <v>46</v>
      </c>
      <c r="M12" s="79" t="s">
        <v>48</v>
      </c>
      <c r="N12" s="79" t="s">
        <v>207</v>
      </c>
      <c r="O12" s="79" t="s">
        <v>208</v>
      </c>
      <c r="P12" s="79" t="s">
        <v>47</v>
      </c>
      <c r="Q12" s="79" t="s">
        <v>209</v>
      </c>
      <c r="R12" s="79" t="s">
        <v>210</v>
      </c>
      <c r="S12" s="156"/>
      <c r="U12" s="156"/>
      <c r="V12" s="156"/>
      <c r="W12" s="156"/>
      <c r="X12" s="156"/>
      <c r="Y12" s="156"/>
      <c r="Z12" s="156"/>
      <c r="AA12" s="78"/>
      <c r="AB12" s="156"/>
      <c r="AC12" s="156"/>
      <c r="AD12" s="156"/>
      <c r="AE12" s="156"/>
      <c r="AF12" s="156"/>
      <c r="AH12" s="156"/>
      <c r="AI12" s="156"/>
      <c r="AJ12" s="156"/>
      <c r="AL12" s="51" t="s">
        <v>127</v>
      </c>
      <c r="AM12" s="52"/>
    </row>
    <row r="13" spans="1:39" x14ac:dyDescent="0.2">
      <c r="B13" s="37">
        <v>20</v>
      </c>
      <c r="C13" s="43">
        <f>'Q2 Base'!C7</f>
        <v>100000</v>
      </c>
      <c r="D13" s="43">
        <f>'Q2 Base'!D7</f>
        <v>47.2</v>
      </c>
      <c r="E13" s="43">
        <f>'Q2 Base'!E7</f>
        <v>100000</v>
      </c>
      <c r="F13" s="43">
        <f>'Q2 Base'!F7</f>
        <v>19.5</v>
      </c>
      <c r="G13" s="37">
        <f>D13/C13*'Q2 Base'!$L$8</f>
        <v>4.484E-4</v>
      </c>
      <c r="H13" s="37">
        <f t="shared" ref="H13:H44" si="0">1-G13</f>
        <v>0.99955159999999998</v>
      </c>
      <c r="I13" s="37">
        <f>F13/E13*'Q2 Base'!$L$9</f>
        <v>1.7550000000000001E-4</v>
      </c>
      <c r="J13" s="37">
        <f t="shared" ref="J13:J44" si="1">1-I13</f>
        <v>0.9998245</v>
      </c>
      <c r="L13" s="44">
        <v>1</v>
      </c>
      <c r="M13" s="44">
        <v>27</v>
      </c>
      <c r="N13" s="44">
        <f t="shared" ref="N13:N42" si="2">VLOOKUP(M13,$B$13:$J$93,7,)</f>
        <v>0.99947469462140281</v>
      </c>
      <c r="O13" s="44">
        <f>N13</f>
        <v>0.99947469462140281</v>
      </c>
      <c r="P13" s="44">
        <v>25</v>
      </c>
      <c r="Q13" s="37">
        <f t="shared" ref="Q13:Q42" si="3">VLOOKUP(P13,$B$13:$J$93,9,)</f>
        <v>0.99979549508607624</v>
      </c>
      <c r="R13" s="37">
        <f>Q13</f>
        <v>0.99979549508607624</v>
      </c>
      <c r="S13" s="45">
        <f>(1+'Q2 Base'!$L$10)^(0.5-L13)</f>
        <v>0.97474035765715861</v>
      </c>
      <c r="U13" s="37">
        <f>(1-$N13)</f>
        <v>5.2530537859718507E-4</v>
      </c>
      <c r="V13" s="37">
        <f>(1-$Q13)</f>
        <v>2.0450491392376424E-4</v>
      </c>
      <c r="W13" s="47">
        <f t="shared" ref="W13:W42" si="4">U13*S13*$S$4</f>
        <v>51.203635261304932</v>
      </c>
      <c r="X13" s="47">
        <f t="shared" ref="X13:X42" si="5">V13*S13*$S$4</f>
        <v>19.933919294069639</v>
      </c>
      <c r="Y13" s="37">
        <f>1-N13*Q13</f>
        <v>7.2970286498974524E-4</v>
      </c>
      <c r="Z13" s="46">
        <f t="shared" ref="Z13:Z42" si="6">Y13*S13*$S$4</f>
        <v>71.127083160355753</v>
      </c>
      <c r="AA13" s="25"/>
      <c r="AB13" s="37">
        <f>(1-$N13)</f>
        <v>5.2530537859718507E-4</v>
      </c>
      <c r="AC13" s="37">
        <f>(1-$Q13)</f>
        <v>2.0450491392376424E-4</v>
      </c>
      <c r="AD13" s="37">
        <f t="shared" ref="AD13:AD42" si="7">U13*(1-R13)*S13*$S$4</f>
        <v>1.0471395021696984E-2</v>
      </c>
      <c r="AE13" s="37">
        <f t="shared" ref="AE13:AE42" si="8">(1-O13)*V13*S13*$S$4</f>
        <v>1.0471395021696984E-2</v>
      </c>
      <c r="AF13" s="37">
        <f t="shared" ref="AF13:AF42" si="9">U13*V13*S13*$S$4</f>
        <v>1.0471395021696984E-2</v>
      </c>
      <c r="AH13" s="37">
        <f t="shared" ref="AH13:AH42" si="10">(1-O13)*(1-R13)</f>
        <v>1.0742753123370773E-7</v>
      </c>
      <c r="AI13" s="37">
        <f>AH13</f>
        <v>1.0742753123370773E-7</v>
      </c>
      <c r="AJ13" s="46">
        <f t="shared" ref="AJ13:AJ42" si="11">AI13*S13*$S$4</f>
        <v>1.0471395021696984E-2</v>
      </c>
      <c r="AL13" s="50">
        <v>1</v>
      </c>
      <c r="AM13" s="52" t="s">
        <v>184</v>
      </c>
    </row>
    <row r="14" spans="1:39" x14ac:dyDescent="0.2">
      <c r="B14" s="37">
        <v>21</v>
      </c>
      <c r="C14" s="43">
        <f>'Q2 Base'!C8</f>
        <v>99952.8</v>
      </c>
      <c r="D14" s="43">
        <f>'Q2 Base'!D8</f>
        <v>46.9</v>
      </c>
      <c r="E14" s="43">
        <f>'Q2 Base'!E8</f>
        <v>99980.6</v>
      </c>
      <c r="F14" s="43">
        <f>'Q2 Base'!F8</f>
        <v>19.5</v>
      </c>
      <c r="G14" s="37">
        <f>D14/C14*'Q2 Base'!$L$8</f>
        <v>4.4576039890828467E-4</v>
      </c>
      <c r="H14" s="37">
        <f t="shared" si="0"/>
        <v>0.99955423960109169</v>
      </c>
      <c r="I14" s="37">
        <f>F14/E14*'Q2 Base'!$L$9</f>
        <v>1.7553405360639962E-4</v>
      </c>
      <c r="J14" s="37">
        <f t="shared" si="1"/>
        <v>0.99982446594639363</v>
      </c>
      <c r="L14" s="44">
        <v>2</v>
      </c>
      <c r="M14" s="44">
        <v>28</v>
      </c>
      <c r="N14" s="44">
        <f t="shared" si="2"/>
        <v>0.99940572356933355</v>
      </c>
      <c r="O14" s="44">
        <f t="shared" ref="O14:O42" si="12">N14*O13</f>
        <v>0.99888073036734182</v>
      </c>
      <c r="P14" s="44">
        <v>26</v>
      </c>
      <c r="Q14" s="37">
        <f t="shared" si="3"/>
        <v>0.99976571229469791</v>
      </c>
      <c r="R14" s="37">
        <f t="shared" ref="R14:R42" si="13">Q14*R13</f>
        <v>0.99956125529376116</v>
      </c>
      <c r="S14" s="45">
        <f>(1+'Q2 Base'!$L$10)^(0.5-L14)</f>
        <v>0.92611910466238356</v>
      </c>
      <c r="U14" s="37">
        <f>$O13*(1-$N14)</f>
        <v>5.9396425406104899E-4</v>
      </c>
      <c r="V14" s="37">
        <f>(1-$Q14)*$R13</f>
        <v>2.3423979231508799E-4</v>
      </c>
      <c r="W14" s="47">
        <f t="shared" si="4"/>
        <v>55.008164317247925</v>
      </c>
      <c r="X14" s="47">
        <f t="shared" si="5"/>
        <v>21.693394673515197</v>
      </c>
      <c r="Y14" s="37">
        <f t="shared" ref="Y14:Y42" si="14">O13*R13*(1-N14*Q14)</f>
        <v>8.2782040028113262E-4</v>
      </c>
      <c r="Z14" s="46">
        <f t="shared" si="6"/>
        <v>76.666028792961853</v>
      </c>
      <c r="AA14" s="25"/>
      <c r="AB14" s="37">
        <f>$O13*(1-$N14)</f>
        <v>5.9396425406104899E-4</v>
      </c>
      <c r="AC14" s="37">
        <f>(1-$Q14)*$R13</f>
        <v>2.3423979231508799E-4</v>
      </c>
      <c r="AD14" s="37">
        <f t="shared" si="7"/>
        <v>2.4134540894108568E-2</v>
      </c>
      <c r="AE14" s="37">
        <f t="shared" si="8"/>
        <v>2.4280757887334317E-2</v>
      </c>
      <c r="AF14" s="37">
        <f t="shared" si="9"/>
        <v>1.2885100985306387E-2</v>
      </c>
      <c r="AH14" s="37">
        <f t="shared" si="10"/>
        <v>4.9107362618266402E-7</v>
      </c>
      <c r="AI14" s="37">
        <f>AH14-AH13</f>
        <v>3.8364609494895631E-7</v>
      </c>
      <c r="AJ14" s="46">
        <f t="shared" si="11"/>
        <v>3.553019779613472E-2</v>
      </c>
      <c r="AL14" s="50">
        <v>1</v>
      </c>
      <c r="AM14" s="52" t="s">
        <v>185</v>
      </c>
    </row>
    <row r="15" spans="1:39" x14ac:dyDescent="0.2">
      <c r="B15" s="37">
        <v>22</v>
      </c>
      <c r="C15" s="43">
        <f>'Q2 Base'!C9</f>
        <v>99905.9</v>
      </c>
      <c r="D15" s="43">
        <f>'Q2 Base'!D9</f>
        <v>47.4</v>
      </c>
      <c r="E15" s="43">
        <f>'Q2 Base'!E9</f>
        <v>99961</v>
      </c>
      <c r="F15" s="43">
        <f>'Q2 Base'!F9</f>
        <v>19</v>
      </c>
      <c r="G15" s="37">
        <f>D15/C15*'Q2 Base'!$L$8</f>
        <v>4.5072413140765456E-4</v>
      </c>
      <c r="H15" s="37">
        <f t="shared" si="0"/>
        <v>0.99954927586859232</v>
      </c>
      <c r="I15" s="37">
        <f>F15/E15*'Q2 Base'!$L$9</f>
        <v>1.7106671601924752E-4</v>
      </c>
      <c r="J15" s="37">
        <f t="shared" si="1"/>
        <v>0.9998289332839807</v>
      </c>
      <c r="L15" s="44">
        <v>3</v>
      </c>
      <c r="M15" s="44">
        <v>29</v>
      </c>
      <c r="N15" s="44">
        <f t="shared" si="2"/>
        <v>0.99941680607257144</v>
      </c>
      <c r="O15" s="44">
        <f t="shared" si="12"/>
        <v>0.9982981891911662</v>
      </c>
      <c r="P15" s="44">
        <v>27</v>
      </c>
      <c r="Q15" s="37">
        <f t="shared" si="3"/>
        <v>0.99976384860672685</v>
      </c>
      <c r="R15" s="37">
        <f t="shared" si="13"/>
        <v>0.99932520751066167</v>
      </c>
      <c r="S15" s="45">
        <f>(1+'Q2 Base'!$L$10)^(0.5-L15)</f>
        <v>0.87992313982174208</v>
      </c>
      <c r="U15" s="37">
        <f t="shared" ref="U15:U42" si="15">$O14*(1-$N15)</f>
        <v>5.8254117617563875E-4</v>
      </c>
      <c r="V15" s="37">
        <f t="shared" ref="V15:V42" si="16">(1-$Q15)*$R14</f>
        <v>2.3604778309948451E-4</v>
      </c>
      <c r="W15" s="47">
        <f t="shared" si="4"/>
        <v>51.259146081591872</v>
      </c>
      <c r="X15" s="47">
        <f t="shared" si="5"/>
        <v>20.770390645285996</v>
      </c>
      <c r="Y15" s="37">
        <f t="shared" si="14"/>
        <v>8.179316637492057E-4</v>
      </c>
      <c r="Z15" s="46">
        <f t="shared" si="6"/>
        <v>71.971699772582241</v>
      </c>
      <c r="AA15" s="25"/>
      <c r="AB15" s="37">
        <f t="shared" ref="AB15:AB42" si="17">$O14*(1-$N15)</f>
        <v>5.8254117617563875E-4</v>
      </c>
      <c r="AC15" s="37">
        <f t="shared" ref="AC15:AC42" si="18">(1-$Q15)*$R14</f>
        <v>2.3604778309948451E-4</v>
      </c>
      <c r="AD15" s="37">
        <f t="shared" si="7"/>
        <v>3.458928678575434E-2</v>
      </c>
      <c r="AE15" s="37">
        <f t="shared" si="8"/>
        <v>3.5347275303848222E-2</v>
      </c>
      <c r="AF15" s="37">
        <f t="shared" si="9"/>
        <v>1.2099607796132389E-2</v>
      </c>
      <c r="AH15" s="37">
        <f t="shared" si="10"/>
        <v>1.1483691520758344E-6</v>
      </c>
      <c r="AI15" s="37">
        <f t="shared" ref="AI15:AI42" si="19">AH15-AH14</f>
        <v>6.5729552589317042E-7</v>
      </c>
      <c r="AJ15" s="46">
        <f t="shared" si="11"/>
        <v>5.7836954293470168E-2</v>
      </c>
      <c r="AL15" s="50">
        <v>1</v>
      </c>
      <c r="AM15" s="52" t="s">
        <v>186</v>
      </c>
    </row>
    <row r="16" spans="1:39" x14ac:dyDescent="0.2">
      <c r="B16" s="37">
        <v>23</v>
      </c>
      <c r="C16" s="43">
        <f>'Q2 Base'!C10</f>
        <v>99858.5</v>
      </c>
      <c r="D16" s="43">
        <f>'Q2 Base'!D10</f>
        <v>49.9</v>
      </c>
      <c r="E16" s="43">
        <f>'Q2 Base'!E10</f>
        <v>99942</v>
      </c>
      <c r="F16" s="43">
        <f>'Q2 Base'!F10</f>
        <v>21.7</v>
      </c>
      <c r="G16" s="37">
        <f>D16/C16*'Q2 Base'!$L$8</f>
        <v>4.7472173124971827E-4</v>
      </c>
      <c r="H16" s="37">
        <f t="shared" si="0"/>
        <v>0.99952527826875026</v>
      </c>
      <c r="I16" s="37">
        <f>F16/E16*'Q2 Base'!$L$9</f>
        <v>1.9541333973704749E-4</v>
      </c>
      <c r="J16" s="37">
        <f t="shared" si="1"/>
        <v>0.99980458666026295</v>
      </c>
      <c r="L16" s="44">
        <v>4</v>
      </c>
      <c r="M16" s="44">
        <v>30</v>
      </c>
      <c r="N16" s="44">
        <f t="shared" si="2"/>
        <v>0.99937728841981655</v>
      </c>
      <c r="O16" s="44">
        <f t="shared" si="12"/>
        <v>0.99767653734828066</v>
      </c>
      <c r="P16" s="44">
        <v>28</v>
      </c>
      <c r="Q16" s="37">
        <f t="shared" si="3"/>
        <v>0.99973673903004157</v>
      </c>
      <c r="R16" s="37">
        <f t="shared" si="13"/>
        <v>0.99906212418722851</v>
      </c>
      <c r="S16" s="45">
        <f>(1+'Q2 Base'!$L$10)^(0.5-L16)</f>
        <v>0.83603148676650074</v>
      </c>
      <c r="U16" s="37">
        <f t="shared" si="15"/>
        <v>6.2165184288551266E-4</v>
      </c>
      <c r="V16" s="37">
        <f t="shared" si="16"/>
        <v>2.6308332343317044E-4</v>
      </c>
      <c r="W16" s="47">
        <f t="shared" si="4"/>
        <v>51.972051445871031</v>
      </c>
      <c r="X16" s="47">
        <f t="shared" si="5"/>
        <v>21.994594203330568</v>
      </c>
      <c r="Y16" s="37">
        <f t="shared" si="14"/>
        <v>8.8370441604783011E-4</v>
      </c>
      <c r="Z16" s="46">
        <f t="shared" si="6"/>
        <v>73.880471681058978</v>
      </c>
      <c r="AA16" s="25"/>
      <c r="AB16" s="37">
        <f t="shared" si="17"/>
        <v>6.2165184288551266E-4</v>
      </c>
      <c r="AC16" s="37">
        <f t="shared" si="18"/>
        <v>2.6308332343317044E-4</v>
      </c>
      <c r="AD16" s="37">
        <f t="shared" si="7"/>
        <v>4.8743329991198181E-2</v>
      </c>
      <c r="AE16" s="37">
        <f t="shared" si="8"/>
        <v>5.1103618171161339E-2</v>
      </c>
      <c r="AF16" s="37">
        <f t="shared" si="9"/>
        <v>1.3672980020019461E-2</v>
      </c>
      <c r="AH16" s="37">
        <f t="shared" si="10"/>
        <v>2.1791194229254893E-6</v>
      </c>
      <c r="AI16" s="37">
        <f t="shared" si="19"/>
        <v>1.0307502708496549E-6</v>
      </c>
      <c r="AJ16" s="46">
        <f t="shared" si="11"/>
        <v>8.6173968142341031E-2</v>
      </c>
      <c r="AL16" s="57">
        <v>1</v>
      </c>
      <c r="AM16" s="52" t="s">
        <v>187</v>
      </c>
    </row>
    <row r="17" spans="2:39" x14ac:dyDescent="0.2">
      <c r="B17" s="37">
        <v>24</v>
      </c>
      <c r="C17" s="43">
        <f>'Q2 Base'!C11</f>
        <v>99808.6</v>
      </c>
      <c r="D17" s="43">
        <f>'Q2 Base'!D11</f>
        <v>51.7</v>
      </c>
      <c r="E17" s="43">
        <f>'Q2 Base'!E11</f>
        <v>99920.3</v>
      </c>
      <c r="F17" s="43">
        <f>'Q2 Base'!F11</f>
        <v>20.3</v>
      </c>
      <c r="G17" s="37">
        <f>D17/C17*'Q2 Base'!$L$8</f>
        <v>4.9209186382736549E-4</v>
      </c>
      <c r="H17" s="37">
        <f t="shared" si="0"/>
        <v>0.99950790813617263</v>
      </c>
      <c r="I17" s="37">
        <f>F17/E17*'Q2 Base'!$L$9</f>
        <v>1.8284572804525207E-4</v>
      </c>
      <c r="J17" s="37">
        <f t="shared" si="1"/>
        <v>0.99981715427195472</v>
      </c>
      <c r="L17" s="44">
        <v>5</v>
      </c>
      <c r="M17" s="44">
        <v>31</v>
      </c>
      <c r="N17" s="44">
        <f t="shared" si="2"/>
        <v>0.9993348289287044</v>
      </c>
      <c r="O17" s="44">
        <f t="shared" si="12"/>
        <v>0.99701291177712625</v>
      </c>
      <c r="P17" s="44">
        <v>29</v>
      </c>
      <c r="Q17" s="37">
        <f t="shared" si="3"/>
        <v>0.99971591933912918</v>
      </c>
      <c r="R17" s="37">
        <f t="shared" si="13"/>
        <v>0.9987783099587384</v>
      </c>
      <c r="S17" s="45">
        <f>(1+'Q2 Base'!$L$10)^(0.5-L17)</f>
        <v>0.79432920357862313</v>
      </c>
      <c r="U17" s="37">
        <f t="shared" si="15"/>
        <v>6.6362557115444106E-4</v>
      </c>
      <c r="V17" s="37">
        <f t="shared" si="16"/>
        <v>2.8381422849011552E-4</v>
      </c>
      <c r="W17" s="47">
        <f t="shared" si="4"/>
        <v>52.713717140951601</v>
      </c>
      <c r="X17" s="47">
        <f t="shared" si="5"/>
        <v>22.544193008083482</v>
      </c>
      <c r="Y17" s="37">
        <f t="shared" si="14"/>
        <v>9.4596962313322911E-4</v>
      </c>
      <c r="Z17" s="46">
        <f t="shared" si="6"/>
        <v>75.141129735298819</v>
      </c>
      <c r="AA17" s="25"/>
      <c r="AB17" s="37">
        <f t="shared" si="17"/>
        <v>6.6362557115444106E-4</v>
      </c>
      <c r="AC17" s="37">
        <f t="shared" si="18"/>
        <v>2.8381422849011552E-4</v>
      </c>
      <c r="AD17" s="37">
        <f t="shared" si="7"/>
        <v>6.4399823268981624E-2</v>
      </c>
      <c r="AE17" s="37">
        <f t="shared" si="8"/>
        <v>6.7341493428638821E-2</v>
      </c>
      <c r="AF17" s="37">
        <f t="shared" si="9"/>
        <v>1.496090296120536E-2</v>
      </c>
      <c r="AH17" s="37">
        <f t="shared" si="10"/>
        <v>3.6492959342546747E-6</v>
      </c>
      <c r="AI17" s="37">
        <f t="shared" si="19"/>
        <v>1.4701765113291853E-6</v>
      </c>
      <c r="AJ17" s="46">
        <f t="shared" si="11"/>
        <v>0.11678041373641104</v>
      </c>
      <c r="AL17" s="57">
        <v>1</v>
      </c>
      <c r="AM17" s="52" t="s">
        <v>188</v>
      </c>
    </row>
    <row r="18" spans="2:39" x14ac:dyDescent="0.2">
      <c r="B18" s="37">
        <v>25</v>
      </c>
      <c r="C18" s="43">
        <f>'Q2 Base'!C12</f>
        <v>99756.9</v>
      </c>
      <c r="D18" s="43">
        <f>'Q2 Base'!D12</f>
        <v>57.3</v>
      </c>
      <c r="E18" s="43">
        <f>'Q2 Base'!E12</f>
        <v>99899.8</v>
      </c>
      <c r="F18" s="43">
        <f>'Q2 Base'!F12</f>
        <v>22.7</v>
      </c>
      <c r="G18" s="37">
        <f>D18/C18*'Q2 Base'!$L$8</f>
        <v>5.4567653966793278E-4</v>
      </c>
      <c r="H18" s="37">
        <f t="shared" si="0"/>
        <v>0.99945432346033203</v>
      </c>
      <c r="I18" s="37">
        <f>F18/E18*'Q2 Base'!$L$9</f>
        <v>2.0450491392375158E-4</v>
      </c>
      <c r="J18" s="37">
        <f t="shared" si="1"/>
        <v>0.99979549508607624</v>
      </c>
      <c r="L18" s="44">
        <v>6</v>
      </c>
      <c r="M18" s="44">
        <v>32</v>
      </c>
      <c r="N18" s="44">
        <f t="shared" si="2"/>
        <v>0.99920333946084605</v>
      </c>
      <c r="O18" s="44">
        <f t="shared" si="12"/>
        <v>0.99621863093328644</v>
      </c>
      <c r="P18" s="44">
        <v>30</v>
      </c>
      <c r="Q18" s="37">
        <f t="shared" si="3"/>
        <v>0.99967433207503298</v>
      </c>
      <c r="R18" s="37">
        <f t="shared" si="13"/>
        <v>0.99845303989903211</v>
      </c>
      <c r="S18" s="45">
        <f>(1+'Q2 Base'!$L$10)^(0.5-L18)</f>
        <v>0.75470708178491508</v>
      </c>
      <c r="U18" s="37">
        <f t="shared" si="15"/>
        <v>7.9428084383981331E-4</v>
      </c>
      <c r="V18" s="37">
        <f t="shared" si="16"/>
        <v>3.2527005970633082E-4</v>
      </c>
      <c r="W18" s="47">
        <f t="shared" si="4"/>
        <v>59.944937777200536</v>
      </c>
      <c r="X18" s="47">
        <f t="shared" si="5"/>
        <v>24.548361755297002</v>
      </c>
      <c r="Y18" s="37">
        <f t="shared" si="14"/>
        <v>1.1173505724071252E-3</v>
      </c>
      <c r="Z18" s="46">
        <f t="shared" si="6"/>
        <v>84.327238983208588</v>
      </c>
      <c r="AA18" s="25"/>
      <c r="AB18" s="37">
        <f t="shared" si="17"/>
        <v>7.9428084383981331E-4</v>
      </c>
      <c r="AC18" s="37">
        <f t="shared" si="18"/>
        <v>3.2527005970633082E-4</v>
      </c>
      <c r="AD18" s="37">
        <f t="shared" si="7"/>
        <v>9.2732426996331829E-2</v>
      </c>
      <c r="AE18" s="37">
        <f t="shared" si="8"/>
        <v>9.2826415779974233E-2</v>
      </c>
      <c r="AF18" s="37">
        <f t="shared" si="9"/>
        <v>1.9498293489882301E-2</v>
      </c>
      <c r="AH18" s="37">
        <f t="shared" si="10"/>
        <v>5.8496270732400493E-6</v>
      </c>
      <c r="AI18" s="37">
        <f t="shared" si="19"/>
        <v>2.2003311389853746E-6</v>
      </c>
      <c r="AJ18" s="46">
        <f t="shared" si="11"/>
        <v>0.16606054928641306</v>
      </c>
      <c r="AL18" s="57">
        <v>1</v>
      </c>
      <c r="AM18" s="52" t="s">
        <v>59</v>
      </c>
    </row>
    <row r="19" spans="2:39" x14ac:dyDescent="0.2">
      <c r="B19" s="37">
        <v>26</v>
      </c>
      <c r="C19" s="43">
        <f>'Q2 Base'!C13</f>
        <v>99699.6</v>
      </c>
      <c r="D19" s="43">
        <f>'Q2 Base'!D13</f>
        <v>52.9</v>
      </c>
      <c r="E19" s="43">
        <f>'Q2 Base'!E13</f>
        <v>99877.2</v>
      </c>
      <c r="F19" s="43">
        <f>'Q2 Base'!F13</f>
        <v>26</v>
      </c>
      <c r="G19" s="37">
        <f>D19/C19*'Q2 Base'!$L$8</f>
        <v>5.0406420888348595E-4</v>
      </c>
      <c r="H19" s="37">
        <f t="shared" si="0"/>
        <v>0.99949593579111651</v>
      </c>
      <c r="I19" s="37">
        <f>F19/E19*'Q2 Base'!$L$9</f>
        <v>2.34287705302111E-4</v>
      </c>
      <c r="J19" s="37">
        <f t="shared" si="1"/>
        <v>0.99976571229469791</v>
      </c>
      <c r="L19" s="44">
        <v>7</v>
      </c>
      <c r="M19" s="44">
        <v>33</v>
      </c>
      <c r="N19" s="44">
        <f t="shared" si="2"/>
        <v>0.99921607131881984</v>
      </c>
      <c r="O19" s="44">
        <f t="shared" si="12"/>
        <v>0.99543766657577182</v>
      </c>
      <c r="P19" s="44">
        <v>31</v>
      </c>
      <c r="Q19" s="37">
        <f t="shared" si="3"/>
        <v>0.99966518965066009</v>
      </c>
      <c r="R19" s="37">
        <f t="shared" si="13"/>
        <v>0.99811874748794405</v>
      </c>
      <c r="S19" s="45">
        <f>(1+'Q2 Base'!$L$10)^(0.5-L19)</f>
        <v>0.71706136036571499</v>
      </c>
      <c r="U19" s="37">
        <f t="shared" si="15"/>
        <v>7.809643575146329E-4</v>
      </c>
      <c r="V19" s="37">
        <f t="shared" si="16"/>
        <v>3.3429241108808911E-4</v>
      </c>
      <c r="W19" s="47">
        <f t="shared" si="4"/>
        <v>55.999936459657931</v>
      </c>
      <c r="X19" s="47">
        <f t="shared" si="5"/>
        <v>23.970817105476002</v>
      </c>
      <c r="Y19" s="37">
        <f t="shared" si="14"/>
        <v>1.1125234944608358E-3</v>
      </c>
      <c r="Z19" s="46">
        <f t="shared" si="6"/>
        <v>79.774761037690595</v>
      </c>
      <c r="AA19" s="25"/>
      <c r="AB19" s="37">
        <f t="shared" si="17"/>
        <v>7.809643575146329E-4</v>
      </c>
      <c r="AC19" s="37">
        <f t="shared" si="18"/>
        <v>3.3429241108808911E-4</v>
      </c>
      <c r="AD19" s="37">
        <f t="shared" si="7"/>
        <v>0.10535002113970524</v>
      </c>
      <c r="AE19" s="37">
        <f t="shared" si="8"/>
        <v>0.10936286008637379</v>
      </c>
      <c r="AF19" s="37">
        <f t="shared" si="9"/>
        <v>1.8720353779878837E-2</v>
      </c>
      <c r="AH19" s="37">
        <f t="shared" si="10"/>
        <v>8.582901215166106E-6</v>
      </c>
      <c r="AI19" s="37">
        <f t="shared" si="19"/>
        <v>2.7332741419260567E-6</v>
      </c>
      <c r="AJ19" s="46">
        <f t="shared" si="11"/>
        <v>0.19599252744619308</v>
      </c>
      <c r="AL19" s="57">
        <v>2</v>
      </c>
      <c r="AM19" s="52" t="s">
        <v>189</v>
      </c>
    </row>
    <row r="20" spans="2:39" x14ac:dyDescent="0.2">
      <c r="B20" s="37">
        <v>27</v>
      </c>
      <c r="C20" s="43">
        <f>'Q2 Base'!C14</f>
        <v>99646.8</v>
      </c>
      <c r="D20" s="43">
        <f>'Q2 Base'!D14</f>
        <v>55.1</v>
      </c>
      <c r="E20" s="43">
        <f>'Q2 Base'!E14</f>
        <v>99851.199999999997</v>
      </c>
      <c r="F20" s="43">
        <f>'Q2 Base'!F14</f>
        <v>26.2</v>
      </c>
      <c r="G20" s="37">
        <f>D20/C20*'Q2 Base'!$L$8</f>
        <v>5.2530537859720523E-4</v>
      </c>
      <c r="H20" s="37">
        <f t="shared" si="0"/>
        <v>0.99947469462140281</v>
      </c>
      <c r="I20" s="37">
        <f>F20/E20*'Q2 Base'!$L$9</f>
        <v>2.3615139327319053E-4</v>
      </c>
      <c r="J20" s="37">
        <f t="shared" si="1"/>
        <v>0.99976384860672685</v>
      </c>
      <c r="L20" s="44">
        <v>8</v>
      </c>
      <c r="M20" s="44">
        <v>34</v>
      </c>
      <c r="N20" s="44">
        <f t="shared" si="2"/>
        <v>0.99915124001444011</v>
      </c>
      <c r="O20" s="44">
        <f t="shared" si="12"/>
        <v>0.99459277891626319</v>
      </c>
      <c r="P20" s="44">
        <v>32</v>
      </c>
      <c r="Q20" s="37">
        <f t="shared" si="3"/>
        <v>0.99958832752036542</v>
      </c>
      <c r="R20" s="37">
        <f t="shared" si="13"/>
        <v>0.99770784946819591</v>
      </c>
      <c r="S20" s="45">
        <f>(1+'Q2 Base'!$L$10)^(0.5-L20)</f>
        <v>0.68129345402918295</v>
      </c>
      <c r="U20" s="37">
        <f t="shared" si="15"/>
        <v>8.448876595086209E-4</v>
      </c>
      <c r="V20" s="37">
        <f t="shared" si="16"/>
        <v>4.10898019748127E-4</v>
      </c>
      <c r="W20" s="47">
        <f t="shared" si="4"/>
        <v>57.561643181326062</v>
      </c>
      <c r="X20" s="47">
        <f t="shared" si="5"/>
        <v>27.99421311279529</v>
      </c>
      <c r="Y20" s="37">
        <f t="shared" si="14"/>
        <v>1.2519744157891948E-3</v>
      </c>
      <c r="Z20" s="46">
        <f t="shared" si="6"/>
        <v>85.2961974089189</v>
      </c>
      <c r="AA20" s="25"/>
      <c r="AB20" s="37">
        <f t="shared" si="17"/>
        <v>8.448876595086209E-4</v>
      </c>
      <c r="AC20" s="37">
        <f t="shared" si="18"/>
        <v>4.10898019748127E-4</v>
      </c>
      <c r="AD20" s="37">
        <f t="shared" si="7"/>
        <v>0.13193995102959402</v>
      </c>
      <c r="AE20" s="37">
        <f t="shared" si="8"/>
        <v>0.15137089936612821</v>
      </c>
      <c r="AF20" s="37">
        <f t="shared" si="9"/>
        <v>2.3651965196655151E-2</v>
      </c>
      <c r="AH20" s="37">
        <f t="shared" si="10"/>
        <v>1.2394164682669643E-5</v>
      </c>
      <c r="AI20" s="37">
        <f t="shared" si="19"/>
        <v>3.8112634675035373E-6</v>
      </c>
      <c r="AJ20" s="46">
        <f t="shared" si="11"/>
        <v>0.25965888519907254</v>
      </c>
      <c r="AL20" s="57">
        <v>1</v>
      </c>
      <c r="AM20" s="52" t="s">
        <v>190</v>
      </c>
    </row>
    <row r="21" spans="2:39" x14ac:dyDescent="0.2">
      <c r="B21" s="37">
        <v>28</v>
      </c>
      <c r="C21" s="43">
        <f>'Q2 Base'!C15</f>
        <v>99591.7</v>
      </c>
      <c r="D21" s="43">
        <f>'Q2 Base'!D15</f>
        <v>62.3</v>
      </c>
      <c r="E21" s="43">
        <f>'Q2 Base'!E15</f>
        <v>99824.9</v>
      </c>
      <c r="F21" s="43">
        <f>'Q2 Base'!F15</f>
        <v>29.2</v>
      </c>
      <c r="G21" s="37">
        <f>D21/C21*'Q2 Base'!$L$8</f>
        <v>5.9427643066641098E-4</v>
      </c>
      <c r="H21" s="37">
        <f t="shared" si="0"/>
        <v>0.99940572356933355</v>
      </c>
      <c r="I21" s="37">
        <f>F21/E21*'Q2 Base'!$L$9</f>
        <v>2.6326096995839715E-4</v>
      </c>
      <c r="J21" s="37">
        <f t="shared" si="1"/>
        <v>0.99973673903004157</v>
      </c>
      <c r="L21" s="44">
        <v>9</v>
      </c>
      <c r="M21" s="44">
        <v>35</v>
      </c>
      <c r="N21" s="44">
        <f t="shared" si="2"/>
        <v>0.99909582800092045</v>
      </c>
      <c r="O21" s="44">
        <f>N21*O20</f>
        <v>0.99369349597508039</v>
      </c>
      <c r="P21" s="44">
        <v>33</v>
      </c>
      <c r="Q21" s="37">
        <f t="shared" si="3"/>
        <v>0.99958091392076298</v>
      </c>
      <c r="R21" s="37">
        <f>Q21*R20</f>
        <v>0.99728972399733828</v>
      </c>
      <c r="S21" s="45">
        <f>(1+'Q2 Base'!$L$10)^(0.5-L21)</f>
        <v>0.64730969503960378</v>
      </c>
      <c r="U21" s="37">
        <f t="shared" si="15"/>
        <v>8.9928294118280308E-4</v>
      </c>
      <c r="V21" s="37">
        <f t="shared" si="16"/>
        <v>4.1812547085762398E-4</v>
      </c>
      <c r="W21" s="47">
        <f t="shared" si="4"/>
        <v>58.211456641135825</v>
      </c>
      <c r="X21" s="47">
        <f t="shared" si="5"/>
        <v>27.065667102913931</v>
      </c>
      <c r="Y21" s="37">
        <f t="shared" si="14"/>
        <v>1.3127102102036146E-3</v>
      </c>
      <c r="Z21" s="46">
        <f t="shared" si="6"/>
        <v>84.973004584227596</v>
      </c>
      <c r="AA21" s="25"/>
      <c r="AB21" s="37">
        <f t="shared" si="17"/>
        <v>8.9928294118280308E-4</v>
      </c>
      <c r="AC21" s="37">
        <f t="shared" si="18"/>
        <v>4.1812547085762398E-4</v>
      </c>
      <c r="AD21" s="37">
        <f t="shared" si="7"/>
        <v>0.1577691140144534</v>
      </c>
      <c r="AE21" s="37">
        <f t="shared" si="8"/>
        <v>0.17068973852166106</v>
      </c>
      <c r="AF21" s="37">
        <f t="shared" si="9"/>
        <v>2.433969271738308E-2</v>
      </c>
      <c r="AH21" s="37">
        <f t="shared" si="10"/>
        <v>1.7092366519429148E-5</v>
      </c>
      <c r="AI21" s="37">
        <f t="shared" si="19"/>
        <v>4.6982018367595044E-6</v>
      </c>
      <c r="AJ21" s="46">
        <f t="shared" si="11"/>
        <v>0.30411915981873011</v>
      </c>
      <c r="AL21" s="101">
        <v>1</v>
      </c>
      <c r="AM21" s="52" t="s">
        <v>192</v>
      </c>
    </row>
    <row r="22" spans="2:39" x14ac:dyDescent="0.2">
      <c r="B22" s="37">
        <v>29</v>
      </c>
      <c r="C22" s="43">
        <f>'Q2 Base'!C16</f>
        <v>99529.5</v>
      </c>
      <c r="D22" s="43">
        <f>'Q2 Base'!D16</f>
        <v>61.1</v>
      </c>
      <c r="E22" s="43">
        <f>'Q2 Base'!E16</f>
        <v>99795.6</v>
      </c>
      <c r="F22" s="43">
        <f>'Q2 Base'!F16</f>
        <v>31.5</v>
      </c>
      <c r="G22" s="37">
        <f>D22/C22*'Q2 Base'!$L$8</f>
        <v>5.8319392742855135E-4</v>
      </c>
      <c r="H22" s="37">
        <f t="shared" si="0"/>
        <v>0.99941680607257144</v>
      </c>
      <c r="I22" s="37">
        <f>F22/E22*'Q2 Base'!$L$9</f>
        <v>2.8408066087081991E-4</v>
      </c>
      <c r="J22" s="37">
        <f t="shared" si="1"/>
        <v>0.99971591933912918</v>
      </c>
      <c r="L22" s="44">
        <v>10</v>
      </c>
      <c r="M22" s="44">
        <v>36</v>
      </c>
      <c r="N22" s="44">
        <f t="shared" si="2"/>
        <v>0.99895964350262112</v>
      </c>
      <c r="O22" s="44">
        <f t="shared" si="12"/>
        <v>0.99265970049013963</v>
      </c>
      <c r="P22" s="44">
        <v>34</v>
      </c>
      <c r="Q22" s="37">
        <f t="shared" si="3"/>
        <v>0.99956174214775462</v>
      </c>
      <c r="R22" s="37">
        <f t="shared" si="13"/>
        <v>0.9968526539448328</v>
      </c>
      <c r="S22" s="45">
        <f>(1+'Q2 Base'!$L$10)^(0.5-L22)</f>
        <v>0.61502108792361398</v>
      </c>
      <c r="U22" s="37">
        <f t="shared" si="15"/>
        <v>1.0337954849408092E-3</v>
      </c>
      <c r="V22" s="37">
        <f t="shared" si="16"/>
        <v>4.3707005250546413E-4</v>
      </c>
      <c r="W22" s="47">
        <f t="shared" si="4"/>
        <v>63.580602383881661</v>
      </c>
      <c r="X22" s="47">
        <f t="shared" si="5"/>
        <v>26.880729919074167</v>
      </c>
      <c r="Y22" s="37">
        <f t="shared" si="14"/>
        <v>1.4648554412595878E-3</v>
      </c>
      <c r="Z22" s="46">
        <f t="shared" si="6"/>
        <v>90.091698713429736</v>
      </c>
      <c r="AA22" s="25"/>
      <c r="AB22" s="37">
        <f t="shared" si="17"/>
        <v>1.0337954849408092E-3</v>
      </c>
      <c r="AC22" s="37">
        <f t="shared" si="18"/>
        <v>4.3707005250546413E-4</v>
      </c>
      <c r="AD22" s="37">
        <f t="shared" si="7"/>
        <v>0.20011015809806418</v>
      </c>
      <c r="AE22" s="37">
        <f t="shared" si="8"/>
        <v>0.1973126086496691</v>
      </c>
      <c r="AF22" s="37">
        <f t="shared" si="9"/>
        <v>2.7789177222252194E-2</v>
      </c>
      <c r="AH22" s="37">
        <f t="shared" si="10"/>
        <v>2.3102462706104765E-5</v>
      </c>
      <c r="AI22" s="37">
        <f t="shared" si="19"/>
        <v>6.010096186675617E-6</v>
      </c>
      <c r="AJ22" s="46">
        <f t="shared" si="11"/>
        <v>0.3696335895254802</v>
      </c>
      <c r="AL22" s="101">
        <v>1</v>
      </c>
      <c r="AM22" s="52" t="s">
        <v>193</v>
      </c>
    </row>
    <row r="23" spans="2:39" x14ac:dyDescent="0.2">
      <c r="B23" s="37">
        <v>30</v>
      </c>
      <c r="C23" s="43">
        <f>'Q2 Base'!C17</f>
        <v>99468.2</v>
      </c>
      <c r="D23" s="43">
        <f>'Q2 Base'!D17</f>
        <v>65.2</v>
      </c>
      <c r="E23" s="43">
        <f>'Q2 Base'!E17</f>
        <v>99764.2</v>
      </c>
      <c r="F23" s="43">
        <f>'Q2 Base'!F17</f>
        <v>36.1</v>
      </c>
      <c r="G23" s="37">
        <f>D23/C23*'Q2 Base'!$L$8</f>
        <v>6.2271158018341538E-4</v>
      </c>
      <c r="H23" s="37">
        <f t="shared" si="0"/>
        <v>0.99937728841981655</v>
      </c>
      <c r="I23" s="37">
        <f>F23/E23*'Q2 Base'!$L$9</f>
        <v>3.2566792496707242E-4</v>
      </c>
      <c r="J23" s="37">
        <f t="shared" si="1"/>
        <v>0.99967433207503298</v>
      </c>
      <c r="L23" s="44">
        <v>11</v>
      </c>
      <c r="M23" s="44">
        <v>37</v>
      </c>
      <c r="N23" s="44">
        <f t="shared" si="2"/>
        <v>0.99896426769043123</v>
      </c>
      <c r="O23" s="44">
        <f t="shared" si="12"/>
        <v>0.99163157076593511</v>
      </c>
      <c r="P23" s="44">
        <v>35</v>
      </c>
      <c r="Q23" s="37">
        <f t="shared" si="3"/>
        <v>0.99950818931095275</v>
      </c>
      <c r="R23" s="37">
        <f t="shared" si="13"/>
        <v>0.99636239115421765</v>
      </c>
      <c r="S23" s="45">
        <f>(1+'Q2 Base'!$L$10)^(0.5-L23)</f>
        <v>0.5843430764119848</v>
      </c>
      <c r="U23" s="37">
        <f t="shared" si="15"/>
        <v>1.0281297242044967E-3</v>
      </c>
      <c r="V23" s="37">
        <f t="shared" si="16"/>
        <v>4.9026279061518323E-4</v>
      </c>
      <c r="W23" s="47">
        <f t="shared" si="4"/>
        <v>60.078048599226108</v>
      </c>
      <c r="X23" s="47">
        <f t="shared" si="5"/>
        <v>28.648166731840089</v>
      </c>
      <c r="Y23" s="37">
        <f t="shared" si="14"/>
        <v>1.5110539053186799E-3</v>
      </c>
      <c r="Z23" s="46">
        <f t="shared" si="6"/>
        <v>88.297388765826142</v>
      </c>
      <c r="AA23" s="25"/>
      <c r="AB23" s="37">
        <f t="shared" si="17"/>
        <v>1.0281297242044967E-3</v>
      </c>
      <c r="AC23" s="37">
        <f t="shared" si="18"/>
        <v>4.9026279061518323E-4</v>
      </c>
      <c r="AD23" s="37">
        <f t="shared" si="7"/>
        <v>0.21854044102188666</v>
      </c>
      <c r="AE23" s="37">
        <f t="shared" si="8"/>
        <v>0.23974015598109583</v>
      </c>
      <c r="AF23" s="37">
        <f t="shared" si="9"/>
        <v>2.9454031760971191E-2</v>
      </c>
      <c r="AH23" s="37">
        <f t="shared" si="10"/>
        <v>3.0441072207138034E-5</v>
      </c>
      <c r="AI23" s="37">
        <f t="shared" si="19"/>
        <v>7.3386095010332689E-6</v>
      </c>
      <c r="AJ23" s="46">
        <f t="shared" si="11"/>
        <v>0.42882656524200008</v>
      </c>
      <c r="AL23" s="101">
        <v>1</v>
      </c>
      <c r="AM23" s="52" t="s">
        <v>191</v>
      </c>
    </row>
    <row r="24" spans="2:39" x14ac:dyDescent="0.2">
      <c r="B24" s="37">
        <v>31</v>
      </c>
      <c r="C24" s="43">
        <f>'Q2 Base'!C18</f>
        <v>99403</v>
      </c>
      <c r="D24" s="43">
        <f>'Q2 Base'!D18</f>
        <v>69.599999999999994</v>
      </c>
      <c r="E24" s="43">
        <f>'Q2 Base'!E18</f>
        <v>99728.1</v>
      </c>
      <c r="F24" s="43">
        <f>'Q2 Base'!F18</f>
        <v>37.1</v>
      </c>
      <c r="G24" s="37">
        <f>D24/C24*'Q2 Base'!$L$8</f>
        <v>6.6517107129563486E-4</v>
      </c>
      <c r="H24" s="37">
        <f t="shared" si="0"/>
        <v>0.9993348289287044</v>
      </c>
      <c r="I24" s="37">
        <f>F24/E24*'Q2 Base'!$L$9</f>
        <v>3.3481034933985506E-4</v>
      </c>
      <c r="J24" s="37">
        <f t="shared" si="1"/>
        <v>0.99966518965066009</v>
      </c>
      <c r="L24" s="44">
        <v>12</v>
      </c>
      <c r="M24" s="44">
        <v>38</v>
      </c>
      <c r="N24" s="44">
        <f t="shared" si="2"/>
        <v>0.9989025413818694</v>
      </c>
      <c r="O24" s="44">
        <f t="shared" si="12"/>
        <v>0.99054329615258763</v>
      </c>
      <c r="P24" s="44">
        <v>36</v>
      </c>
      <c r="Q24" s="37">
        <f t="shared" si="3"/>
        <v>0.99944007855584294</v>
      </c>
      <c r="R24" s="37">
        <f t="shared" si="13"/>
        <v>0.99580450648525876</v>
      </c>
      <c r="S24" s="45">
        <f>(1+'Q2 Base'!$L$10)^(0.5-L24)</f>
        <v>0.55519532200663646</v>
      </c>
      <c r="U24" s="37">
        <f t="shared" si="15"/>
        <v>1.0882746133474572E-3</v>
      </c>
      <c r="V24" s="37">
        <f t="shared" si="16"/>
        <v>5.5788466895885427E-4</v>
      </c>
      <c r="W24" s="47">
        <f t="shared" si="4"/>
        <v>60.420497438908924</v>
      </c>
      <c r="X24" s="47">
        <f t="shared" si="5"/>
        <v>30.973495842517689</v>
      </c>
      <c r="Y24" s="37">
        <f t="shared" si="14"/>
        <v>1.6369248148507772E-3</v>
      </c>
      <c r="Z24" s="46">
        <f t="shared" si="6"/>
        <v>90.881299968173096</v>
      </c>
      <c r="AA24" s="25"/>
      <c r="AB24" s="37">
        <f t="shared" si="17"/>
        <v>1.0882746133474572E-3</v>
      </c>
      <c r="AC24" s="37">
        <f t="shared" si="18"/>
        <v>5.5788466895885427E-4</v>
      </c>
      <c r="AD24" s="37">
        <f t="shared" si="7"/>
        <v>0.25349380516238235</v>
      </c>
      <c r="AE24" s="37">
        <f t="shared" si="8"/>
        <v>0.29290717730174815</v>
      </c>
      <c r="AF24" s="37">
        <f t="shared" si="9"/>
        <v>3.370766921203501E-2</v>
      </c>
      <c r="AH24" s="37">
        <f t="shared" si="10"/>
        <v>3.9675539662647186E-5</v>
      </c>
      <c r="AI24" s="37">
        <f t="shared" si="19"/>
        <v>9.2344674555091528E-6</v>
      </c>
      <c r="AJ24" s="46">
        <f t="shared" si="11"/>
        <v>0.51269331325212097</v>
      </c>
      <c r="AL24" s="101">
        <v>2</v>
      </c>
      <c r="AM24" s="52" t="s">
        <v>194</v>
      </c>
    </row>
    <row r="25" spans="2:39" x14ac:dyDescent="0.2">
      <c r="B25" s="37">
        <v>32</v>
      </c>
      <c r="C25" s="43">
        <f>'Q2 Base'!C19</f>
        <v>99333.4</v>
      </c>
      <c r="D25" s="43">
        <f>'Q2 Base'!D19</f>
        <v>83.3</v>
      </c>
      <c r="E25" s="43">
        <f>'Q2 Base'!E19</f>
        <v>99690.9</v>
      </c>
      <c r="F25" s="43">
        <f>'Q2 Base'!F19</f>
        <v>45.6</v>
      </c>
      <c r="G25" s="37">
        <f>D25/C25*'Q2 Base'!$L$8</f>
        <v>7.9666053915400056E-4</v>
      </c>
      <c r="H25" s="37">
        <f t="shared" si="0"/>
        <v>0.99920333946084605</v>
      </c>
      <c r="I25" s="37">
        <f>F25/E25*'Q2 Base'!$L$9</f>
        <v>4.1167247963455042E-4</v>
      </c>
      <c r="J25" s="37">
        <f t="shared" si="1"/>
        <v>0.99958832752036542</v>
      </c>
      <c r="L25" s="44">
        <v>13</v>
      </c>
      <c r="M25" s="44">
        <v>39</v>
      </c>
      <c r="N25" s="44">
        <f t="shared" si="2"/>
        <v>0.99878571790583348</v>
      </c>
      <c r="O25" s="44">
        <f t="shared" si="12"/>
        <v>0.98934049716457284</v>
      </c>
      <c r="P25" s="44">
        <v>37</v>
      </c>
      <c r="Q25" s="37">
        <f t="shared" si="3"/>
        <v>0.9993691299061388</v>
      </c>
      <c r="R25" s="37">
        <f t="shared" si="13"/>
        <v>0.99517628320278495</v>
      </c>
      <c r="S25" s="45">
        <f>(1+'Q2 Base'!$L$10)^(0.5-L25)</f>
        <v>0.52750149359300369</v>
      </c>
      <c r="U25" s="37">
        <f t="shared" si="15"/>
        <v>1.2027989880147704E-3</v>
      </c>
      <c r="V25" s="37">
        <f t="shared" si="16"/>
        <v>6.2822328247376326E-4</v>
      </c>
      <c r="W25" s="47">
        <f t="shared" si="4"/>
        <v>63.447826266994475</v>
      </c>
      <c r="X25" s="47">
        <f t="shared" si="5"/>
        <v>33.13887198148096</v>
      </c>
      <c r="Y25" s="37">
        <f t="shared" si="14"/>
        <v>1.8192793872739965E-3</v>
      </c>
      <c r="Z25" s="46">
        <f t="shared" si="6"/>
        <v>95.96725940499978</v>
      </c>
      <c r="AA25" s="25"/>
      <c r="AB25" s="37">
        <f t="shared" si="17"/>
        <v>1.2027989880147704E-3</v>
      </c>
      <c r="AC25" s="37">
        <f t="shared" si="18"/>
        <v>6.2822328247376326E-4</v>
      </c>
      <c r="AD25" s="37">
        <f t="shared" si="7"/>
        <v>0.30605434531088349</v>
      </c>
      <c r="AE25" s="37">
        <f t="shared" si="8"/>
        <v>0.35324389984945392</v>
      </c>
      <c r="AF25" s="37">
        <f t="shared" si="9"/>
        <v>3.9859401683276327E-2</v>
      </c>
      <c r="AH25" s="37">
        <f t="shared" si="10"/>
        <v>5.1418422877211439E-5</v>
      </c>
      <c r="AI25" s="37">
        <f t="shared" si="19"/>
        <v>1.1742883214564253E-5</v>
      </c>
      <c r="AJ25" s="46">
        <f t="shared" si="11"/>
        <v>0.61943884347708555</v>
      </c>
      <c r="AL25" s="53">
        <v>1</v>
      </c>
      <c r="AM25" s="52" t="s">
        <v>196</v>
      </c>
    </row>
    <row r="26" spans="2:39" x14ac:dyDescent="0.2">
      <c r="B26" s="37">
        <v>33</v>
      </c>
      <c r="C26" s="43">
        <f>'Q2 Base'!C20</f>
        <v>99250.1</v>
      </c>
      <c r="D26" s="43">
        <f>'Q2 Base'!D20</f>
        <v>81.900000000000006</v>
      </c>
      <c r="E26" s="43">
        <f>'Q2 Base'!E20</f>
        <v>99645.4</v>
      </c>
      <c r="F26" s="43">
        <f>'Q2 Base'!F20</f>
        <v>46.4</v>
      </c>
      <c r="G26" s="37">
        <f>D26/C26*'Q2 Base'!$L$8</f>
        <v>7.8392868118017014E-4</v>
      </c>
      <c r="H26" s="37">
        <f t="shared" si="0"/>
        <v>0.99921607131881984</v>
      </c>
      <c r="I26" s="37">
        <f>F26/E26*'Q2 Base'!$L$9</f>
        <v>4.1908607923697434E-4</v>
      </c>
      <c r="J26" s="37">
        <f t="shared" si="1"/>
        <v>0.99958091392076298</v>
      </c>
      <c r="L26" s="44">
        <v>14</v>
      </c>
      <c r="M26" s="44">
        <v>40</v>
      </c>
      <c r="N26" s="44">
        <f t="shared" si="2"/>
        <v>0.99866653337244204</v>
      </c>
      <c r="O26" s="44">
        <f t="shared" si="12"/>
        <v>0.98802124462831231</v>
      </c>
      <c r="P26" s="44">
        <v>38</v>
      </c>
      <c r="Q26" s="37">
        <f t="shared" si="3"/>
        <v>0.99936144132103655</v>
      </c>
      <c r="R26" s="37">
        <f t="shared" si="13"/>
        <v>0.99454080475004725</v>
      </c>
      <c r="S26" s="45">
        <f>(1+'Q2 Base'!$L$10)^(0.5-L26)</f>
        <v>0.50118906754679693</v>
      </c>
      <c r="U26" s="37">
        <f t="shared" si="15"/>
        <v>1.3192525362605539E-3</v>
      </c>
      <c r="V26" s="37">
        <f t="shared" si="16"/>
        <v>6.354784527377289E-4</v>
      </c>
      <c r="W26" s="47">
        <f t="shared" si="4"/>
        <v>66.119494850717388</v>
      </c>
      <c r="X26" s="47">
        <f t="shared" si="5"/>
        <v>31.849485317370362</v>
      </c>
      <c r="Y26" s="37">
        <f t="shared" si="14"/>
        <v>1.940755047450007E-3</v>
      </c>
      <c r="Z26" s="46">
        <f t="shared" si="6"/>
        <v>97.268521256820861</v>
      </c>
      <c r="AA26" s="25"/>
      <c r="AB26" s="37">
        <f t="shared" si="17"/>
        <v>1.3192525362605539E-3</v>
      </c>
      <c r="AC26" s="37">
        <f t="shared" si="18"/>
        <v>6.354784527377289E-4</v>
      </c>
      <c r="AD26" s="37">
        <f t="shared" si="7"/>
        <v>0.36095923221831189</v>
      </c>
      <c r="AE26" s="37">
        <f t="shared" si="8"/>
        <v>0.38151719333093842</v>
      </c>
      <c r="AF26" s="37">
        <f t="shared" si="9"/>
        <v>4.2017514283534126E-2</v>
      </c>
      <c r="AH26" s="37">
        <f t="shared" si="10"/>
        <v>6.5394364425463457E-5</v>
      </c>
      <c r="AI26" s="37">
        <f t="shared" si="19"/>
        <v>1.3975941548252018E-5</v>
      </c>
      <c r="AJ26" s="46">
        <f t="shared" si="11"/>
        <v>0.70045891126569659</v>
      </c>
      <c r="AL26" s="53">
        <v>1</v>
      </c>
      <c r="AM26" s="52" t="s">
        <v>195</v>
      </c>
    </row>
    <row r="27" spans="2:39" ht="13.5" thickBot="1" x14ac:dyDescent="0.25">
      <c r="B27" s="37">
        <v>34</v>
      </c>
      <c r="C27" s="43">
        <f>'Q2 Base'!C21</f>
        <v>99168.2</v>
      </c>
      <c r="D27" s="43">
        <f>'Q2 Base'!D21</f>
        <v>88.6</v>
      </c>
      <c r="E27" s="43">
        <f>'Q2 Base'!E21</f>
        <v>99598.9</v>
      </c>
      <c r="F27" s="43">
        <f>'Q2 Base'!F21</f>
        <v>48.5</v>
      </c>
      <c r="G27" s="37">
        <f>D27/C27*'Q2 Base'!$L$8</f>
        <v>8.487599855598871E-4</v>
      </c>
      <c r="H27" s="37">
        <f t="shared" si="0"/>
        <v>0.99915124001444011</v>
      </c>
      <c r="I27" s="37">
        <f>F27/E27*'Q2 Base'!$L$9</f>
        <v>4.3825785224535616E-4</v>
      </c>
      <c r="J27" s="37">
        <f t="shared" si="1"/>
        <v>0.99956174214775462</v>
      </c>
      <c r="L27" s="44">
        <v>15</v>
      </c>
      <c r="M27" s="44">
        <v>41</v>
      </c>
      <c r="N27" s="44">
        <f t="shared" si="2"/>
        <v>0.99848796531375961</v>
      </c>
      <c r="O27" s="44">
        <f t="shared" si="12"/>
        <v>0.98652732223569195</v>
      </c>
      <c r="P27" s="44">
        <v>39</v>
      </c>
      <c r="Q27" s="37">
        <f t="shared" si="3"/>
        <v>0.99930479113017012</v>
      </c>
      <c r="R27" s="37">
        <f t="shared" si="13"/>
        <v>0.99384939116117732</v>
      </c>
      <c r="S27" s="45">
        <f>(1+'Q2 Base'!$L$10)^(0.5-L27)</f>
        <v>0.47618913781168354</v>
      </c>
      <c r="U27" s="37">
        <f t="shared" si="15"/>
        <v>1.4939223926204131E-3</v>
      </c>
      <c r="V27" s="37">
        <f t="shared" si="16"/>
        <v>6.9141358886997718E-4</v>
      </c>
      <c r="W27" s="47">
        <f t="shared" si="4"/>
        <v>71.138961609948197</v>
      </c>
      <c r="X27" s="47">
        <f t="shared" si="5"/>
        <v>32.924364075527627</v>
      </c>
      <c r="Y27" s="37">
        <f t="shared" si="14"/>
        <v>2.1678651749761275E-3</v>
      </c>
      <c r="Z27" s="46">
        <f t="shared" si="6"/>
        <v>103.23138485638566</v>
      </c>
      <c r="AA27" s="25"/>
      <c r="AB27" s="37">
        <f t="shared" si="17"/>
        <v>1.4939223926204131E-3</v>
      </c>
      <c r="AC27" s="37">
        <f t="shared" si="18"/>
        <v>6.9141358886997718E-4</v>
      </c>
      <c r="AD27" s="37">
        <f t="shared" si="7"/>
        <v>0.43754792606281467</v>
      </c>
      <c r="AE27" s="37">
        <f t="shared" si="8"/>
        <v>0.44357934778434382</v>
      </c>
      <c r="AF27" s="37">
        <f t="shared" si="9"/>
        <v>4.9186444755217815E-2</v>
      </c>
      <c r="AH27" s="37">
        <f t="shared" si="10"/>
        <v>8.2865170939762874E-5</v>
      </c>
      <c r="AI27" s="37">
        <f t="shared" si="19"/>
        <v>1.7470806514299417E-5</v>
      </c>
      <c r="AJ27" s="46">
        <f t="shared" si="11"/>
        <v>0.83194082909189837</v>
      </c>
      <c r="AL27" s="102">
        <f>SUM(AL13:AL26)</f>
        <v>16</v>
      </c>
      <c r="AM27" s="103" t="s">
        <v>177</v>
      </c>
    </row>
    <row r="28" spans="2:39" x14ac:dyDescent="0.2">
      <c r="B28" s="37">
        <v>35</v>
      </c>
      <c r="C28" s="43">
        <f>'Q2 Base'!C22</f>
        <v>99079.6</v>
      </c>
      <c r="D28" s="43">
        <f>'Q2 Base'!D22</f>
        <v>94.3</v>
      </c>
      <c r="E28" s="43">
        <f>'Q2 Base'!E22</f>
        <v>99550.5</v>
      </c>
      <c r="F28" s="43">
        <f>'Q2 Base'!F22</f>
        <v>54.4</v>
      </c>
      <c r="G28" s="37">
        <f>D28/C28*'Q2 Base'!$L$8</f>
        <v>9.0417199907952782E-4</v>
      </c>
      <c r="H28" s="37">
        <f t="shared" si="0"/>
        <v>0.99909582800092045</v>
      </c>
      <c r="I28" s="37">
        <f>F28/E28*'Q2 Base'!$L$9</f>
        <v>4.9181068904726745E-4</v>
      </c>
      <c r="J28" s="37">
        <f t="shared" si="1"/>
        <v>0.99950818931095275</v>
      </c>
      <c r="L28" s="44">
        <v>16</v>
      </c>
      <c r="M28" s="44">
        <v>42</v>
      </c>
      <c r="N28" s="44">
        <f t="shared" si="2"/>
        <v>0.99840915568947619</v>
      </c>
      <c r="O28" s="44">
        <f t="shared" si="12"/>
        <v>0.98495791085793705</v>
      </c>
      <c r="P28" s="44">
        <v>40</v>
      </c>
      <c r="Q28" s="37">
        <f t="shared" si="3"/>
        <v>0.99921445151198429</v>
      </c>
      <c r="R28" s="37">
        <f t="shared" si="13"/>
        <v>0.9930686742746353</v>
      </c>
      <c r="S28" s="45">
        <f>(1+'Q2 Base'!$L$10)^(0.5-L28)</f>
        <v>0.45243623545053069</v>
      </c>
      <c r="U28" s="37">
        <f t="shared" si="15"/>
        <v>1.569411377754939E-3</v>
      </c>
      <c r="V28" s="37">
        <f t="shared" si="16"/>
        <v>7.8071688654199496E-4</v>
      </c>
      <c r="W28" s="47">
        <f t="shared" si="4"/>
        <v>71.00585756246754</v>
      </c>
      <c r="X28" s="47">
        <f t="shared" si="5"/>
        <v>35.32246090997193</v>
      </c>
      <c r="Y28" s="37">
        <f t="shared" si="14"/>
        <v>2.3287318158031231E-3</v>
      </c>
      <c r="Z28" s="46">
        <f t="shared" si="6"/>
        <v>105.36026561158435</v>
      </c>
      <c r="AA28" s="25"/>
      <c r="AB28" s="37">
        <f t="shared" si="17"/>
        <v>1.569411377754939E-3</v>
      </c>
      <c r="AC28" s="37">
        <f t="shared" si="18"/>
        <v>7.8071688654199496E-4</v>
      </c>
      <c r="AD28" s="37">
        <f t="shared" si="7"/>
        <v>0.49216472717431287</v>
      </c>
      <c r="AE28" s="37">
        <f t="shared" si="8"/>
        <v>0.53132360572483184</v>
      </c>
      <c r="AF28" s="37">
        <f t="shared" si="9"/>
        <v>5.5435472042414023E-2</v>
      </c>
      <c r="AH28" s="37">
        <f t="shared" si="10"/>
        <v>1.0426161943360999E-4</v>
      </c>
      <c r="AI28" s="37">
        <f t="shared" si="19"/>
        <v>2.1396448493847119E-5</v>
      </c>
      <c r="AJ28" s="46">
        <f t="shared" si="11"/>
        <v>0.96805286085673681</v>
      </c>
    </row>
    <row r="29" spans="2:39" x14ac:dyDescent="0.2">
      <c r="B29" s="37">
        <v>36</v>
      </c>
      <c r="C29" s="43">
        <f>'Q2 Base'!C23</f>
        <v>98985.3</v>
      </c>
      <c r="D29" s="43">
        <f>'Q2 Base'!D23</f>
        <v>108.4</v>
      </c>
      <c r="E29" s="43">
        <f>'Q2 Base'!E23</f>
        <v>99496.1</v>
      </c>
      <c r="F29" s="43">
        <f>'Q2 Base'!F23</f>
        <v>61.9</v>
      </c>
      <c r="G29" s="37">
        <f>D29/C29*'Q2 Base'!$L$8</f>
        <v>1.0403564973789038E-3</v>
      </c>
      <c r="H29" s="37">
        <f t="shared" si="0"/>
        <v>0.99895964350262112</v>
      </c>
      <c r="I29" s="37">
        <f>F29/E29*'Q2 Base'!$L$9</f>
        <v>5.5992144415710759E-4</v>
      </c>
      <c r="J29" s="37">
        <f t="shared" si="1"/>
        <v>0.99944007855584294</v>
      </c>
      <c r="L29" s="44">
        <v>17</v>
      </c>
      <c r="M29" s="44">
        <v>43</v>
      </c>
      <c r="N29" s="44">
        <f t="shared" si="2"/>
        <v>0.998228244488087</v>
      </c>
      <c r="O29" s="44">
        <f t="shared" si="12"/>
        <v>0.98321280625037222</v>
      </c>
      <c r="P29" s="44">
        <v>41</v>
      </c>
      <c r="Q29" s="37">
        <f t="shared" si="3"/>
        <v>0.9991692777003266</v>
      </c>
      <c r="R29" s="37">
        <f t="shared" si="13"/>
        <v>0.99224370998180822</v>
      </c>
      <c r="S29" s="45">
        <f>(1+'Q2 Base'!$L$10)^(0.5-L29)</f>
        <v>0.42986815719765381</v>
      </c>
      <c r="U29" s="37">
        <f t="shared" si="15"/>
        <v>1.7451046075648612E-3</v>
      </c>
      <c r="V29" s="37">
        <f t="shared" si="16"/>
        <v>8.2496429282704275E-4</v>
      </c>
      <c r="W29" s="47">
        <f t="shared" si="4"/>
        <v>75.016490177104174</v>
      </c>
      <c r="X29" s="47">
        <f t="shared" si="5"/>
        <v>35.462588031142651</v>
      </c>
      <c r="Y29" s="37">
        <f t="shared" si="14"/>
        <v>2.5441241765118247E-3</v>
      </c>
      <c r="Z29" s="46">
        <f t="shared" si="6"/>
        <v>109.36379714391366</v>
      </c>
      <c r="AA29" s="25"/>
      <c r="AB29" s="37">
        <f t="shared" si="17"/>
        <v>1.7451046075648612E-3</v>
      </c>
      <c r="AC29" s="37">
        <f t="shared" si="18"/>
        <v>8.2496429282704275E-4</v>
      </c>
      <c r="AD29" s="37">
        <f t="shared" si="7"/>
        <v>0.58184965396045485</v>
      </c>
      <c r="AE29" s="37">
        <f t="shared" si="8"/>
        <v>0.59531733614202298</v>
      </c>
      <c r="AF29" s="37">
        <f t="shared" si="9"/>
        <v>6.1885925769321538E-2</v>
      </c>
      <c r="AH29" s="37">
        <f t="shared" si="10"/>
        <v>1.3020634331368941E-4</v>
      </c>
      <c r="AI29" s="37">
        <f t="shared" si="19"/>
        <v>2.5944723880079421E-5</v>
      </c>
      <c r="AJ29" s="46">
        <f t="shared" si="11"/>
        <v>1.1152810643331703</v>
      </c>
    </row>
    <row r="30" spans="2:39" x14ac:dyDescent="0.2">
      <c r="B30" s="37">
        <v>37</v>
      </c>
      <c r="C30" s="43">
        <f>'Q2 Base'!C24</f>
        <v>98876.9</v>
      </c>
      <c r="D30" s="43">
        <f>'Q2 Base'!D24</f>
        <v>107.8</v>
      </c>
      <c r="E30" s="43">
        <f>'Q2 Base'!E24</f>
        <v>99434.1</v>
      </c>
      <c r="F30" s="43">
        <f>'Q2 Base'!F24</f>
        <v>69.7</v>
      </c>
      <c r="G30" s="37">
        <f>D30/C30*'Q2 Base'!$L$8</f>
        <v>1.0357323095687668E-3</v>
      </c>
      <c r="H30" s="37">
        <f t="shared" si="0"/>
        <v>0.99896426769043123</v>
      </c>
      <c r="I30" s="37">
        <f>F30/E30*'Q2 Base'!$L$9</f>
        <v>6.3087009386116023E-4</v>
      </c>
      <c r="J30" s="37">
        <f t="shared" si="1"/>
        <v>0.9993691299061388</v>
      </c>
      <c r="L30" s="44">
        <v>18</v>
      </c>
      <c r="M30" s="44">
        <v>44</v>
      </c>
      <c r="N30" s="44">
        <f t="shared" si="2"/>
        <v>0.99811429563831577</v>
      </c>
      <c r="O30" s="44">
        <f t="shared" si="12"/>
        <v>0.98135875757316215</v>
      </c>
      <c r="P30" s="44">
        <v>42</v>
      </c>
      <c r="Q30" s="37">
        <f t="shared" si="3"/>
        <v>0.99906673222999809</v>
      </c>
      <c r="R30" s="37">
        <f t="shared" si="13"/>
        <v>0.99131768090729511</v>
      </c>
      <c r="S30" s="45">
        <f>(1+'Q2 Base'!$L$10)^(0.5-L30)</f>
        <v>0.40842580256309158</v>
      </c>
      <c r="U30" s="37">
        <f t="shared" si="15"/>
        <v>1.8540486772101149E-3</v>
      </c>
      <c r="V30" s="37">
        <f t="shared" si="16"/>
        <v>9.2602907451314509E-4</v>
      </c>
      <c r="W30" s="47">
        <f t="shared" si="4"/>
        <v>75.724131898057948</v>
      </c>
      <c r="X30" s="47">
        <f t="shared" si="5"/>
        <v>37.821416795478825</v>
      </c>
      <c r="Y30" s="37">
        <f t="shared" si="14"/>
        <v>2.7484348800026958E-3</v>
      </c>
      <c r="Z30" s="46">
        <f t="shared" si="6"/>
        <v>112.25317216574955</v>
      </c>
      <c r="AA30" s="25"/>
      <c r="AB30" s="37">
        <f t="shared" si="17"/>
        <v>1.8540486772101149E-3</v>
      </c>
      <c r="AC30" s="37">
        <f t="shared" si="18"/>
        <v>9.2602907451314509E-4</v>
      </c>
      <c r="AD30" s="37">
        <f t="shared" si="7"/>
        <v>0.6574610761570121</v>
      </c>
      <c r="AE30" s="37">
        <f t="shared" si="8"/>
        <v>0.70503819941099732</v>
      </c>
      <c r="AF30" s="37">
        <f t="shared" si="9"/>
        <v>7.0122747779869932E-2</v>
      </c>
      <c r="AH30" s="37">
        <f t="shared" si="10"/>
        <v>1.6184921503427472E-4</v>
      </c>
      <c r="AI30" s="37">
        <f t="shared" si="19"/>
        <v>3.1642871720585303E-5</v>
      </c>
      <c r="AJ30" s="46">
        <f t="shared" si="11"/>
        <v>1.2923765277881007</v>
      </c>
    </row>
    <row r="31" spans="2:39" x14ac:dyDescent="0.2">
      <c r="B31" s="37">
        <v>38</v>
      </c>
      <c r="C31" s="43">
        <f>'Q2 Base'!C25</f>
        <v>98769.1</v>
      </c>
      <c r="D31" s="43">
        <f>'Q2 Base'!D25</f>
        <v>114.1</v>
      </c>
      <c r="E31" s="43">
        <f>'Q2 Base'!E25</f>
        <v>99364.4</v>
      </c>
      <c r="F31" s="43">
        <f>'Q2 Base'!F25</f>
        <v>70.5</v>
      </c>
      <c r="G31" s="37">
        <f>D31/C31*'Q2 Base'!$L$8</f>
        <v>1.097458618130569E-3</v>
      </c>
      <c r="H31" s="37">
        <f t="shared" si="0"/>
        <v>0.9989025413818694</v>
      </c>
      <c r="I31" s="37">
        <f>F31/E31*'Q2 Base'!$L$9</f>
        <v>6.3855867896349199E-4</v>
      </c>
      <c r="J31" s="37">
        <f t="shared" si="1"/>
        <v>0.99936144132103655</v>
      </c>
      <c r="L31" s="44">
        <v>19</v>
      </c>
      <c r="M31" s="44">
        <v>45</v>
      </c>
      <c r="N31" s="44">
        <f t="shared" si="2"/>
        <v>0.99802594472645234</v>
      </c>
      <c r="O31" s="44">
        <f t="shared" si="12"/>
        <v>0.97942150114253268</v>
      </c>
      <c r="P31" s="44">
        <v>43</v>
      </c>
      <c r="Q31" s="37">
        <f t="shared" si="3"/>
        <v>0.99901573131830146</v>
      </c>
      <c r="R31" s="37">
        <f t="shared" si="13"/>
        <v>0.99034195796036406</v>
      </c>
      <c r="S31" s="45">
        <f>(1+'Q2 Base'!$L$10)^(0.5-L31)</f>
        <v>0.38805301906231976</v>
      </c>
      <c r="U31" s="37">
        <f t="shared" si="15"/>
        <v>1.9372564306294794E-3</v>
      </c>
      <c r="V31" s="37">
        <f t="shared" si="16"/>
        <v>9.7572294693107863E-4</v>
      </c>
      <c r="W31" s="47">
        <f t="shared" si="4"/>
        <v>75.175820660366298</v>
      </c>
      <c r="X31" s="47">
        <f t="shared" si="5"/>
        <v>37.863223532498864</v>
      </c>
      <c r="Y31" s="37">
        <f t="shared" si="14"/>
        <v>2.8760805855167957E-3</v>
      </c>
      <c r="Z31" s="46">
        <f t="shared" si="6"/>
        <v>111.60717542763169</v>
      </c>
      <c r="AA31" s="25"/>
      <c r="AB31" s="37">
        <f t="shared" si="17"/>
        <v>1.9372564306294794E-3</v>
      </c>
      <c r="AC31" s="37">
        <f t="shared" si="18"/>
        <v>9.7572294693107863E-4</v>
      </c>
      <c r="AD31" s="37">
        <f t="shared" si="7"/>
        <v>0.72605123630194957</v>
      </c>
      <c r="AE31" s="37">
        <f t="shared" si="8"/>
        <v>0.77916830220355782</v>
      </c>
      <c r="AF31" s="37">
        <f t="shared" si="9"/>
        <v>7.3350773272694875E-2</v>
      </c>
      <c r="AH31" s="37">
        <f t="shared" si="10"/>
        <v>1.9874800707801951E-4</v>
      </c>
      <c r="AI31" s="37">
        <f t="shared" si="19"/>
        <v>3.6898792043744798E-5</v>
      </c>
      <c r="AJ31" s="46">
        <f t="shared" si="11"/>
        <v>1.4318687652327873</v>
      </c>
    </row>
    <row r="32" spans="2:39" x14ac:dyDescent="0.2">
      <c r="B32" s="37">
        <v>39</v>
      </c>
      <c r="C32" s="43">
        <f>'Q2 Base'!C26</f>
        <v>98655</v>
      </c>
      <c r="D32" s="43">
        <f>'Q2 Base'!D26</f>
        <v>126.1</v>
      </c>
      <c r="E32" s="43">
        <f>'Q2 Base'!E26</f>
        <v>99293.9</v>
      </c>
      <c r="F32" s="43">
        <f>'Q2 Base'!F26</f>
        <v>76.7</v>
      </c>
      <c r="G32" s="37">
        <f>D32/C32*'Q2 Base'!$L$8</f>
        <v>1.2142820941665399E-3</v>
      </c>
      <c r="H32" s="37">
        <f t="shared" si="0"/>
        <v>0.99878571790583348</v>
      </c>
      <c r="I32" s="37">
        <f>F32/E32*'Q2 Base'!$L$9</f>
        <v>6.9520886982986883E-4</v>
      </c>
      <c r="J32" s="37">
        <f t="shared" si="1"/>
        <v>0.99930479113017012</v>
      </c>
      <c r="L32" s="44">
        <v>20</v>
      </c>
      <c r="M32" s="44">
        <v>46</v>
      </c>
      <c r="N32" s="44">
        <f t="shared" si="2"/>
        <v>0.997884434496914</v>
      </c>
      <c r="O32" s="44">
        <f t="shared" si="12"/>
        <v>0.97734947080173484</v>
      </c>
      <c r="P32" s="44">
        <v>44</v>
      </c>
      <c r="Q32" s="37">
        <f t="shared" si="3"/>
        <v>0.99888351705282497</v>
      </c>
      <c r="R32" s="37">
        <f t="shared" si="13"/>
        <v>0.98923625805242943</v>
      </c>
      <c r="S32" s="45">
        <f>(1+'Q2 Base'!$L$10)^(0.5-L32)</f>
        <v>0.36869645516609956</v>
      </c>
      <c r="U32" s="37">
        <f t="shared" si="15"/>
        <v>2.0720303407978508E-3</v>
      </c>
      <c r="V32" s="37">
        <f t="shared" si="16"/>
        <v>1.1056999079346818E-3</v>
      </c>
      <c r="W32" s="47">
        <f t="shared" si="4"/>
        <v>76.39502416487727</v>
      </c>
      <c r="X32" s="47">
        <f t="shared" si="5"/>
        <v>40.766763653299982</v>
      </c>
      <c r="Y32" s="37">
        <f t="shared" si="14"/>
        <v>3.1326738045445511E-3</v>
      </c>
      <c r="Z32" s="46">
        <f t="shared" si="6"/>
        <v>115.50057269272746</v>
      </c>
      <c r="AA32" s="25"/>
      <c r="AB32" s="37">
        <f t="shared" si="17"/>
        <v>2.0720303407978508E-3</v>
      </c>
      <c r="AC32" s="37">
        <f t="shared" si="18"/>
        <v>1.1056999079346818E-3</v>
      </c>
      <c r="AD32" s="37">
        <f t="shared" si="7"/>
        <v>0.82229632618915705</v>
      </c>
      <c r="AE32" s="37">
        <f t="shared" si="8"/>
        <v>0.92338877044784584</v>
      </c>
      <c r="AF32" s="37">
        <f t="shared" si="9"/>
        <v>8.4469971185772597E-2</v>
      </c>
      <c r="AH32" s="37">
        <f t="shared" si="10"/>
        <v>2.4380445126603867E-4</v>
      </c>
      <c r="AI32" s="37">
        <f t="shared" si="19"/>
        <v>4.5056444188019154E-5</v>
      </c>
      <c r="AJ32" s="46">
        <f t="shared" si="11"/>
        <v>1.6612151254511871</v>
      </c>
    </row>
    <row r="33" spans="2:36" x14ac:dyDescent="0.2">
      <c r="B33" s="37">
        <v>40</v>
      </c>
      <c r="C33" s="43">
        <f>'Q2 Base'!C27</f>
        <v>98528.9</v>
      </c>
      <c r="D33" s="43">
        <f>'Q2 Base'!D27</f>
        <v>138.30000000000001</v>
      </c>
      <c r="E33" s="43">
        <f>'Q2 Base'!E27</f>
        <v>99217.3</v>
      </c>
      <c r="F33" s="43">
        <f>'Q2 Base'!F27</f>
        <v>86.6</v>
      </c>
      <c r="G33" s="37">
        <f>D33/C33*'Q2 Base'!$L$8</f>
        <v>1.3334666275580059E-3</v>
      </c>
      <c r="H33" s="37">
        <f t="shared" si="0"/>
        <v>0.99866653337244204</v>
      </c>
      <c r="I33" s="37">
        <f>F33/E33*'Q2 Base'!$L$9</f>
        <v>7.8554848801569888E-4</v>
      </c>
      <c r="J33" s="37">
        <f t="shared" si="1"/>
        <v>0.99921445151198429</v>
      </c>
      <c r="L33" s="44">
        <v>21</v>
      </c>
      <c r="M33" s="44">
        <v>47</v>
      </c>
      <c r="N33" s="44">
        <f t="shared" si="2"/>
        <v>0.99752616883343859</v>
      </c>
      <c r="O33" s="44">
        <f t="shared" si="12"/>
        <v>0.97493167322024321</v>
      </c>
      <c r="P33" s="44">
        <v>45</v>
      </c>
      <c r="Q33" s="37">
        <f t="shared" si="3"/>
        <v>0.99876541959118836</v>
      </c>
      <c r="R33" s="37">
        <f t="shared" si="13"/>
        <v>0.98801496634855179</v>
      </c>
      <c r="S33" s="45">
        <f>(1+'Q2 Base'!$L$10)^(0.5-L33)</f>
        <v>0.35030542058536773</v>
      </c>
      <c r="U33" s="37">
        <f t="shared" si="15"/>
        <v>2.4177975814916354E-3</v>
      </c>
      <c r="V33" s="37">
        <f t="shared" si="16"/>
        <v>1.2212917038776617E-3</v>
      </c>
      <c r="W33" s="47">
        <f t="shared" si="4"/>
        <v>84.696759867471229</v>
      </c>
      <c r="X33" s="47">
        <f t="shared" si="5"/>
        <v>42.782510398428471</v>
      </c>
      <c r="Y33" s="37">
        <f t="shared" si="14"/>
        <v>3.5824489965943984E-3</v>
      </c>
      <c r="Z33" s="46">
        <f t="shared" si="6"/>
        <v>125.49513024776293</v>
      </c>
      <c r="AA33" s="25"/>
      <c r="AB33" s="37">
        <f t="shared" si="17"/>
        <v>2.4177975814916354E-3</v>
      </c>
      <c r="AC33" s="37">
        <f t="shared" si="18"/>
        <v>1.2212917038776617E-3</v>
      </c>
      <c r="AD33" s="37">
        <f t="shared" si="7"/>
        <v>1.0150935171802706</v>
      </c>
      <c r="AE33" s="37">
        <f t="shared" si="8"/>
        <v>1.0724859511261475</v>
      </c>
      <c r="AF33" s="37">
        <f t="shared" si="9"/>
        <v>0.10343945017146108</v>
      </c>
      <c r="AH33" s="37">
        <f t="shared" si="10"/>
        <v>3.0044474004088537E-4</v>
      </c>
      <c r="AI33" s="37">
        <f t="shared" si="19"/>
        <v>5.66402887748467E-5</v>
      </c>
      <c r="AJ33" s="46">
        <f t="shared" si="11"/>
        <v>1.9841400181349358</v>
      </c>
    </row>
    <row r="34" spans="2:36" x14ac:dyDescent="0.2">
      <c r="B34" s="37">
        <v>41</v>
      </c>
      <c r="C34" s="43">
        <f>'Q2 Base'!C28</f>
        <v>98390.6</v>
      </c>
      <c r="D34" s="43">
        <f>'Q2 Base'!D28</f>
        <v>156.6</v>
      </c>
      <c r="E34" s="43">
        <f>'Q2 Base'!E28</f>
        <v>99130.6</v>
      </c>
      <c r="F34" s="43">
        <f>'Q2 Base'!F28</f>
        <v>91.5</v>
      </c>
      <c r="G34" s="37">
        <f>D34/C34*'Q2 Base'!$L$8</f>
        <v>1.5120346862403521E-3</v>
      </c>
      <c r="H34" s="37">
        <f t="shared" si="0"/>
        <v>0.99848796531375961</v>
      </c>
      <c r="I34" s="37">
        <f>F34/E34*'Q2 Base'!$L$9</f>
        <v>8.3072229967336012E-4</v>
      </c>
      <c r="J34" s="37">
        <f t="shared" si="1"/>
        <v>0.9991692777003266</v>
      </c>
      <c r="L34" s="44">
        <v>22</v>
      </c>
      <c r="M34" s="44">
        <v>48</v>
      </c>
      <c r="N34" s="44">
        <f t="shared" si="2"/>
        <v>0.9974736855124986</v>
      </c>
      <c r="O34" s="44">
        <f t="shared" si="12"/>
        <v>0.97246868920986296</v>
      </c>
      <c r="P34" s="44">
        <v>46</v>
      </c>
      <c r="Q34" s="37">
        <f t="shared" si="3"/>
        <v>0.99866876736704668</v>
      </c>
      <c r="R34" s="37">
        <f t="shared" si="13"/>
        <v>0.98669968858350232</v>
      </c>
      <c r="S34" s="45">
        <f>(1+'Q2 Base'!$L$10)^(0.5-L34)</f>
        <v>0.33283175352528999</v>
      </c>
      <c r="U34" s="37">
        <f t="shared" si="15"/>
        <v>2.4629840103802831E-3</v>
      </c>
      <c r="V34" s="37">
        <f t="shared" si="16"/>
        <v>1.3152777650494649E-3</v>
      </c>
      <c r="W34" s="47">
        <f t="shared" si="4"/>
        <v>81.975928707962069</v>
      </c>
      <c r="X34" s="47">
        <f t="shared" si="5"/>
        <v>43.776620491423778</v>
      </c>
      <c r="Y34" s="37">
        <f t="shared" si="14"/>
        <v>3.7125315082574125E-3</v>
      </c>
      <c r="Z34" s="46">
        <f t="shared" si="6"/>
        <v>123.56483719112043</v>
      </c>
      <c r="AA34" s="25"/>
      <c r="AB34" s="37">
        <f t="shared" si="17"/>
        <v>2.4629840103802831E-3</v>
      </c>
      <c r="AC34" s="37">
        <f t="shared" si="18"/>
        <v>1.3152777650494649E-3</v>
      </c>
      <c r="AD34" s="37">
        <f t="shared" si="7"/>
        <v>1.0903053804725076</v>
      </c>
      <c r="AE34" s="37">
        <f t="shared" si="8"/>
        <v>1.2052277440912698</v>
      </c>
      <c r="AF34" s="37">
        <f t="shared" si="9"/>
        <v>0.10782111629886261</v>
      </c>
      <c r="AH34" s="37">
        <f t="shared" si="10"/>
        <v>3.6617500721320545E-4</v>
      </c>
      <c r="AI34" s="37">
        <f t="shared" si="19"/>
        <v>6.5730267172320084E-5</v>
      </c>
      <c r="AJ34" s="46">
        <f t="shared" si="11"/>
        <v>2.1877120082649095</v>
      </c>
    </row>
    <row r="35" spans="2:36" x14ac:dyDescent="0.2">
      <c r="B35" s="37">
        <v>42</v>
      </c>
      <c r="C35" s="43">
        <f>'Q2 Base'!C29</f>
        <v>98234</v>
      </c>
      <c r="D35" s="43">
        <f>'Q2 Base'!D29</f>
        <v>164.5</v>
      </c>
      <c r="E35" s="43">
        <f>'Q2 Base'!E29</f>
        <v>99039.1</v>
      </c>
      <c r="F35" s="43">
        <f>'Q2 Base'!F29</f>
        <v>102.7</v>
      </c>
      <c r="G35" s="37">
        <f>D35/C35*'Q2 Base'!$L$8</f>
        <v>1.5908443105238511E-3</v>
      </c>
      <c r="H35" s="37">
        <f t="shared" si="0"/>
        <v>0.99840915568947619</v>
      </c>
      <c r="I35" s="37">
        <f>F35/E35*'Q2 Base'!$L$9</f>
        <v>9.332677700019487E-4</v>
      </c>
      <c r="J35" s="37">
        <f t="shared" si="1"/>
        <v>0.99906673222999809</v>
      </c>
      <c r="L35" s="44">
        <v>23</v>
      </c>
      <c r="M35" s="44">
        <v>49</v>
      </c>
      <c r="N35" s="44">
        <f t="shared" si="2"/>
        <v>0.9971812477974058</v>
      </c>
      <c r="O35" s="44">
        <f t="shared" si="12"/>
        <v>0.96972754095019875</v>
      </c>
      <c r="P35" s="44">
        <v>47</v>
      </c>
      <c r="Q35" s="37">
        <f t="shared" si="3"/>
        <v>0.99856072274761132</v>
      </c>
      <c r="R35" s="37">
        <f t="shared" si="13"/>
        <v>0.98527955416678514</v>
      </c>
      <c r="S35" s="45">
        <f>(1+'Q2 Base'!$L$10)^(0.5-L35)</f>
        <v>0.31622969456084565</v>
      </c>
      <c r="U35" s="37">
        <f t="shared" si="15"/>
        <v>2.7411482596641948E-3</v>
      </c>
      <c r="V35" s="37">
        <f t="shared" si="16"/>
        <v>1.4201344167172314E-3</v>
      </c>
      <c r="W35" s="47">
        <f t="shared" si="4"/>
        <v>86.683247689960197</v>
      </c>
      <c r="X35" s="47">
        <f t="shared" si="5"/>
        <v>44.908867283383479</v>
      </c>
      <c r="Y35" s="37">
        <f t="shared" si="14"/>
        <v>4.0818335899138166E-3</v>
      </c>
      <c r="Z35" s="46">
        <f t="shared" si="6"/>
        <v>129.07969893866462</v>
      </c>
      <c r="AA35" s="25"/>
      <c r="AB35" s="37">
        <f t="shared" si="17"/>
        <v>2.7411482596641948E-3</v>
      </c>
      <c r="AC35" s="37">
        <f t="shared" si="18"/>
        <v>1.4201344167172314E-3</v>
      </c>
      <c r="AD35" s="37">
        <f t="shared" si="7"/>
        <v>1.2760160522672059</v>
      </c>
      <c r="AE35" s="37">
        <f t="shared" si="8"/>
        <v>1.3595018458091854</v>
      </c>
      <c r="AF35" s="37">
        <f t="shared" si="9"/>
        <v>0.12310186339733693</v>
      </c>
      <c r="AH35" s="37">
        <f t="shared" si="10"/>
        <v>4.4562409368081418E-4</v>
      </c>
      <c r="AI35" s="37">
        <f t="shared" si="19"/>
        <v>7.9449086467608726E-5</v>
      </c>
      <c r="AJ35" s="46">
        <f t="shared" si="11"/>
        <v>2.5124160346790121</v>
      </c>
    </row>
    <row r="36" spans="2:36" x14ac:dyDescent="0.2">
      <c r="B36" s="37">
        <v>43</v>
      </c>
      <c r="C36" s="43">
        <f>'Q2 Base'!C30</f>
        <v>98069.4</v>
      </c>
      <c r="D36" s="43">
        <f>'Q2 Base'!D30</f>
        <v>182.9</v>
      </c>
      <c r="E36" s="43">
        <f>'Q2 Base'!E30</f>
        <v>98936.4</v>
      </c>
      <c r="F36" s="43">
        <f>'Q2 Base'!F30</f>
        <v>108.2</v>
      </c>
      <c r="G36" s="37">
        <f>D36/C36*'Q2 Base'!$L$8</f>
        <v>1.7717555119129923E-3</v>
      </c>
      <c r="H36" s="37">
        <f t="shared" si="0"/>
        <v>0.998228244488087</v>
      </c>
      <c r="I36" s="37">
        <f>F36/E36*'Q2 Base'!$L$9</f>
        <v>9.8426868169854587E-4</v>
      </c>
      <c r="J36" s="37">
        <f t="shared" si="1"/>
        <v>0.99901573131830146</v>
      </c>
      <c r="L36" s="44">
        <v>24</v>
      </c>
      <c r="M36" s="44">
        <v>50</v>
      </c>
      <c r="N36" s="44">
        <f t="shared" si="2"/>
        <v>0.99688236598952251</v>
      </c>
      <c r="O36" s="44">
        <f t="shared" si="12"/>
        <v>0.96670428538763575</v>
      </c>
      <c r="P36" s="44">
        <v>48</v>
      </c>
      <c r="Q36" s="37">
        <f t="shared" si="3"/>
        <v>0.99846316667853907</v>
      </c>
      <c r="R36" s="37">
        <f t="shared" si="13"/>
        <v>0.98376534371698743</v>
      </c>
      <c r="S36" s="45">
        <f>(1+'Q2 Base'!$L$10)^(0.5-L36)</f>
        <v>0.30045576680365382</v>
      </c>
      <c r="U36" s="37">
        <f t="shared" si="15"/>
        <v>3.0232555625630407E-3</v>
      </c>
      <c r="V36" s="37">
        <f t="shared" si="16"/>
        <v>1.5142104497976835E-3</v>
      </c>
      <c r="W36" s="47">
        <f t="shared" si="4"/>
        <v>90.835456829329019</v>
      </c>
      <c r="X36" s="47">
        <f t="shared" si="5"/>
        <v>45.495326179606856</v>
      </c>
      <c r="Y36" s="37">
        <f t="shared" si="14"/>
        <v>4.4425456236124872E-3</v>
      </c>
      <c r="Z36" s="46">
        <f t="shared" si="6"/>
        <v>133.47884519027065</v>
      </c>
      <c r="AA36" s="25"/>
      <c r="AB36" s="37">
        <f t="shared" si="17"/>
        <v>3.0232555625630407E-3</v>
      </c>
      <c r="AC36" s="37">
        <f t="shared" si="18"/>
        <v>1.5142104497976835E-3</v>
      </c>
      <c r="AD36" s="37">
        <f t="shared" si="7"/>
        <v>1.4746824199345836</v>
      </c>
      <c r="AE36" s="37">
        <f t="shared" si="8"/>
        <v>1.5147993966726137</v>
      </c>
      <c r="AF36" s="37">
        <f t="shared" si="9"/>
        <v>0.13754399794311636</v>
      </c>
      <c r="AH36" s="37">
        <f t="shared" si="10"/>
        <v>5.4054448242901276E-4</v>
      </c>
      <c r="AI36" s="37">
        <f t="shared" si="19"/>
        <v>9.4920388748198582E-5</v>
      </c>
      <c r="AJ36" s="46">
        <f t="shared" si="11"/>
        <v>2.851937818664092</v>
      </c>
    </row>
    <row r="37" spans="2:36" x14ac:dyDescent="0.2">
      <c r="B37" s="37">
        <v>44</v>
      </c>
      <c r="C37" s="43">
        <f>'Q2 Base'!C31</f>
        <v>97886.5</v>
      </c>
      <c r="D37" s="43">
        <f>'Q2 Base'!D31</f>
        <v>194.3</v>
      </c>
      <c r="E37" s="43">
        <f>'Q2 Base'!E31</f>
        <v>98828.2</v>
      </c>
      <c r="F37" s="43">
        <f>'Q2 Base'!F31</f>
        <v>122.6</v>
      </c>
      <c r="G37" s="37">
        <f>D37/C37*'Q2 Base'!$L$8</f>
        <v>1.8857043616841954E-3</v>
      </c>
      <c r="H37" s="37">
        <f t="shared" si="0"/>
        <v>0.99811429563831577</v>
      </c>
      <c r="I37" s="37">
        <f>F37/E37*'Q2 Base'!$L$9</f>
        <v>1.1164829471749964E-3</v>
      </c>
      <c r="J37" s="37">
        <f t="shared" si="1"/>
        <v>0.99888351705282497</v>
      </c>
      <c r="L37" s="44">
        <v>25</v>
      </c>
      <c r="M37" s="44">
        <v>51</v>
      </c>
      <c r="N37" s="44">
        <f t="shared" si="2"/>
        <v>0.99681677834132199</v>
      </c>
      <c r="O37" s="44">
        <f t="shared" si="12"/>
        <v>0.96362705136885296</v>
      </c>
      <c r="P37" s="44">
        <v>49</v>
      </c>
      <c r="Q37" s="37">
        <f t="shared" si="3"/>
        <v>0.9983339313674322</v>
      </c>
      <c r="R37" s="37">
        <f t="shared" si="13"/>
        <v>0.98212632313601322</v>
      </c>
      <c r="S37" s="45">
        <f>(1+'Q2 Base'!$L$10)^(0.5-L37)</f>
        <v>0.2854686620462269</v>
      </c>
      <c r="U37" s="37">
        <f t="shared" si="15"/>
        <v>3.0772340187827751E-3</v>
      </c>
      <c r="V37" s="37">
        <f t="shared" si="16"/>
        <v>1.6390205809741496E-3</v>
      </c>
      <c r="W37" s="47">
        <f t="shared" si="4"/>
        <v>87.845387814505258</v>
      </c>
      <c r="X37" s="47">
        <f t="shared" si="5"/>
        <v>46.788901231691995</v>
      </c>
      <c r="Y37" s="37">
        <f t="shared" si="14"/>
        <v>4.606680751762458E-3</v>
      </c>
      <c r="Z37" s="46">
        <f t="shared" si="6"/>
        <v>131.50629906797357</v>
      </c>
      <c r="AA37" s="25"/>
      <c r="AB37" s="37">
        <f t="shared" si="17"/>
        <v>3.0772340187827751E-3</v>
      </c>
      <c r="AC37" s="37">
        <f t="shared" si="18"/>
        <v>1.6390205809741496E-3</v>
      </c>
      <c r="AD37" s="37">
        <f t="shared" si="7"/>
        <v>1.5701200757880684</v>
      </c>
      <c r="AE37" s="37">
        <f t="shared" si="8"/>
        <v>1.7018503010081456</v>
      </c>
      <c r="AF37" s="37">
        <f t="shared" si="9"/>
        <v>0.14398039857162989</v>
      </c>
      <c r="AH37" s="37">
        <f t="shared" si="10"/>
        <v>6.5011833042351232E-4</v>
      </c>
      <c r="AI37" s="37">
        <f t="shared" si="19"/>
        <v>1.0957384799449956E-4</v>
      </c>
      <c r="AJ37" s="46">
        <f t="shared" si="11"/>
        <v>3.127989978224643</v>
      </c>
    </row>
    <row r="38" spans="2:36" x14ac:dyDescent="0.2">
      <c r="B38" s="37">
        <v>45</v>
      </c>
      <c r="C38" s="43">
        <f>'Q2 Base'!C32</f>
        <v>97692.3</v>
      </c>
      <c r="D38" s="43">
        <f>'Q2 Base'!D32</f>
        <v>203</v>
      </c>
      <c r="E38" s="43">
        <f>'Q2 Base'!E32</f>
        <v>98705.600000000006</v>
      </c>
      <c r="F38" s="43">
        <f>'Q2 Base'!F32</f>
        <v>135.4</v>
      </c>
      <c r="G38" s="37">
        <f>D38/C38*'Q2 Base'!$L$8</f>
        <v>1.9740552735476591E-3</v>
      </c>
      <c r="H38" s="37">
        <f t="shared" si="0"/>
        <v>0.99802594472645234</v>
      </c>
      <c r="I38" s="37">
        <f>F38/E38*'Q2 Base'!$L$9</f>
        <v>1.234580408811658E-3</v>
      </c>
      <c r="J38" s="37">
        <f t="shared" si="1"/>
        <v>0.99876541959118836</v>
      </c>
      <c r="L38" s="44">
        <v>26</v>
      </c>
      <c r="M38" s="44">
        <v>52</v>
      </c>
      <c r="N38" s="44">
        <f t="shared" si="2"/>
        <v>0.99654239056712057</v>
      </c>
      <c r="O38" s="44">
        <f t="shared" si="12"/>
        <v>0.96029520538626223</v>
      </c>
      <c r="P38" s="44">
        <v>50</v>
      </c>
      <c r="Q38" s="37">
        <f t="shared" si="3"/>
        <v>0.9981598813696414</v>
      </c>
      <c r="R38" s="37">
        <f t="shared" si="13"/>
        <v>0.98031909419144503</v>
      </c>
      <c r="S38" s="45">
        <f>(1+'Q2 Base'!$L$10)^(0.5-L38)</f>
        <v>0.27122913258548875</v>
      </c>
      <c r="U38" s="37">
        <f t="shared" si="15"/>
        <v>3.3318459825907344E-3</v>
      </c>
      <c r="V38" s="37">
        <f t="shared" si="16"/>
        <v>1.8072289445681688E-3</v>
      </c>
      <c r="W38" s="47">
        <f t="shared" si="4"/>
        <v>90.369369576653028</v>
      </c>
      <c r="X38" s="47">
        <f t="shared" si="5"/>
        <v>49.017313901861279</v>
      </c>
      <c r="Y38" s="37">
        <f t="shared" si="14"/>
        <v>5.0077669346414123E-3</v>
      </c>
      <c r="Z38" s="46">
        <f t="shared" si="6"/>
        <v>135.82522818730823</v>
      </c>
      <c r="AA38" s="25"/>
      <c r="AB38" s="37">
        <f t="shared" si="17"/>
        <v>3.3318459825907344E-3</v>
      </c>
      <c r="AC38" s="37">
        <f t="shared" si="18"/>
        <v>1.8072289445681688E-3</v>
      </c>
      <c r="AD38" s="37">
        <f t="shared" si="7"/>
        <v>1.7785510506166016</v>
      </c>
      <c r="AE38" s="37">
        <f t="shared" si="8"/>
        <v>1.946222380990515</v>
      </c>
      <c r="AF38" s="37">
        <f t="shared" si="9"/>
        <v>0.16331814040130546</v>
      </c>
      <c r="AH38" s="37">
        <f t="shared" si="10"/>
        <v>7.8142632294099382E-4</v>
      </c>
      <c r="AI38" s="37">
        <f t="shared" si="19"/>
        <v>1.313079925174815E-4</v>
      </c>
      <c r="AJ38" s="46">
        <f t="shared" si="11"/>
        <v>3.5614552912058355</v>
      </c>
    </row>
    <row r="39" spans="2:36" x14ac:dyDescent="0.2">
      <c r="B39" s="37">
        <v>46</v>
      </c>
      <c r="C39" s="43">
        <f>'Q2 Base'!C33</f>
        <v>97489.3</v>
      </c>
      <c r="D39" s="43">
        <f>'Q2 Base'!D33</f>
        <v>217.1</v>
      </c>
      <c r="E39" s="43">
        <f>'Q2 Base'!E33</f>
        <v>98570.3</v>
      </c>
      <c r="F39" s="43">
        <f>'Q2 Base'!F33</f>
        <v>145.80000000000001</v>
      </c>
      <c r="G39" s="37">
        <f>D39/C39*'Q2 Base'!$L$8</f>
        <v>2.1155655030859794E-3</v>
      </c>
      <c r="H39" s="37">
        <f t="shared" si="0"/>
        <v>0.997884434496914</v>
      </c>
      <c r="I39" s="37">
        <f>F39/E39*'Q2 Base'!$L$9</f>
        <v>1.331232632953334E-3</v>
      </c>
      <c r="J39" s="37">
        <f t="shared" si="1"/>
        <v>0.99866876736704668</v>
      </c>
      <c r="L39" s="44">
        <v>27</v>
      </c>
      <c r="M39" s="44">
        <v>53</v>
      </c>
      <c r="N39" s="44">
        <f t="shared" si="2"/>
        <v>0.99633575322926249</v>
      </c>
      <c r="O39" s="44">
        <f t="shared" si="12"/>
        <v>0.95677644678097096</v>
      </c>
      <c r="P39" s="44">
        <v>51</v>
      </c>
      <c r="Q39" s="37">
        <f t="shared" si="3"/>
        <v>0.99796085237721466</v>
      </c>
      <c r="R39" s="37">
        <f t="shared" si="13"/>
        <v>0.97832007884095351</v>
      </c>
      <c r="S39" s="45">
        <f>(1+'Q2 Base'!$L$10)^(0.5-L39)</f>
        <v>0.2576998884422696</v>
      </c>
      <c r="U39" s="37">
        <f t="shared" si="15"/>
        <v>3.5187586052913269E-3</v>
      </c>
      <c r="V39" s="37">
        <f t="shared" si="16"/>
        <v>1.9990153504915653E-3</v>
      </c>
      <c r="W39" s="47">
        <f t="shared" si="4"/>
        <v>90.678370003885107</v>
      </c>
      <c r="X39" s="47">
        <f t="shared" si="5"/>
        <v>51.514603281606078</v>
      </c>
      <c r="Y39" s="37">
        <f t="shared" si="14"/>
        <v>5.3621170527214579E-3</v>
      </c>
      <c r="Z39" s="46">
        <f t="shared" si="6"/>
        <v>138.18169663007112</v>
      </c>
      <c r="AA39" s="25"/>
      <c r="AB39" s="37">
        <f t="shared" si="17"/>
        <v>3.5187586052913269E-3</v>
      </c>
      <c r="AC39" s="37">
        <f t="shared" si="18"/>
        <v>1.9990153504915653E-3</v>
      </c>
      <c r="AD39" s="37">
        <f t="shared" si="7"/>
        <v>1.9658999125150753</v>
      </c>
      <c r="AE39" s="37">
        <f t="shared" si="8"/>
        <v>2.2266441964996688</v>
      </c>
      <c r="AF39" s="37">
        <f t="shared" si="9"/>
        <v>0.18126745359532023</v>
      </c>
      <c r="AH39" s="37">
        <f t="shared" si="10"/>
        <v>9.3708322600239975E-4</v>
      </c>
      <c r="AI39" s="37">
        <f t="shared" si="19"/>
        <v>1.5565690306140593E-4</v>
      </c>
      <c r="AJ39" s="46">
        <f t="shared" si="11"/>
        <v>4.0112766554193477</v>
      </c>
    </row>
    <row r="40" spans="2:36" x14ac:dyDescent="0.2">
      <c r="B40" s="37">
        <v>47</v>
      </c>
      <c r="C40" s="43">
        <f>'Q2 Base'!C34</f>
        <v>97272.2</v>
      </c>
      <c r="D40" s="43">
        <f>'Q2 Base'!D34</f>
        <v>253.3</v>
      </c>
      <c r="E40" s="43">
        <f>'Q2 Base'!E34</f>
        <v>98424.4</v>
      </c>
      <c r="F40" s="43">
        <f>'Q2 Base'!F34</f>
        <v>157.4</v>
      </c>
      <c r="G40" s="37">
        <f>D40/C40*'Q2 Base'!$L$8</f>
        <v>2.4738311665614635E-3</v>
      </c>
      <c r="H40" s="37">
        <f t="shared" si="0"/>
        <v>0.99752616883343859</v>
      </c>
      <c r="I40" s="37">
        <f>F40/E40*'Q2 Base'!$L$9</f>
        <v>1.4392772523886355E-3</v>
      </c>
      <c r="J40" s="37">
        <f t="shared" si="1"/>
        <v>0.99856072274761132</v>
      </c>
      <c r="L40" s="44">
        <v>28</v>
      </c>
      <c r="M40" s="44">
        <v>54</v>
      </c>
      <c r="N40" s="44">
        <f t="shared" si="2"/>
        <v>0.9959969721819214</v>
      </c>
      <c r="O40" s="44">
        <f t="shared" si="12"/>
        <v>0.95294644404882434</v>
      </c>
      <c r="P40" s="44">
        <v>52</v>
      </c>
      <c r="Q40" s="37">
        <f t="shared" si="3"/>
        <v>0.9977651367903676</v>
      </c>
      <c r="R40" s="37">
        <f t="shared" si="13"/>
        <v>0.97613366728950723</v>
      </c>
      <c r="S40" s="45">
        <f>(1+'Q2 Base'!$L$10)^(0.5-L40)</f>
        <v>0.24484549970761957</v>
      </c>
      <c r="U40" s="37">
        <f t="shared" si="15"/>
        <v>3.8300027321466232E-3</v>
      </c>
      <c r="V40" s="37">
        <f t="shared" si="16"/>
        <v>2.1864115514463145E-3</v>
      </c>
      <c r="W40" s="47">
        <f t="shared" si="4"/>
        <v>93.775893283398815</v>
      </c>
      <c r="X40" s="47">
        <f t="shared" si="5"/>
        <v>53.533302888038463</v>
      </c>
      <c r="Y40" s="37">
        <f t="shared" si="14"/>
        <v>5.8305016880527572E-3</v>
      </c>
      <c r="Z40" s="46">
        <f t="shared" si="6"/>
        <v>142.75720993573967</v>
      </c>
      <c r="AA40" s="25"/>
      <c r="AB40" s="37">
        <f t="shared" si="17"/>
        <v>3.8300027321466232E-3</v>
      </c>
      <c r="AC40" s="37">
        <f t="shared" si="18"/>
        <v>2.1864115514463145E-3</v>
      </c>
      <c r="AD40" s="37">
        <f t="shared" si="7"/>
        <v>2.2380866693252601</v>
      </c>
      <c r="AE40" s="37">
        <f t="shared" si="8"/>
        <v>2.5189322626935513</v>
      </c>
      <c r="AF40" s="37">
        <f t="shared" si="9"/>
        <v>0.20503269632202004</v>
      </c>
      <c r="AH40" s="37">
        <f t="shared" si="10"/>
        <v>1.1229958215425453E-3</v>
      </c>
      <c r="AI40" s="37">
        <f t="shared" si="19"/>
        <v>1.8591259554014551E-4</v>
      </c>
      <c r="AJ40" s="46">
        <f t="shared" si="11"/>
        <v>4.5519862356967495</v>
      </c>
    </row>
    <row r="41" spans="2:36" x14ac:dyDescent="0.2">
      <c r="B41" s="37">
        <v>48</v>
      </c>
      <c r="C41" s="43">
        <f>'Q2 Base'!C35</f>
        <v>97018.8</v>
      </c>
      <c r="D41" s="43">
        <f>'Q2 Base'!D35</f>
        <v>258</v>
      </c>
      <c r="E41" s="43">
        <f>'Q2 Base'!E35</f>
        <v>98267</v>
      </c>
      <c r="F41" s="43">
        <f>'Q2 Base'!F35</f>
        <v>167.8</v>
      </c>
      <c r="G41" s="37">
        <f>D41/C41*'Q2 Base'!$L$8</f>
        <v>2.5263144875013912E-3</v>
      </c>
      <c r="H41" s="37">
        <f t="shared" si="0"/>
        <v>0.9974736855124986</v>
      </c>
      <c r="I41" s="37">
        <f>F41/E41*'Q2 Base'!$L$9</f>
        <v>1.5368333214609178E-3</v>
      </c>
      <c r="J41" s="37">
        <f t="shared" si="1"/>
        <v>0.99846316667853907</v>
      </c>
      <c r="L41" s="44">
        <v>29</v>
      </c>
      <c r="M41" s="44">
        <v>55</v>
      </c>
      <c r="N41" s="44">
        <f t="shared" si="2"/>
        <v>0.99547452360766953</v>
      </c>
      <c r="O41" s="44">
        <f t="shared" si="12"/>
        <v>0.94863390741312614</v>
      </c>
      <c r="P41" s="44">
        <v>53</v>
      </c>
      <c r="Q41" s="37">
        <f t="shared" si="3"/>
        <v>0.99756246028432827</v>
      </c>
      <c r="R41" s="37">
        <f t="shared" si="13"/>
        <v>0.97375430270768482</v>
      </c>
      <c r="S41" s="45">
        <f>(1+'Q2 Base'!$L$10)^(0.5-L41)</f>
        <v>0.23263230376020858</v>
      </c>
      <c r="U41" s="37">
        <f t="shared" si="15"/>
        <v>4.3125366356982272E-3</v>
      </c>
      <c r="V41" s="37">
        <f t="shared" si="16"/>
        <v>2.379364581822471E-3</v>
      </c>
      <c r="W41" s="47">
        <f t="shared" si="4"/>
        <v>100.32353326127779</v>
      </c>
      <c r="X41" s="47">
        <f t="shared" si="5"/>
        <v>55.35170641548067</v>
      </c>
      <c r="Y41" s="37">
        <f t="shared" si="14"/>
        <v>6.4667581219390678E-3</v>
      </c>
      <c r="Z41" s="46">
        <f t="shared" si="6"/>
        <v>150.4376839766725</v>
      </c>
      <c r="AA41" s="25"/>
      <c r="AB41" s="37">
        <f t="shared" si="17"/>
        <v>4.3125366356982272E-3</v>
      </c>
      <c r="AC41" s="37">
        <f t="shared" si="18"/>
        <v>2.379364581822471E-3</v>
      </c>
      <c r="AD41" s="37">
        <f t="shared" si="7"/>
        <v>2.6330610852710108</v>
      </c>
      <c r="AE41" s="37">
        <f t="shared" si="8"/>
        <v>2.84320087657904</v>
      </c>
      <c r="AF41" s="37">
        <f t="shared" si="9"/>
        <v>0.23870626176517298</v>
      </c>
      <c r="AH41" s="37">
        <f t="shared" si="10"/>
        <v>1.3481389171241262E-3</v>
      </c>
      <c r="AI41" s="37">
        <f t="shared" si="19"/>
        <v>2.2514309558158098E-4</v>
      </c>
      <c r="AJ41" s="46">
        <f t="shared" si="11"/>
        <v>5.2375557000848021</v>
      </c>
    </row>
    <row r="42" spans="2:36" x14ac:dyDescent="0.2">
      <c r="B42" s="37">
        <v>49</v>
      </c>
      <c r="C42" s="43">
        <f>'Q2 Base'!C36</f>
        <v>96760.9</v>
      </c>
      <c r="D42" s="43">
        <f>'Q2 Base'!D36</f>
        <v>287.10000000000002</v>
      </c>
      <c r="E42" s="43">
        <f>'Q2 Base'!E36</f>
        <v>98099.199999999997</v>
      </c>
      <c r="F42" s="43">
        <f>'Q2 Base'!F36</f>
        <v>181.6</v>
      </c>
      <c r="G42" s="37">
        <f>D42/C42*'Q2 Base'!$L$8</f>
        <v>2.8187522025942299E-3</v>
      </c>
      <c r="H42" s="37">
        <f t="shared" si="0"/>
        <v>0.9971812477974058</v>
      </c>
      <c r="I42" s="37">
        <f>F42/E42*'Q2 Base'!$L$9</f>
        <v>1.6660686325678496E-3</v>
      </c>
      <c r="J42" s="37">
        <f t="shared" si="1"/>
        <v>0.9983339313674322</v>
      </c>
      <c r="L42" s="44">
        <v>30</v>
      </c>
      <c r="M42" s="44">
        <v>56</v>
      </c>
      <c r="N42" s="44">
        <f t="shared" si="2"/>
        <v>0.9950013790762311</v>
      </c>
      <c r="O42" s="44">
        <f t="shared" si="12"/>
        <v>0.94389204611453426</v>
      </c>
      <c r="P42" s="44">
        <v>54</v>
      </c>
      <c r="Q42" s="37">
        <f t="shared" si="3"/>
        <v>0.99738510742278119</v>
      </c>
      <c r="R42" s="37">
        <f t="shared" si="13"/>
        <v>0.97120803980949966</v>
      </c>
      <c r="S42" s="45">
        <f>(1+'Q2 Base'!$L$10)^(0.5-L42)</f>
        <v>0.22102831711183715</v>
      </c>
      <c r="U42" s="37">
        <f t="shared" si="15"/>
        <v>4.7418612985919055E-3</v>
      </c>
      <c r="V42" s="37">
        <f t="shared" si="16"/>
        <v>2.5462628981852012E-3</v>
      </c>
      <c r="W42" s="47">
        <f t="shared" si="4"/>
        <v>104.80856228055197</v>
      </c>
      <c r="X42" s="47">
        <f t="shared" si="5"/>
        <v>56.279620331018421</v>
      </c>
      <c r="Y42" s="37">
        <f t="shared" si="14"/>
        <v>7.0208051392605195E-3</v>
      </c>
      <c r="Z42" s="46">
        <f t="shared" si="6"/>
        <v>155.17967447008903</v>
      </c>
      <c r="AA42" s="25"/>
      <c r="AB42" s="37">
        <f t="shared" si="17"/>
        <v>4.7418612985919055E-3</v>
      </c>
      <c r="AC42" s="37">
        <f t="shared" si="18"/>
        <v>2.5462628981852012E-3</v>
      </c>
      <c r="AD42" s="37">
        <f t="shared" si="7"/>
        <v>3.0176439528052277</v>
      </c>
      <c r="AE42" s="37">
        <f t="shared" si="8"/>
        <v>3.1577343422243014</v>
      </c>
      <c r="AF42" s="37">
        <f t="shared" si="9"/>
        <v>0.26687015354710242</v>
      </c>
      <c r="AH42" s="37">
        <f t="shared" si="10"/>
        <v>1.6154579746407588E-3</v>
      </c>
      <c r="AI42" s="37">
        <f t="shared" si="19"/>
        <v>2.6731905751663254E-4</v>
      </c>
      <c r="AJ42" s="46">
        <f t="shared" si="11"/>
        <v>5.9085081414823692</v>
      </c>
    </row>
    <row r="43" spans="2:36" x14ac:dyDescent="0.2">
      <c r="B43" s="37">
        <v>50</v>
      </c>
      <c r="C43" s="43">
        <f>'Q2 Base'!C37</f>
        <v>96473.8</v>
      </c>
      <c r="D43" s="43">
        <f>'Q2 Base'!D37</f>
        <v>316.60000000000002</v>
      </c>
      <c r="E43" s="43">
        <f>'Q2 Base'!E37</f>
        <v>97917.6</v>
      </c>
      <c r="F43" s="43">
        <f>'Q2 Base'!F37</f>
        <v>200.2</v>
      </c>
      <c r="G43" s="37">
        <f>D43/C43*'Q2 Base'!$L$8</f>
        <v>3.1176340104774563E-3</v>
      </c>
      <c r="H43" s="37">
        <f t="shared" si="0"/>
        <v>0.99688236598952251</v>
      </c>
      <c r="I43" s="37">
        <f>F43/E43*'Q2 Base'!$L$9</f>
        <v>1.8401186303585871E-3</v>
      </c>
      <c r="J43" s="37">
        <f t="shared" si="1"/>
        <v>0.9981598813696414</v>
      </c>
    </row>
    <row r="44" spans="2:36" x14ac:dyDescent="0.2">
      <c r="B44" s="37">
        <v>51</v>
      </c>
      <c r="C44" s="43">
        <f>'Q2 Base'!C38</f>
        <v>96157.3</v>
      </c>
      <c r="D44" s="43">
        <f>'Q2 Base'!D38</f>
        <v>322.2</v>
      </c>
      <c r="E44" s="43">
        <f>'Q2 Base'!E38</f>
        <v>97717.3</v>
      </c>
      <c r="F44" s="43">
        <f>'Q2 Base'!F38</f>
        <v>221.4</v>
      </c>
      <c r="G44" s="37">
        <f>D44/C44*'Q2 Base'!$L$8</f>
        <v>3.1832216586780196E-3</v>
      </c>
      <c r="H44" s="37">
        <f t="shared" si="0"/>
        <v>0.99681677834132199</v>
      </c>
      <c r="I44" s="37">
        <f>F44/E44*'Q2 Base'!$L$9</f>
        <v>2.0391476227853205E-3</v>
      </c>
      <c r="J44" s="37">
        <f t="shared" si="1"/>
        <v>0.99796085237721466</v>
      </c>
      <c r="AA44" s="26"/>
    </row>
    <row r="45" spans="2:36" x14ac:dyDescent="0.2">
      <c r="B45" s="37">
        <v>52</v>
      </c>
      <c r="C45" s="43">
        <f>'Q2 Base'!C39</f>
        <v>95835</v>
      </c>
      <c r="D45" s="43">
        <f>'Q2 Base'!D39</f>
        <v>348.8</v>
      </c>
      <c r="E45" s="43">
        <f>'Q2 Base'!E39</f>
        <v>97495.9</v>
      </c>
      <c r="F45" s="43">
        <f>'Q2 Base'!F39</f>
        <v>242.1</v>
      </c>
      <c r="G45" s="37">
        <f>D45/C45*'Q2 Base'!$L$8</f>
        <v>3.4576094328794284E-3</v>
      </c>
      <c r="H45" s="37">
        <f t="shared" ref="H45:H76" si="20">1-G45</f>
        <v>0.99654239056712057</v>
      </c>
      <c r="I45" s="37">
        <f>F45/E45*'Q2 Base'!$L$9</f>
        <v>2.2348632096324049E-3</v>
      </c>
      <c r="J45" s="37">
        <f t="shared" ref="J45:J76" si="21">1-I45</f>
        <v>0.9977651367903676</v>
      </c>
    </row>
    <row r="46" spans="2:36" x14ac:dyDescent="0.2">
      <c r="B46" s="37">
        <v>53</v>
      </c>
      <c r="C46" s="43">
        <f>'Q2 Base'!C40</f>
        <v>95486.2</v>
      </c>
      <c r="D46" s="43">
        <f>'Q2 Base'!D40</f>
        <v>368.3</v>
      </c>
      <c r="E46" s="43">
        <f>'Q2 Base'!E40</f>
        <v>97253.8</v>
      </c>
      <c r="F46" s="43">
        <f>'Q2 Base'!F40</f>
        <v>263.39999999999998</v>
      </c>
      <c r="G46" s="37">
        <f>D46/C46*'Q2 Base'!$L$8</f>
        <v>3.6642467707375518E-3</v>
      </c>
      <c r="H46" s="37">
        <f t="shared" si="20"/>
        <v>0.99633575322926249</v>
      </c>
      <c r="I46" s="37">
        <f>F46/E46*'Q2 Base'!$L$9</f>
        <v>2.4375397156717782E-3</v>
      </c>
      <c r="J46" s="37">
        <f t="shared" si="21"/>
        <v>0.99756246028432827</v>
      </c>
    </row>
    <row r="47" spans="2:36" x14ac:dyDescent="0.2">
      <c r="B47" s="37">
        <v>54</v>
      </c>
      <c r="C47" s="43">
        <f>'Q2 Base'!C41</f>
        <v>95118</v>
      </c>
      <c r="D47" s="43">
        <f>'Q2 Base'!D41</f>
        <v>400.8</v>
      </c>
      <c r="E47" s="43">
        <f>'Q2 Base'!E41</f>
        <v>96990.6</v>
      </c>
      <c r="F47" s="43">
        <f>'Q2 Base'!F41</f>
        <v>281.8</v>
      </c>
      <c r="G47" s="37">
        <f>D47/C47*'Q2 Base'!$L$8</f>
        <v>4.0030278180785972E-3</v>
      </c>
      <c r="H47" s="37">
        <f t="shared" si="20"/>
        <v>0.9959969721819214</v>
      </c>
      <c r="I47" s="37">
        <f>F47/E47*'Q2 Base'!$L$9</f>
        <v>2.6148925772188233E-3</v>
      </c>
      <c r="J47" s="37">
        <f t="shared" si="21"/>
        <v>0.99738510742278119</v>
      </c>
    </row>
    <row r="48" spans="2:36" x14ac:dyDescent="0.2">
      <c r="B48" s="37">
        <v>55</v>
      </c>
      <c r="C48" s="43">
        <f>'Q2 Base'!C42</f>
        <v>94717.1</v>
      </c>
      <c r="D48" s="43">
        <f>'Q2 Base'!D42</f>
        <v>451.2</v>
      </c>
      <c r="E48" s="43">
        <f>'Q2 Base'!E42</f>
        <v>96708.800000000003</v>
      </c>
      <c r="F48" s="43">
        <f>'Q2 Base'!F42</f>
        <v>305.7</v>
      </c>
      <c r="G48" s="37">
        <f>D48/C48*'Q2 Base'!$L$8</f>
        <v>4.525476392330423E-3</v>
      </c>
      <c r="H48" s="37">
        <f t="shared" si="20"/>
        <v>0.99547452360766953</v>
      </c>
      <c r="I48" s="37">
        <f>F48/E48*'Q2 Base'!$L$9</f>
        <v>2.8449324156643446E-3</v>
      </c>
      <c r="J48" s="37">
        <f t="shared" si="21"/>
        <v>0.9971550675843357</v>
      </c>
    </row>
    <row r="49" spans="2:10" x14ac:dyDescent="0.2">
      <c r="B49" s="37">
        <v>56</v>
      </c>
      <c r="C49" s="43">
        <f>'Q2 Base'!C43</f>
        <v>94266</v>
      </c>
      <c r="D49" s="43">
        <f>'Q2 Base'!D43</f>
        <v>496</v>
      </c>
      <c r="E49" s="43">
        <f>'Q2 Base'!E43</f>
        <v>96403</v>
      </c>
      <c r="F49" s="43">
        <f>'Q2 Base'!F43</f>
        <v>334.3</v>
      </c>
      <c r="G49" s="37">
        <f>D49/C49*'Q2 Base'!$L$8</f>
        <v>4.9986209237689091E-3</v>
      </c>
      <c r="H49" s="37">
        <f t="shared" si="20"/>
        <v>0.9950013790762311</v>
      </c>
      <c r="I49" s="37">
        <f>F49/E49*'Q2 Base'!$L$9</f>
        <v>3.1209609659450434E-3</v>
      </c>
      <c r="J49" s="37">
        <f t="shared" si="21"/>
        <v>0.99687903903405495</v>
      </c>
    </row>
    <row r="50" spans="2:10" x14ac:dyDescent="0.2">
      <c r="B50" s="37">
        <v>57</v>
      </c>
      <c r="C50" s="43">
        <f>'Q2 Base'!C44</f>
        <v>93769.9</v>
      </c>
      <c r="D50" s="43">
        <f>'Q2 Base'!D44</f>
        <v>534.70000000000005</v>
      </c>
      <c r="E50" s="43">
        <f>'Q2 Base'!E44</f>
        <v>96068.800000000003</v>
      </c>
      <c r="F50" s="43">
        <f>'Q2 Base'!F44</f>
        <v>357.1</v>
      </c>
      <c r="G50" s="37">
        <f>D50/C50*'Q2 Base'!$L$8</f>
        <v>5.4171434543494237E-3</v>
      </c>
      <c r="H50" s="37">
        <f t="shared" si="20"/>
        <v>0.9945828565456506</v>
      </c>
      <c r="I50" s="37">
        <f>F50/E50*'Q2 Base'!$L$9</f>
        <v>3.3454149526172912E-3</v>
      </c>
      <c r="J50" s="37">
        <f t="shared" si="21"/>
        <v>0.99665458504738269</v>
      </c>
    </row>
    <row r="51" spans="2:10" x14ac:dyDescent="0.2">
      <c r="B51" s="37">
        <v>58</v>
      </c>
      <c r="C51" s="43">
        <f>'Q2 Base'!C45</f>
        <v>93235.199999999997</v>
      </c>
      <c r="D51" s="43">
        <f>'Q2 Base'!D45</f>
        <v>576.9</v>
      </c>
      <c r="E51" s="43">
        <f>'Q2 Base'!E45</f>
        <v>95711.8</v>
      </c>
      <c r="F51" s="43">
        <f>'Q2 Base'!F45</f>
        <v>390.1</v>
      </c>
      <c r="G51" s="37">
        <f>D51/C51*'Q2 Base'!$L$8</f>
        <v>5.8781983628500819E-3</v>
      </c>
      <c r="H51" s="37">
        <f t="shared" si="20"/>
        <v>0.99412180163714992</v>
      </c>
      <c r="I51" s="37">
        <f>F51/E51*'Q2 Base'!$L$9</f>
        <v>3.6681997413067148E-3</v>
      </c>
      <c r="J51" s="37">
        <f t="shared" si="21"/>
        <v>0.99633180025869328</v>
      </c>
    </row>
    <row r="52" spans="2:10" x14ac:dyDescent="0.2">
      <c r="B52" s="37">
        <v>59</v>
      </c>
      <c r="C52" s="43">
        <f>'Q2 Base'!C46</f>
        <v>92658.3</v>
      </c>
      <c r="D52" s="43">
        <f>'Q2 Base'!D46</f>
        <v>628.1</v>
      </c>
      <c r="E52" s="43">
        <f>'Q2 Base'!E46</f>
        <v>95321.7</v>
      </c>
      <c r="F52" s="43">
        <f>'Q2 Base'!F46</f>
        <v>438.2</v>
      </c>
      <c r="G52" s="37">
        <f>D52/C52*'Q2 Base'!$L$8</f>
        <v>6.4397361056699716E-3</v>
      </c>
      <c r="H52" s="37">
        <f t="shared" si="20"/>
        <v>0.99356026389433005</v>
      </c>
      <c r="I52" s="37">
        <f>F52/E52*'Q2 Base'!$L$9</f>
        <v>4.1373580202619135E-3</v>
      </c>
      <c r="J52" s="37">
        <f t="shared" si="21"/>
        <v>0.99586264197973806</v>
      </c>
    </row>
    <row r="53" spans="2:10" x14ac:dyDescent="0.2">
      <c r="B53" s="37">
        <v>60</v>
      </c>
      <c r="C53" s="43">
        <f>'Q2 Base'!C47</f>
        <v>92030.2</v>
      </c>
      <c r="D53" s="43">
        <f>'Q2 Base'!D47</f>
        <v>712.4</v>
      </c>
      <c r="E53" s="43">
        <f>'Q2 Base'!E47</f>
        <v>94883.5</v>
      </c>
      <c r="F53" s="43">
        <f>'Q2 Base'!F47</f>
        <v>476.1</v>
      </c>
      <c r="G53" s="37">
        <f>D53/C53*'Q2 Base'!$L$8</f>
        <v>7.3538903533839975E-3</v>
      </c>
      <c r="H53" s="37">
        <f t="shared" si="20"/>
        <v>0.99264610964661604</v>
      </c>
      <c r="I53" s="37">
        <f>F53/E53*'Q2 Base'!$L$9</f>
        <v>4.5159590445124813E-3</v>
      </c>
      <c r="J53" s="37">
        <f t="shared" si="21"/>
        <v>0.99548404095548748</v>
      </c>
    </row>
    <row r="54" spans="2:10" x14ac:dyDescent="0.2">
      <c r="B54" s="37">
        <v>61</v>
      </c>
      <c r="C54" s="43">
        <f>'Q2 Base'!C48</f>
        <v>91317.8</v>
      </c>
      <c r="D54" s="43">
        <f>'Q2 Base'!D48</f>
        <v>761.5</v>
      </c>
      <c r="E54" s="43">
        <f>'Q2 Base'!E48</f>
        <v>94407.4</v>
      </c>
      <c r="F54" s="43">
        <f>'Q2 Base'!F48</f>
        <v>515.6</v>
      </c>
      <c r="G54" s="37">
        <f>D54/C54*'Q2 Base'!$L$8</f>
        <v>7.9220590071158083E-3</v>
      </c>
      <c r="H54" s="37">
        <f t="shared" si="20"/>
        <v>0.99207794099288416</v>
      </c>
      <c r="I54" s="37">
        <f>F54/E54*'Q2 Base'!$L$9</f>
        <v>4.915292657143403E-3</v>
      </c>
      <c r="J54" s="37">
        <f t="shared" si="21"/>
        <v>0.99508470734285659</v>
      </c>
    </row>
    <row r="55" spans="2:10" x14ac:dyDescent="0.2">
      <c r="B55" s="37">
        <v>62</v>
      </c>
      <c r="C55" s="43">
        <f>'Q2 Base'!C49</f>
        <v>90556.4</v>
      </c>
      <c r="D55" s="43">
        <f>'Q2 Base'!D49</f>
        <v>822</v>
      </c>
      <c r="E55" s="43">
        <f>'Q2 Base'!E49</f>
        <v>93891.8</v>
      </c>
      <c r="F55" s="43">
        <f>'Q2 Base'!F49</f>
        <v>573.29999999999995</v>
      </c>
      <c r="G55" s="37">
        <f>D55/C55*'Q2 Base'!$L$8</f>
        <v>8.6233551687125379E-3</v>
      </c>
      <c r="H55" s="37">
        <f t="shared" si="20"/>
        <v>0.99137664483128751</v>
      </c>
      <c r="I55" s="37">
        <f>F55/E55*'Q2 Base'!$L$9</f>
        <v>5.4953680726112395E-3</v>
      </c>
      <c r="J55" s="37">
        <f t="shared" si="21"/>
        <v>0.9945046319273888</v>
      </c>
    </row>
    <row r="56" spans="2:10" x14ac:dyDescent="0.2">
      <c r="B56" s="37">
        <v>63</v>
      </c>
      <c r="C56" s="43">
        <f>'Q2 Base'!C50</f>
        <v>89734.399999999994</v>
      </c>
      <c r="D56" s="43">
        <f>'Q2 Base'!D50</f>
        <v>917.1</v>
      </c>
      <c r="E56" s="43">
        <f>'Q2 Base'!E50</f>
        <v>93318.5</v>
      </c>
      <c r="F56" s="43">
        <f>'Q2 Base'!F50</f>
        <v>614.20000000000005</v>
      </c>
      <c r="G56" s="37">
        <f>D56/C56*'Q2 Base'!$L$8</f>
        <v>9.7091527886741316E-3</v>
      </c>
      <c r="H56" s="37">
        <f t="shared" si="20"/>
        <v>0.99029084721132588</v>
      </c>
      <c r="I56" s="37">
        <f>F56/E56*'Q2 Base'!$L$9</f>
        <v>5.9235842839308397E-3</v>
      </c>
      <c r="J56" s="37">
        <f t="shared" si="21"/>
        <v>0.99407641571606919</v>
      </c>
    </row>
    <row r="57" spans="2:10" x14ac:dyDescent="0.2">
      <c r="B57" s="37">
        <v>64</v>
      </c>
      <c r="C57" s="43">
        <f>'Q2 Base'!C51</f>
        <v>88817.3</v>
      </c>
      <c r="D57" s="43">
        <f>'Q2 Base'!D51</f>
        <v>990.7</v>
      </c>
      <c r="E57" s="43">
        <f>'Q2 Base'!E51</f>
        <v>92704.3</v>
      </c>
      <c r="F57" s="43">
        <f>'Q2 Base'!F51</f>
        <v>654.79999999999995</v>
      </c>
      <c r="G57" s="37">
        <f>D57/C57*'Q2 Base'!$L$8</f>
        <v>1.0596640519358278E-2</v>
      </c>
      <c r="H57" s="37">
        <f t="shared" si="20"/>
        <v>0.98940335948064173</v>
      </c>
      <c r="I57" s="37">
        <f>F57/E57*'Q2 Base'!$L$9</f>
        <v>6.3569866769934069E-3</v>
      </c>
      <c r="J57" s="37">
        <f t="shared" si="21"/>
        <v>0.99364301332300664</v>
      </c>
    </row>
    <row r="58" spans="2:10" x14ac:dyDescent="0.2">
      <c r="B58" s="37">
        <v>65</v>
      </c>
      <c r="C58" s="43">
        <f>'Q2 Base'!C52</f>
        <v>87826.6</v>
      </c>
      <c r="D58" s="43">
        <f>'Q2 Base'!D52</f>
        <v>1052</v>
      </c>
      <c r="E58" s="43">
        <f>'Q2 Base'!E52</f>
        <v>92049.600000000006</v>
      </c>
      <c r="F58" s="43">
        <f>'Q2 Base'!F52</f>
        <v>698.7</v>
      </c>
      <c r="G58" s="37">
        <f>D58/C58*'Q2 Base'!$L$8</f>
        <v>1.1379240457902274E-2</v>
      </c>
      <c r="H58" s="37">
        <f t="shared" si="20"/>
        <v>0.98862075954209772</v>
      </c>
      <c r="I58" s="37">
        <f>F58/E58*'Q2 Base'!$L$9</f>
        <v>6.8314256661625907E-3</v>
      </c>
      <c r="J58" s="37">
        <f t="shared" si="21"/>
        <v>0.99316857433383743</v>
      </c>
    </row>
    <row r="59" spans="2:10" x14ac:dyDescent="0.2">
      <c r="B59" s="37">
        <v>66</v>
      </c>
      <c r="C59" s="43">
        <f>'Q2 Base'!C53</f>
        <v>86774.5</v>
      </c>
      <c r="D59" s="43">
        <f>'Q2 Base'!D53</f>
        <v>1132.7</v>
      </c>
      <c r="E59" s="43">
        <f>'Q2 Base'!E53</f>
        <v>91350.9</v>
      </c>
      <c r="F59" s="43">
        <f>'Q2 Base'!F53</f>
        <v>780</v>
      </c>
      <c r="G59" s="37">
        <f>D59/C59*'Q2 Base'!$L$8</f>
        <v>1.2400705276319656E-2</v>
      </c>
      <c r="H59" s="37">
        <f t="shared" si="20"/>
        <v>0.98759929472368035</v>
      </c>
      <c r="I59" s="37">
        <f>F59/E59*'Q2 Base'!$L$9</f>
        <v>7.6846533531689356E-3</v>
      </c>
      <c r="J59" s="37">
        <f t="shared" si="21"/>
        <v>0.99231534664683108</v>
      </c>
    </row>
    <row r="60" spans="2:10" x14ac:dyDescent="0.2">
      <c r="B60" s="37">
        <v>67</v>
      </c>
      <c r="C60" s="43">
        <f>'Q2 Base'!C54</f>
        <v>85641.8</v>
      </c>
      <c r="D60" s="43">
        <f>'Q2 Base'!D54</f>
        <v>1206.5</v>
      </c>
      <c r="E60" s="43">
        <f>'Q2 Base'!E54</f>
        <v>90570.9</v>
      </c>
      <c r="F60" s="43">
        <f>'Q2 Base'!F54</f>
        <v>839.4</v>
      </c>
      <c r="G60" s="37">
        <f>D60/C60*'Q2 Base'!$L$8</f>
        <v>1.3383359527707262E-2</v>
      </c>
      <c r="H60" s="37">
        <f t="shared" si="20"/>
        <v>0.98661664047229269</v>
      </c>
      <c r="I60" s="37">
        <f>F60/E60*'Q2 Base'!$L$9</f>
        <v>8.3410896877473897E-3</v>
      </c>
      <c r="J60" s="37">
        <f t="shared" si="21"/>
        <v>0.99165891031225262</v>
      </c>
    </row>
    <row r="61" spans="2:10" x14ac:dyDescent="0.2">
      <c r="B61" s="37">
        <v>68</v>
      </c>
      <c r="C61" s="43">
        <f>'Q2 Base'!C55</f>
        <v>84435.3</v>
      </c>
      <c r="D61" s="43">
        <f>'Q2 Base'!D55</f>
        <v>1284.0999999999999</v>
      </c>
      <c r="E61" s="43">
        <f>'Q2 Base'!E55</f>
        <v>89731.5</v>
      </c>
      <c r="F61" s="43">
        <f>'Q2 Base'!F55</f>
        <v>904.4</v>
      </c>
      <c r="G61" s="37">
        <f>D61/C61*'Q2 Base'!$L$8</f>
        <v>1.4447689532695446E-2</v>
      </c>
      <c r="H61" s="37">
        <f t="shared" si="20"/>
        <v>0.98555231046730452</v>
      </c>
      <c r="I61" s="37">
        <f>F61/E61*'Q2 Base'!$L$9</f>
        <v>9.0710620016382203E-3</v>
      </c>
      <c r="J61" s="37">
        <f t="shared" si="21"/>
        <v>0.99092893799836179</v>
      </c>
    </row>
    <row r="62" spans="2:10" x14ac:dyDescent="0.2">
      <c r="B62" s="37">
        <v>69</v>
      </c>
      <c r="C62" s="43">
        <f>'Q2 Base'!C56</f>
        <v>83151.3</v>
      </c>
      <c r="D62" s="43">
        <f>'Q2 Base'!D56</f>
        <v>1378.1</v>
      </c>
      <c r="E62" s="43">
        <f>'Q2 Base'!E56</f>
        <v>88827.1</v>
      </c>
      <c r="F62" s="43">
        <f>'Q2 Base'!F56</f>
        <v>984.1</v>
      </c>
      <c r="G62" s="37">
        <f>D62/C62*'Q2 Base'!$L$8</f>
        <v>1.5744732794315902E-2</v>
      </c>
      <c r="H62" s="37">
        <f t="shared" si="20"/>
        <v>0.98425526720568413</v>
      </c>
      <c r="I62" s="37">
        <f>F62/E62*'Q2 Base'!$L$9</f>
        <v>9.9709435521366779E-3</v>
      </c>
      <c r="J62" s="37">
        <f t="shared" si="21"/>
        <v>0.99002905644786332</v>
      </c>
    </row>
    <row r="63" spans="2:10" x14ac:dyDescent="0.2">
      <c r="B63" s="37">
        <v>70</v>
      </c>
      <c r="C63" s="43">
        <f>'Q2 Base'!C57</f>
        <v>81773.2</v>
      </c>
      <c r="D63" s="43">
        <f>'Q2 Base'!D57</f>
        <v>1493.7</v>
      </c>
      <c r="E63" s="43">
        <f>'Q2 Base'!E57</f>
        <v>87842.9</v>
      </c>
      <c r="F63" s="43">
        <f>'Q2 Base'!F57</f>
        <v>1066.5</v>
      </c>
      <c r="G63" s="37">
        <f>D63/C63*'Q2 Base'!$L$8</f>
        <v>1.7353056991777256E-2</v>
      </c>
      <c r="H63" s="37">
        <f t="shared" si="20"/>
        <v>0.98264694300822275</v>
      </c>
      <c r="I63" s="37">
        <f>F63/E63*'Q2 Base'!$L$9</f>
        <v>1.092689335165392E-2</v>
      </c>
      <c r="J63" s="37">
        <f t="shared" si="21"/>
        <v>0.98907310664834613</v>
      </c>
    </row>
    <row r="64" spans="2:10" x14ac:dyDescent="0.2">
      <c r="B64" s="37">
        <v>71</v>
      </c>
      <c r="C64" s="43">
        <f>'Q2 Base'!C58</f>
        <v>80279.5</v>
      </c>
      <c r="D64" s="43">
        <f>'Q2 Base'!D58</f>
        <v>1664.1</v>
      </c>
      <c r="E64" s="43">
        <f>'Q2 Base'!E58</f>
        <v>86776.5</v>
      </c>
      <c r="F64" s="43">
        <f>'Q2 Base'!F58</f>
        <v>1197.9000000000001</v>
      </c>
      <c r="G64" s="37">
        <f>D64/C64*'Q2 Base'!$L$8</f>
        <v>1.9692387222142636E-2</v>
      </c>
      <c r="H64" s="37">
        <f t="shared" si="20"/>
        <v>0.98030761277785738</v>
      </c>
      <c r="I64" s="37">
        <f>F64/E64*'Q2 Base'!$L$9</f>
        <v>1.2423985756512421E-2</v>
      </c>
      <c r="J64" s="37">
        <f t="shared" si="21"/>
        <v>0.98757601424348762</v>
      </c>
    </row>
    <row r="65" spans="2:10" x14ac:dyDescent="0.2">
      <c r="B65" s="37">
        <v>72</v>
      </c>
      <c r="C65" s="43">
        <f>'Q2 Base'!C59</f>
        <v>78615.399999999994</v>
      </c>
      <c r="D65" s="43">
        <f>'Q2 Base'!D59</f>
        <v>1792.7</v>
      </c>
      <c r="E65" s="43">
        <f>'Q2 Base'!E59</f>
        <v>85578.5</v>
      </c>
      <c r="F65" s="43">
        <f>'Q2 Base'!F59</f>
        <v>1319.2</v>
      </c>
      <c r="G65" s="37">
        <f>D65/C65*'Q2 Base'!$L$8</f>
        <v>2.1663249185274132E-2</v>
      </c>
      <c r="H65" s="37">
        <f t="shared" si="20"/>
        <v>0.97833675081472582</v>
      </c>
      <c r="I65" s="37">
        <f>F65/E65*'Q2 Base'!$L$9</f>
        <v>1.3873578059909908E-2</v>
      </c>
      <c r="J65" s="37">
        <f t="shared" si="21"/>
        <v>0.98612642194009004</v>
      </c>
    </row>
    <row r="66" spans="2:10" x14ac:dyDescent="0.2">
      <c r="B66" s="37">
        <v>73</v>
      </c>
      <c r="C66" s="43">
        <f>'Q2 Base'!C60</f>
        <v>76822.7</v>
      </c>
      <c r="D66" s="43">
        <f>'Q2 Base'!D60</f>
        <v>1937.9</v>
      </c>
      <c r="E66" s="43">
        <f>'Q2 Base'!E60</f>
        <v>84259.3</v>
      </c>
      <c r="F66" s="43">
        <f>'Q2 Base'!F60</f>
        <v>1458.6</v>
      </c>
      <c r="G66" s="37">
        <f>D66/C66*'Q2 Base'!$L$8</f>
        <v>2.3964336062127473E-2</v>
      </c>
      <c r="H66" s="37">
        <f t="shared" si="20"/>
        <v>0.97603566393787256</v>
      </c>
      <c r="I66" s="37">
        <f>F66/E66*'Q2 Base'!$L$9</f>
        <v>1.5579763895498774E-2</v>
      </c>
      <c r="J66" s="37">
        <f t="shared" si="21"/>
        <v>0.98442023610450125</v>
      </c>
    </row>
    <row r="67" spans="2:10" x14ac:dyDescent="0.2">
      <c r="B67" s="37">
        <v>74</v>
      </c>
      <c r="C67" s="43">
        <f>'Q2 Base'!C61</f>
        <v>74884.7</v>
      </c>
      <c r="D67" s="43">
        <f>'Q2 Base'!D61</f>
        <v>2148</v>
      </c>
      <c r="E67" s="43">
        <f>'Q2 Base'!E61</f>
        <v>82800.800000000003</v>
      </c>
      <c r="F67" s="43">
        <f>'Q2 Base'!F61</f>
        <v>1575.8</v>
      </c>
      <c r="G67" s="37">
        <f>D67/C67*'Q2 Base'!$L$8</f>
        <v>2.7249892167558926E-2</v>
      </c>
      <c r="H67" s="37">
        <f t="shared" si="20"/>
        <v>0.97275010783244109</v>
      </c>
      <c r="I67" s="37">
        <f>F67/E67*'Q2 Base'!$L$9</f>
        <v>1.7128095380720958E-2</v>
      </c>
      <c r="J67" s="37">
        <f t="shared" si="21"/>
        <v>0.98287190461927909</v>
      </c>
    </row>
    <row r="68" spans="2:10" x14ac:dyDescent="0.2">
      <c r="B68" s="37">
        <v>75</v>
      </c>
      <c r="C68" s="43">
        <f>'Q2 Base'!C62</f>
        <v>72736.7</v>
      </c>
      <c r="D68" s="43">
        <f>'Q2 Base'!D62</f>
        <v>2331.3000000000002</v>
      </c>
      <c r="E68" s="43">
        <f>'Q2 Base'!E62</f>
        <v>81225</v>
      </c>
      <c r="F68" s="43">
        <f>'Q2 Base'!F62</f>
        <v>1755.9</v>
      </c>
      <c r="G68" s="37">
        <f>D68/C68*'Q2 Base'!$L$8</f>
        <v>3.0448659342532727E-2</v>
      </c>
      <c r="H68" s="37">
        <f t="shared" si="20"/>
        <v>0.96955134065746729</v>
      </c>
      <c r="I68" s="37">
        <f>F68/E68*'Q2 Base'!$L$9</f>
        <v>1.9455955678670363E-2</v>
      </c>
      <c r="J68" s="37">
        <f t="shared" si="21"/>
        <v>0.98054404432132969</v>
      </c>
    </row>
    <row r="69" spans="2:10" x14ac:dyDescent="0.2">
      <c r="B69" s="37">
        <v>76</v>
      </c>
      <c r="C69" s="43">
        <f>'Q2 Base'!C63</f>
        <v>70405.399999999994</v>
      </c>
      <c r="D69" s="43">
        <f>'Q2 Base'!D63</f>
        <v>2508.1</v>
      </c>
      <c r="E69" s="43">
        <f>'Q2 Base'!E63</f>
        <v>79469.100000000006</v>
      </c>
      <c r="F69" s="43">
        <f>'Q2 Base'!F63</f>
        <v>1962.2</v>
      </c>
      <c r="G69" s="37">
        <f>D69/C69*'Q2 Base'!$L$8</f>
        <v>3.3842503557965725E-2</v>
      </c>
      <c r="H69" s="37">
        <f t="shared" si="20"/>
        <v>0.9661574964420343</v>
      </c>
      <c r="I69" s="37">
        <f>F69/E69*'Q2 Base'!$L$9</f>
        <v>2.2222222222222223E-2</v>
      </c>
      <c r="J69" s="37">
        <f t="shared" si="21"/>
        <v>0.97777777777777775</v>
      </c>
    </row>
    <row r="70" spans="2:10" x14ac:dyDescent="0.2">
      <c r="B70" s="37">
        <v>77</v>
      </c>
      <c r="C70" s="43">
        <f>'Q2 Base'!C64</f>
        <v>67897.3</v>
      </c>
      <c r="D70" s="43">
        <f>'Q2 Base'!D64</f>
        <v>2641.8</v>
      </c>
      <c r="E70" s="43">
        <f>'Q2 Base'!E64</f>
        <v>77506.899999999994</v>
      </c>
      <c r="F70" s="43">
        <f>'Q2 Base'!F64</f>
        <v>2064</v>
      </c>
      <c r="G70" s="37">
        <f>D70/C70*'Q2 Base'!$L$8</f>
        <v>3.6963325493060847E-2</v>
      </c>
      <c r="H70" s="37">
        <f t="shared" si="20"/>
        <v>0.96303667450693919</v>
      </c>
      <c r="I70" s="37">
        <f>F70/E70*'Q2 Base'!$L$9</f>
        <v>2.3966898430978406E-2</v>
      </c>
      <c r="J70" s="37">
        <f t="shared" si="21"/>
        <v>0.97603310156902157</v>
      </c>
    </row>
    <row r="71" spans="2:10" x14ac:dyDescent="0.2">
      <c r="B71" s="37">
        <v>78</v>
      </c>
      <c r="C71" s="43">
        <f>'Q2 Base'!C65</f>
        <v>65255.5</v>
      </c>
      <c r="D71" s="43">
        <f>'Q2 Base'!D65</f>
        <v>2822</v>
      </c>
      <c r="E71" s="43">
        <f>'Q2 Base'!E65</f>
        <v>75442.8</v>
      </c>
      <c r="F71" s="43">
        <f>'Q2 Base'!F65</f>
        <v>2299.8000000000002</v>
      </c>
      <c r="G71" s="37">
        <f>D71/C71*'Q2 Base'!$L$8</f>
        <v>4.1083127092735476E-2</v>
      </c>
      <c r="H71" s="37">
        <f t="shared" si="20"/>
        <v>0.95891687290726457</v>
      </c>
      <c r="I71" s="37">
        <f>F71/E71*'Q2 Base'!$L$9</f>
        <v>2.7435620098935885E-2</v>
      </c>
      <c r="J71" s="37">
        <f t="shared" si="21"/>
        <v>0.97256437990106415</v>
      </c>
    </row>
    <row r="72" spans="2:10" x14ac:dyDescent="0.2">
      <c r="B72" s="37">
        <v>79</v>
      </c>
      <c r="C72" s="43">
        <f>'Q2 Base'!C66</f>
        <v>62433.5</v>
      </c>
      <c r="D72" s="43">
        <f>'Q2 Base'!D66</f>
        <v>2990.2</v>
      </c>
      <c r="E72" s="43">
        <f>'Q2 Base'!E66</f>
        <v>73143</v>
      </c>
      <c r="F72" s="43">
        <f>'Q2 Base'!F66</f>
        <v>2471.1</v>
      </c>
      <c r="G72" s="37">
        <f>D72/C72*'Q2 Base'!$L$8</f>
        <v>4.5499451416306951E-2</v>
      </c>
      <c r="H72" s="37">
        <f t="shared" si="20"/>
        <v>0.95450054858369304</v>
      </c>
      <c r="I72" s="37">
        <f>F72/E72*'Q2 Base'!$L$9</f>
        <v>3.0406053894425984E-2</v>
      </c>
      <c r="J72" s="37">
        <f t="shared" si="21"/>
        <v>0.96959394610557403</v>
      </c>
    </row>
    <row r="73" spans="2:10" x14ac:dyDescent="0.2">
      <c r="B73" s="37">
        <v>80</v>
      </c>
      <c r="C73" s="43">
        <f>'Q2 Base'!C67</f>
        <v>59443.3</v>
      </c>
      <c r="D73" s="43">
        <f>'Q2 Base'!D67</f>
        <v>3217.5</v>
      </c>
      <c r="E73" s="43">
        <f>'Q2 Base'!E67</f>
        <v>70671.899999999994</v>
      </c>
      <c r="F73" s="43">
        <f>'Q2 Base'!F67</f>
        <v>2738.8</v>
      </c>
      <c r="G73" s="37">
        <f>D73/C73*'Q2 Base'!$L$8</f>
        <v>5.1420849784584631E-2</v>
      </c>
      <c r="H73" s="37">
        <f t="shared" si="20"/>
        <v>0.94857915021541539</v>
      </c>
      <c r="I73" s="37">
        <f>F73/E73*'Q2 Base'!$L$9</f>
        <v>3.4878360423308281E-2</v>
      </c>
      <c r="J73" s="37">
        <f t="shared" si="21"/>
        <v>0.96512163957669173</v>
      </c>
    </row>
    <row r="74" spans="2:10" x14ac:dyDescent="0.2">
      <c r="B74" s="37">
        <v>81</v>
      </c>
      <c r="C74" s="43">
        <f>'Q2 Base'!C68</f>
        <v>56225.8</v>
      </c>
      <c r="D74" s="43">
        <f>'Q2 Base'!D68</f>
        <v>3386.5</v>
      </c>
      <c r="E74" s="43">
        <f>'Q2 Base'!E68</f>
        <v>67933</v>
      </c>
      <c r="F74" s="43">
        <f>'Q2 Base'!F68</f>
        <v>2976.4</v>
      </c>
      <c r="G74" s="37">
        <f>D74/C74*'Q2 Base'!$L$8</f>
        <v>5.7218839038306255E-2</v>
      </c>
      <c r="H74" s="37">
        <f t="shared" si="20"/>
        <v>0.94278116096169373</v>
      </c>
      <c r="I74" s="37">
        <f>F74/E74*'Q2 Base'!$L$9</f>
        <v>3.9432381905701211E-2</v>
      </c>
      <c r="J74" s="37">
        <f t="shared" si="21"/>
        <v>0.9605676180942988</v>
      </c>
    </row>
    <row r="75" spans="2:10" x14ac:dyDescent="0.2">
      <c r="B75" s="37">
        <v>82</v>
      </c>
      <c r="C75" s="43">
        <f>'Q2 Base'!C69</f>
        <v>52839.3</v>
      </c>
      <c r="D75" s="43">
        <f>'Q2 Base'!D69</f>
        <v>3607.1</v>
      </c>
      <c r="E75" s="43">
        <f>'Q2 Base'!E69</f>
        <v>64956.7</v>
      </c>
      <c r="F75" s="43">
        <f>'Q2 Base'!F69</f>
        <v>3246.1</v>
      </c>
      <c r="G75" s="37">
        <f>D75/C75*'Q2 Base'!$L$8</f>
        <v>6.4852202811165161E-2</v>
      </c>
      <c r="H75" s="37">
        <f t="shared" si="20"/>
        <v>0.9351477971888349</v>
      </c>
      <c r="I75" s="37">
        <f>F75/E75*'Q2 Base'!$L$9</f>
        <v>4.4975960909344227E-2</v>
      </c>
      <c r="J75" s="37">
        <f t="shared" si="21"/>
        <v>0.95502403909065581</v>
      </c>
    </row>
    <row r="76" spans="2:10" x14ac:dyDescent="0.2">
      <c r="B76" s="37">
        <v>83</v>
      </c>
      <c r="C76" s="43">
        <f>'Q2 Base'!C70</f>
        <v>49232.3</v>
      </c>
      <c r="D76" s="43">
        <f>'Q2 Base'!D70</f>
        <v>3807.2</v>
      </c>
      <c r="E76" s="43">
        <f>'Q2 Base'!E70</f>
        <v>61710.5</v>
      </c>
      <c r="F76" s="43">
        <f>'Q2 Base'!F70</f>
        <v>3537.5</v>
      </c>
      <c r="G76" s="37">
        <f>D76/C76*'Q2 Base'!$L$8</f>
        <v>7.3464778204552689E-2</v>
      </c>
      <c r="H76" s="37">
        <f t="shared" si="20"/>
        <v>0.92653522179544734</v>
      </c>
      <c r="I76" s="37">
        <f>F76/E76*'Q2 Base'!$L$9</f>
        <v>5.159170643569571E-2</v>
      </c>
      <c r="J76" s="37">
        <f t="shared" si="21"/>
        <v>0.94840829356430434</v>
      </c>
    </row>
    <row r="77" spans="2:10" x14ac:dyDescent="0.2">
      <c r="B77" s="37">
        <v>84</v>
      </c>
      <c r="C77" s="43">
        <f>'Q2 Base'!C71</f>
        <v>45425.1</v>
      </c>
      <c r="D77" s="43">
        <f>'Q2 Base'!D71</f>
        <v>3932.4</v>
      </c>
      <c r="E77" s="43">
        <f>'Q2 Base'!E71</f>
        <v>58173</v>
      </c>
      <c r="F77" s="43">
        <f>'Q2 Base'!F71</f>
        <v>3816</v>
      </c>
      <c r="G77" s="37">
        <f>D77/C77*'Q2 Base'!$L$8</f>
        <v>8.224043535402234E-2</v>
      </c>
      <c r="H77" s="37">
        <f t="shared" ref="H77:H93" si="22">1-G77</f>
        <v>0.91775956464597763</v>
      </c>
      <c r="I77" s="37">
        <f>F77/E77*'Q2 Base'!$L$9</f>
        <v>5.9037697901088135E-2</v>
      </c>
      <c r="J77" s="37">
        <f t="shared" ref="J77:J93" si="23">1-I77</f>
        <v>0.94096230209891185</v>
      </c>
    </row>
    <row r="78" spans="2:10" x14ac:dyDescent="0.2">
      <c r="B78" s="37">
        <v>85</v>
      </c>
      <c r="C78" s="43">
        <f>'Q2 Base'!C72</f>
        <v>41492.699999999997</v>
      </c>
      <c r="D78" s="43">
        <f>'Q2 Base'!D72</f>
        <v>4017.1</v>
      </c>
      <c r="E78" s="43">
        <f>'Q2 Base'!E72</f>
        <v>54357</v>
      </c>
      <c r="F78" s="43">
        <f>'Q2 Base'!F72</f>
        <v>4009.4</v>
      </c>
      <c r="G78" s="37">
        <f>D78/C78*'Q2 Base'!$L$8</f>
        <v>9.1973889382951701E-2</v>
      </c>
      <c r="H78" s="37">
        <f t="shared" si="22"/>
        <v>0.9080261106170483</v>
      </c>
      <c r="I78" s="37">
        <f>F78/E78*'Q2 Base'!$L$9</f>
        <v>6.6384458303438379E-2</v>
      </c>
      <c r="J78" s="37">
        <f t="shared" si="23"/>
        <v>0.93361554169656158</v>
      </c>
    </row>
    <row r="79" spans="2:10" x14ac:dyDescent="0.2">
      <c r="B79" s="37">
        <v>86</v>
      </c>
      <c r="C79" s="43">
        <f>'Q2 Base'!C73</f>
        <v>37475.599999999999</v>
      </c>
      <c r="D79" s="43">
        <f>'Q2 Base'!D73</f>
        <v>4054.2</v>
      </c>
      <c r="E79" s="43">
        <f>'Q2 Base'!E73</f>
        <v>50347.8</v>
      </c>
      <c r="F79" s="43">
        <f>'Q2 Base'!F73</f>
        <v>4227.7</v>
      </c>
      <c r="G79" s="37">
        <f>D79/C79*'Q2 Base'!$L$8</f>
        <v>0.10277327114175623</v>
      </c>
      <c r="H79" s="37">
        <f t="shared" si="22"/>
        <v>0.89722672885824373</v>
      </c>
      <c r="I79" s="37">
        <f>F79/E79*'Q2 Base'!$L$9</f>
        <v>7.5572914804619071E-2</v>
      </c>
      <c r="J79" s="37">
        <f t="shared" si="23"/>
        <v>0.92442708519538097</v>
      </c>
    </row>
    <row r="80" spans="2:10" x14ac:dyDescent="0.2">
      <c r="B80" s="37">
        <v>87</v>
      </c>
      <c r="C80" s="43">
        <f>'Q2 Base'!C74</f>
        <v>33421.4</v>
      </c>
      <c r="D80" s="43">
        <f>'Q2 Base'!D74</f>
        <v>4045.2</v>
      </c>
      <c r="E80" s="43">
        <f>'Q2 Base'!E74</f>
        <v>46120.1</v>
      </c>
      <c r="F80" s="43">
        <f>'Q2 Base'!F74</f>
        <v>4396.3999999999996</v>
      </c>
      <c r="G80" s="37">
        <f>D80/C80*'Q2 Base'!$L$8</f>
        <v>0.11498441118564751</v>
      </c>
      <c r="H80" s="37">
        <f t="shared" si="22"/>
        <v>0.88501558881435249</v>
      </c>
      <c r="I80" s="37">
        <f>F80/E80*'Q2 Base'!$L$9</f>
        <v>8.5792528637188559E-2</v>
      </c>
      <c r="J80" s="37">
        <f t="shared" si="23"/>
        <v>0.91420747136281144</v>
      </c>
    </row>
    <row r="81" spans="2:10" x14ac:dyDescent="0.2">
      <c r="B81" s="37">
        <v>88</v>
      </c>
      <c r="C81" s="43">
        <f>'Q2 Base'!C75</f>
        <v>29376.2</v>
      </c>
      <c r="D81" s="43">
        <f>'Q2 Base'!D75</f>
        <v>3977.3</v>
      </c>
      <c r="E81" s="43">
        <f>'Q2 Base'!E75</f>
        <v>41723.699999999997</v>
      </c>
      <c r="F81" s="43">
        <f>'Q2 Base'!F75</f>
        <v>4521.6000000000004</v>
      </c>
      <c r="G81" s="37">
        <f>D81/C81*'Q2 Base'!$L$8</f>
        <v>0.12862232010947636</v>
      </c>
      <c r="H81" s="37">
        <f t="shared" si="22"/>
        <v>0.87137767989052362</v>
      </c>
      <c r="I81" s="37">
        <f>F81/E81*'Q2 Base'!$L$9</f>
        <v>9.7533056751917993E-2</v>
      </c>
      <c r="J81" s="37">
        <f t="shared" si="23"/>
        <v>0.90246694324808197</v>
      </c>
    </row>
    <row r="82" spans="2:10" x14ac:dyDescent="0.2">
      <c r="B82" s="37">
        <v>89</v>
      </c>
      <c r="C82" s="43">
        <f>'Q2 Base'!C76</f>
        <v>25399</v>
      </c>
      <c r="D82" s="43">
        <f>'Q2 Base'!D76</f>
        <v>3806.4</v>
      </c>
      <c r="E82" s="43">
        <f>'Q2 Base'!E76</f>
        <v>37202.1</v>
      </c>
      <c r="F82" s="43">
        <f>'Q2 Base'!F76</f>
        <v>4547.8</v>
      </c>
      <c r="G82" s="37">
        <f>D82/C82*'Q2 Base'!$L$8</f>
        <v>0.14237095948659395</v>
      </c>
      <c r="H82" s="37">
        <f t="shared" si="22"/>
        <v>0.85762904051340605</v>
      </c>
      <c r="I82" s="37">
        <f>F82/E82*'Q2 Base'!$L$9</f>
        <v>0.11002120848016646</v>
      </c>
      <c r="J82" s="37">
        <f t="shared" si="23"/>
        <v>0.8899787915198335</v>
      </c>
    </row>
    <row r="83" spans="2:10" x14ac:dyDescent="0.2">
      <c r="B83" s="37">
        <v>90</v>
      </c>
      <c r="C83" s="43">
        <f>'Q2 Base'!C77</f>
        <v>21592.5</v>
      </c>
      <c r="D83" s="43">
        <f>'Q2 Base'!D77</f>
        <v>3618.7</v>
      </c>
      <c r="E83" s="43">
        <f>'Q2 Base'!E77</f>
        <v>32654.2</v>
      </c>
      <c r="F83" s="43">
        <f>'Q2 Base'!F77</f>
        <v>4500.3</v>
      </c>
      <c r="G83" s="37">
        <f>D83/C83*'Q2 Base'!$L$8</f>
        <v>0.15921106865809886</v>
      </c>
      <c r="H83" s="37">
        <f t="shared" si="22"/>
        <v>0.84078893134190114</v>
      </c>
      <c r="I83" s="37">
        <f>F83/E83*'Q2 Base'!$L$9</f>
        <v>0.12403519302264335</v>
      </c>
      <c r="J83" s="37">
        <f t="shared" si="23"/>
        <v>0.87596480697735668</v>
      </c>
    </row>
    <row r="84" spans="2:10" x14ac:dyDescent="0.2">
      <c r="B84" s="37">
        <v>91</v>
      </c>
      <c r="C84" s="43">
        <f>'Q2 Base'!C78</f>
        <v>17973.8</v>
      </c>
      <c r="D84" s="43">
        <f>'Q2 Base'!D78</f>
        <v>3308.3</v>
      </c>
      <c r="E84" s="43">
        <f>'Q2 Base'!E78</f>
        <v>28153.9</v>
      </c>
      <c r="F84" s="43">
        <f>'Q2 Base'!F78</f>
        <v>4301.8999999999996</v>
      </c>
      <c r="G84" s="37">
        <f>D84/C84*'Q2 Base'!$L$8</f>
        <v>0.1748592395598037</v>
      </c>
      <c r="H84" s="37">
        <f t="shared" si="22"/>
        <v>0.82514076044019635</v>
      </c>
      <c r="I84" s="37">
        <f>F84/E84*'Q2 Base'!$L$9</f>
        <v>0.13751949108294054</v>
      </c>
      <c r="J84" s="37">
        <f t="shared" si="23"/>
        <v>0.86248050891705952</v>
      </c>
    </row>
    <row r="85" spans="2:10" x14ac:dyDescent="0.2">
      <c r="B85" s="37">
        <v>92</v>
      </c>
      <c r="C85" s="43">
        <f>'Q2 Base'!C79</f>
        <v>14665.4</v>
      </c>
      <c r="D85" s="43">
        <f>'Q2 Base'!D79</f>
        <v>2930.8</v>
      </c>
      <c r="E85" s="43">
        <f>'Q2 Base'!E79</f>
        <v>23852.1</v>
      </c>
      <c r="F85" s="43">
        <f>'Q2 Base'!F79</f>
        <v>4048.9</v>
      </c>
      <c r="G85" s="37">
        <f>D85/C85*'Q2 Base'!$L$8</f>
        <v>0.18985230542637774</v>
      </c>
      <c r="H85" s="37">
        <f t="shared" si="22"/>
        <v>0.81014769457362223</v>
      </c>
      <c r="I85" s="37">
        <f>F85/E85*'Q2 Base'!$L$9</f>
        <v>0.15277522733847337</v>
      </c>
      <c r="J85" s="37">
        <f t="shared" si="23"/>
        <v>0.84722477266152663</v>
      </c>
    </row>
    <row r="86" spans="2:10" x14ac:dyDescent="0.2">
      <c r="B86" s="37">
        <v>93</v>
      </c>
      <c r="C86" s="43">
        <f>'Q2 Base'!C80</f>
        <v>11734.6</v>
      </c>
      <c r="D86" s="43">
        <f>'Q2 Base'!D80</f>
        <v>2580.6999999999998</v>
      </c>
      <c r="E86" s="43">
        <f>'Q2 Base'!E80</f>
        <v>19803.2</v>
      </c>
      <c r="F86" s="43">
        <f>'Q2 Base'!F80</f>
        <v>3686.2</v>
      </c>
      <c r="G86" s="37">
        <f>D86/C86*'Q2 Base'!$L$8</f>
        <v>0.20892616706151038</v>
      </c>
      <c r="H86" s="37">
        <f t="shared" si="22"/>
        <v>0.79107383293848965</v>
      </c>
      <c r="I86" s="37">
        <f>F86/E86*'Q2 Base'!$L$9</f>
        <v>0.16752747030782902</v>
      </c>
      <c r="J86" s="37">
        <f t="shared" si="23"/>
        <v>0.832472529692171</v>
      </c>
    </row>
    <row r="87" spans="2:10" x14ac:dyDescent="0.2">
      <c r="B87" s="37">
        <v>94</v>
      </c>
      <c r="C87" s="43">
        <f>'Q2 Base'!C81</f>
        <v>9153.9</v>
      </c>
      <c r="D87" s="43">
        <f>'Q2 Base'!D81</f>
        <v>2205.5</v>
      </c>
      <c r="E87" s="43">
        <f>'Q2 Base'!E81</f>
        <v>16116.9</v>
      </c>
      <c r="F87" s="43">
        <f>'Q2 Base'!F81</f>
        <v>3344.6</v>
      </c>
      <c r="G87" s="37">
        <f>D87/C87*'Q2 Base'!$L$8</f>
        <v>0.22888877964583401</v>
      </c>
      <c r="H87" s="37">
        <f t="shared" si="22"/>
        <v>0.77111122035416602</v>
      </c>
      <c r="I87" s="37">
        <f>F87/E87*'Q2 Base'!$L$9</f>
        <v>0.1867691677679951</v>
      </c>
      <c r="J87" s="37">
        <f t="shared" si="23"/>
        <v>0.81323083223200487</v>
      </c>
    </row>
    <row r="88" spans="2:10" x14ac:dyDescent="0.2">
      <c r="B88" s="37">
        <v>95</v>
      </c>
      <c r="C88" s="43">
        <f>'Q2 Base'!C82</f>
        <v>6948.4</v>
      </c>
      <c r="D88" s="43">
        <f>'Q2 Base'!D82</f>
        <v>1853.3</v>
      </c>
      <c r="E88" s="43">
        <f>'Q2 Base'!E82</f>
        <v>12772.4</v>
      </c>
      <c r="F88" s="43">
        <f>'Q2 Base'!F82</f>
        <v>2974.3</v>
      </c>
      <c r="G88" s="37">
        <f>D88/C88*'Q2 Base'!$L$8</f>
        <v>0.2533871107017443</v>
      </c>
      <c r="H88" s="37">
        <f t="shared" si="22"/>
        <v>0.74661288929825576</v>
      </c>
      <c r="I88" s="37">
        <f>F88/E88*'Q2 Base'!$L$9</f>
        <v>0.20958238075851057</v>
      </c>
      <c r="J88" s="37">
        <f t="shared" si="23"/>
        <v>0.79041761924148946</v>
      </c>
    </row>
    <row r="89" spans="2:10" x14ac:dyDescent="0.2">
      <c r="B89" s="37">
        <v>96</v>
      </c>
      <c r="C89" s="43">
        <f>'Q2 Base'!C83</f>
        <v>5095.1000000000004</v>
      </c>
      <c r="D89" s="43">
        <f>'Q2 Base'!D83</f>
        <v>1458.9</v>
      </c>
      <c r="E89" s="43">
        <f>'Q2 Base'!E83</f>
        <v>9798.1</v>
      </c>
      <c r="F89" s="43">
        <f>'Q2 Base'!F83</f>
        <v>2471.1</v>
      </c>
      <c r="G89" s="37">
        <f>D89/C89*'Q2 Base'!$L$8</f>
        <v>0.27201723224274299</v>
      </c>
      <c r="H89" s="37">
        <f t="shared" si="22"/>
        <v>0.72798276775725701</v>
      </c>
      <c r="I89" s="37">
        <f>F89/E89*'Q2 Base'!$L$9</f>
        <v>0.22698176177013912</v>
      </c>
      <c r="J89" s="37">
        <f t="shared" si="23"/>
        <v>0.77301823822986093</v>
      </c>
    </row>
    <row r="90" spans="2:10" x14ac:dyDescent="0.2">
      <c r="B90" s="37">
        <v>97</v>
      </c>
      <c r="C90" s="43">
        <f>'Q2 Base'!C84</f>
        <v>3636.1</v>
      </c>
      <c r="D90" s="43">
        <f>'Q2 Base'!D84</f>
        <v>1105.3</v>
      </c>
      <c r="E90" s="43">
        <f>'Q2 Base'!E84</f>
        <v>7327</v>
      </c>
      <c r="F90" s="43">
        <f>'Q2 Base'!F84</f>
        <v>1948.5</v>
      </c>
      <c r="G90" s="37">
        <f>D90/C90*'Q2 Base'!$L$8</f>
        <v>0.28878056159071536</v>
      </c>
      <c r="H90" s="37">
        <f t="shared" si="22"/>
        <v>0.7112194384092847</v>
      </c>
      <c r="I90" s="37">
        <f>F90/E90*'Q2 Base'!$L$9</f>
        <v>0.23934079432236929</v>
      </c>
      <c r="J90" s="37">
        <f t="shared" si="23"/>
        <v>0.76065920567763068</v>
      </c>
    </row>
    <row r="91" spans="2:10" x14ac:dyDescent="0.2">
      <c r="B91" s="37">
        <v>98</v>
      </c>
      <c r="C91" s="43">
        <f>'Q2 Base'!C85</f>
        <v>2530.9</v>
      </c>
      <c r="D91" s="43">
        <f>'Q2 Base'!D85</f>
        <v>784.5</v>
      </c>
      <c r="E91" s="43">
        <f>'Q2 Base'!E85</f>
        <v>5378.6</v>
      </c>
      <c r="F91" s="43">
        <f>'Q2 Base'!F85</f>
        <v>1512.8</v>
      </c>
      <c r="G91" s="37">
        <f>D91/C91*'Q2 Base'!$L$8</f>
        <v>0.29447034651704923</v>
      </c>
      <c r="H91" s="37">
        <f t="shared" si="22"/>
        <v>0.70552965348295071</v>
      </c>
      <c r="I91" s="37">
        <f>F91/E91*'Q2 Base'!$L$9</f>
        <v>0.25313650392295389</v>
      </c>
      <c r="J91" s="37">
        <f t="shared" si="23"/>
        <v>0.74686349607704616</v>
      </c>
    </row>
    <row r="92" spans="2:10" x14ac:dyDescent="0.2">
      <c r="B92" s="37">
        <v>99</v>
      </c>
      <c r="C92" s="43">
        <f>'Q2 Base'!C86</f>
        <v>1746.3</v>
      </c>
      <c r="D92" s="43">
        <f>'Q2 Base'!D86</f>
        <v>597.70000000000005</v>
      </c>
      <c r="E92" s="43">
        <f>'Q2 Base'!E86</f>
        <v>3865.8</v>
      </c>
      <c r="F92" s="43">
        <f>'Q2 Base'!F86</f>
        <v>1212.3</v>
      </c>
      <c r="G92" s="37">
        <f>D92/C92*'Q2 Base'!$L$8</f>
        <v>0.32515318101128104</v>
      </c>
      <c r="H92" s="37">
        <f t="shared" si="22"/>
        <v>0.6748468189887189</v>
      </c>
      <c r="I92" s="37">
        <f>F92/E92*'Q2 Base'!$L$9</f>
        <v>0.28223653577525998</v>
      </c>
      <c r="J92" s="37">
        <f t="shared" si="23"/>
        <v>0.71776346422474002</v>
      </c>
    </row>
    <row r="93" spans="2:10" x14ac:dyDescent="0.2">
      <c r="B93" s="37">
        <v>100</v>
      </c>
      <c r="C93" s="43">
        <f>'Q2 Base'!C87</f>
        <v>1148.7</v>
      </c>
      <c r="D93" s="43">
        <f>'Q2 Base'!D87</f>
        <v>1148.7</v>
      </c>
      <c r="E93" s="43">
        <f>'Q2 Base'!E87</f>
        <v>2653.3</v>
      </c>
      <c r="F93" s="43">
        <f>'Q2 Base'!F87</f>
        <v>2653.3</v>
      </c>
      <c r="G93" s="37">
        <v>1</v>
      </c>
      <c r="H93" s="37">
        <f t="shared" si="22"/>
        <v>0</v>
      </c>
      <c r="I93" s="37">
        <v>1</v>
      </c>
      <c r="J93" s="37">
        <f t="shared" si="23"/>
        <v>0</v>
      </c>
    </row>
  </sheetData>
  <mergeCells count="25">
    <mergeCell ref="C11:D11"/>
    <mergeCell ref="E11:F11"/>
    <mergeCell ref="G9:J9"/>
    <mergeCell ref="G10:J10"/>
    <mergeCell ref="AF11:AF12"/>
    <mergeCell ref="V11:V12"/>
    <mergeCell ref="X11:X12"/>
    <mergeCell ref="Y11:Y12"/>
    <mergeCell ref="Z11:Z12"/>
    <mergeCell ref="B11:B12"/>
    <mergeCell ref="G11:H11"/>
    <mergeCell ref="I11:J11"/>
    <mergeCell ref="AB5:AF5"/>
    <mergeCell ref="AH5:AJ5"/>
    <mergeCell ref="AH11:AH12"/>
    <mergeCell ref="AI11:AI12"/>
    <mergeCell ref="AJ11:AJ12"/>
    <mergeCell ref="AB11:AB12"/>
    <mergeCell ref="AC11:AC12"/>
    <mergeCell ref="B10:F10"/>
    <mergeCell ref="W11:W12"/>
    <mergeCell ref="S11:S12"/>
    <mergeCell ref="U11:U12"/>
    <mergeCell ref="AD11:AD12"/>
    <mergeCell ref="AE11:AE12"/>
  </mergeCells>
  <printOptions gridLines="1" gridLinesSet="0"/>
  <pageMargins left="0.7" right="0.7" top="0.75" bottom="0.75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2.75" x14ac:dyDescent="0.2"/>
  <cols>
    <col min="1" max="1" width="3.140625" style="1" customWidth="1"/>
    <col min="2" max="2" width="9.140625" style="1"/>
    <col min="3" max="3" width="11.5703125" style="1" bestFit="1" customWidth="1"/>
    <col min="4" max="16384" width="9.140625" style="1"/>
  </cols>
  <sheetData>
    <row r="1" spans="1:3" ht="13.5" thickBot="1" x14ac:dyDescent="0.25"/>
    <row r="2" spans="1:3" s="82" customFormat="1" ht="26.25" thickBot="1" x14ac:dyDescent="0.4">
      <c r="A2" s="81" t="s">
        <v>122</v>
      </c>
    </row>
    <row r="4" spans="1:3" x14ac:dyDescent="0.2">
      <c r="B4" s="1" t="s">
        <v>16</v>
      </c>
      <c r="C4" s="15">
        <f>'Q2(i)'!W10</f>
        <v>12987.201933732811</v>
      </c>
    </row>
    <row r="6" spans="1:3" x14ac:dyDescent="0.2">
      <c r="B6" s="1" t="s">
        <v>17</v>
      </c>
      <c r="C6" s="16">
        <f>'Q2(ii)'!T10</f>
        <v>0.51577827269307264</v>
      </c>
    </row>
    <row r="8" spans="1:3" x14ac:dyDescent="0.2">
      <c r="B8" s="1" t="s">
        <v>20</v>
      </c>
      <c r="C8" s="5">
        <f>'Q2(iii)'!Z7</f>
        <v>47.09938832812486</v>
      </c>
    </row>
  </sheetData>
  <printOptions gridLines="1" gridLinesSet="0"/>
  <pageMargins left="0.7" right="0.7" top="0.75" bottom="0.75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d62bfbc-6384-49a2-9d55-8634354e8427" origin="userSelected">
  <element uid="6ced356a-e7c9-40ae-aea2-3a1b75dc4697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lcf76f155ced4ddcb4097134ff3c332f xmlns="cfdab824-e670-41f2-a5ee-7d45041035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E9F5E6-798B-4F4E-9EB4-CF7C5E71DFD8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B1498790-8CFB-4AD3-A511-950F2C1EA9DB}"/>
</file>

<file path=customXml/itemProps3.xml><?xml version="1.0" encoding="utf-8"?>
<ds:datastoreItem xmlns:ds="http://schemas.openxmlformats.org/officeDocument/2006/customXml" ds:itemID="{A1CD5A7C-9BAD-412E-B61C-D3EA78A553AD}"/>
</file>

<file path=customXml/itemProps4.xml><?xml version="1.0" encoding="utf-8"?>
<ds:datastoreItem xmlns:ds="http://schemas.openxmlformats.org/officeDocument/2006/customXml" ds:itemID="{AF234AE0-5CB1-486A-8B28-CC6CDB414F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Q1 Base</vt:lpstr>
      <vt:lpstr>Q1 (i) and (ii)</vt:lpstr>
      <vt:lpstr>Q1 (iii)</vt:lpstr>
      <vt:lpstr>Q1 Answers</vt:lpstr>
      <vt:lpstr>Q2 Base</vt:lpstr>
      <vt:lpstr>Q2(i)</vt:lpstr>
      <vt:lpstr>Q2(ii)</vt:lpstr>
      <vt:lpstr>Q2(iii)</vt:lpstr>
      <vt:lpstr>Q2 Answers</vt:lpstr>
      <vt:lpstr>Q3 (i) and (ii)</vt:lpstr>
      <vt:lpstr>Q3 (i) (ii) Month end calcs</vt:lpstr>
      <vt:lpstr>Q3 (i) (ii) Month start calcs</vt:lpstr>
      <vt:lpstr>Q3 (iii)</vt:lpstr>
      <vt:lpstr>Q3 (iii) Month end calcs</vt:lpstr>
      <vt:lpstr>Q3 (iii) Month start calcs</vt:lpstr>
      <vt:lpstr>Q3 (iv)</vt:lpstr>
      <vt:lpstr>Q3 Answers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Atherton</dc:creator>
  <cp:keywords>[xyzPublicx]</cp:keywords>
  <cp:lastModifiedBy>Marie Savine</cp:lastModifiedBy>
  <dcterms:created xsi:type="dcterms:W3CDTF">2020-10-31T18:54:48Z</dcterms:created>
  <dcterms:modified xsi:type="dcterms:W3CDTF">2022-04-27T17:59:54Z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a9c492a3-d382-41d7-8253-c66b5def48bf</vt:lpwstr>
  </property>
  <property fmtid="{D5CDD505-2E9C-101B-9397-08002B2CF9AE}" pid="3" name="bjSaver">
    <vt:lpwstr>LEgPfHzmlmwqagOUCrI1x9YoENEO7fqD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policy="9d62bfbc-6384-49a2-9d55-8634354e8427" origin="userSelected" xmlns="http://www.boldonj</vt:lpwstr>
  </property>
  <property fmtid="{D5CDD505-2E9C-101B-9397-08002B2CF9AE}" pid="5" name="bjDocumentLabelXML-0">
    <vt:lpwstr>ames.com/2008/01/sie/internal/label"&gt;&lt;element uid="6ced356a-e7c9-40ae-aea2-3a1b75dc4697" value="" /&gt;&lt;/sisl&gt;</vt:lpwstr>
  </property>
  <property fmtid="{D5CDD505-2E9C-101B-9397-08002B2CF9AE}" pid="6" name="bjDocumentSecurityLabel">
    <vt:lpwstr>Public</vt:lpwstr>
  </property>
  <property fmtid="{D5CDD505-2E9C-101B-9397-08002B2CF9AE}" pid="7" name="LV-Classification">
    <vt:lpwstr>Public</vt:lpwstr>
  </property>
  <property fmtid="{D5CDD505-2E9C-101B-9397-08002B2CF9AE}" pid="8" name="ContentTypeId">
    <vt:lpwstr>0x01010027FBD0687CCFA64A90892C425F7C4312</vt:lpwstr>
  </property>
</Properties>
</file>