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osiel\Downloads\"/>
    </mc:Choice>
  </mc:AlternateContent>
  <xr:revisionPtr revIDLastSave="0" documentId="8_{8D55DB32-4BEC-464E-A96D-0EB835BEB78C}" xr6:coauthVersionLast="47" xr6:coauthVersionMax="47" xr10:uidLastSave="{00000000-0000-0000-0000-000000000000}"/>
  <bookViews>
    <workbookView xWindow="765" yWindow="1830" windowWidth="21600" windowHeight="11385" xr2:uid="{00000000-000D-0000-FFFF-FFFF00000000}"/>
  </bookViews>
  <sheets>
    <sheet name="Q1 (i)" sheetId="1" r:id="rId1"/>
    <sheet name="Q1 (ii)" sheetId="2" r:id="rId2"/>
    <sheet name="Q1 (ii) Alt" sheetId="3" r:id="rId3"/>
    <sheet name="Q1 Answers" sheetId="4" r:id="rId4"/>
    <sheet name="Q2 (i)" sheetId="5" r:id="rId5"/>
    <sheet name="Q2 (ii)" sheetId="6" r:id="rId6"/>
    <sheet name="Q2 (iii)" sheetId="7" r:id="rId7"/>
    <sheet name="Q2 Answers" sheetId="8" r:id="rId8"/>
    <sheet name="Q3 Model 1" sheetId="9" r:id="rId9"/>
    <sheet name="Q3 Model 2" sheetId="10" r:id="rId10"/>
    <sheet name="Q3 Answers" sheetId="11" r:id="rId11"/>
    <sheet name="Q4 Base" sheetId="12" r:id="rId12"/>
    <sheet name="Q4 (i)" sheetId="13" r:id="rId13"/>
    <sheet name="Q4 (ii)" sheetId="14" r:id="rId14"/>
    <sheet name="Q4 Answers" sheetId="15" r:id="rId15"/>
  </sheets>
  <definedNames>
    <definedName name="Model2_yield">'Q3 Model 2'!$C$31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38" i="1"/>
  <c r="P39" i="1"/>
  <c r="P40" i="1"/>
  <c r="P41" i="1"/>
  <c r="P42" i="1"/>
  <c r="Q42" i="1" s="1"/>
  <c r="P31" i="1"/>
  <c r="Q31" i="1" s="1"/>
  <c r="M32" i="1"/>
  <c r="M33" i="1"/>
  <c r="M34" i="1"/>
  <c r="M35" i="1"/>
  <c r="M36" i="1"/>
  <c r="M37" i="1"/>
  <c r="M38" i="1"/>
  <c r="M39" i="1"/>
  <c r="M40" i="1"/>
  <c r="M41" i="1"/>
  <c r="M42" i="1"/>
  <c r="M31" i="1"/>
  <c r="L32" i="1"/>
  <c r="L33" i="1"/>
  <c r="L34" i="1"/>
  <c r="L35" i="1"/>
  <c r="L36" i="1"/>
  <c r="L37" i="1"/>
  <c r="L38" i="1"/>
  <c r="L39" i="1"/>
  <c r="L40" i="1"/>
  <c r="L41" i="1"/>
  <c r="L42" i="1"/>
  <c r="L31" i="1"/>
  <c r="H31" i="1"/>
  <c r="P12" i="1"/>
  <c r="P13" i="1"/>
  <c r="P14" i="1"/>
  <c r="P15" i="1"/>
  <c r="P16" i="1"/>
  <c r="P17" i="1"/>
  <c r="P18" i="1"/>
  <c r="P19" i="1"/>
  <c r="P20" i="1"/>
  <c r="P21" i="1"/>
  <c r="P22" i="1"/>
  <c r="P11" i="1"/>
  <c r="M13" i="1"/>
  <c r="M14" i="1"/>
  <c r="M15" i="1"/>
  <c r="M16" i="1"/>
  <c r="M17" i="1"/>
  <c r="M18" i="1"/>
  <c r="M19" i="1"/>
  <c r="M20" i="1"/>
  <c r="M21" i="1"/>
  <c r="M22" i="1"/>
  <c r="M12" i="1"/>
  <c r="M11" i="1"/>
  <c r="L22" i="1"/>
  <c r="L21" i="1"/>
  <c r="L20" i="1"/>
  <c r="L19" i="1"/>
  <c r="L18" i="1"/>
  <c r="L17" i="1"/>
  <c r="L16" i="1"/>
  <c r="L15" i="1"/>
  <c r="L14" i="1"/>
  <c r="L13" i="1"/>
  <c r="L12" i="1"/>
  <c r="L11" i="1"/>
  <c r="C42" i="1"/>
  <c r="C41" i="1"/>
  <c r="C40" i="1"/>
  <c r="C39" i="1"/>
  <c r="C38" i="1"/>
  <c r="C37" i="1"/>
  <c r="C36" i="1"/>
  <c r="C35" i="1"/>
  <c r="C34" i="1"/>
  <c r="C33" i="1"/>
  <c r="C32" i="1"/>
  <c r="C31" i="1"/>
  <c r="Q38" i="1" l="1"/>
  <c r="Q35" i="1"/>
  <c r="Q33" i="1"/>
  <c r="Q36" i="1"/>
  <c r="Q34" i="1"/>
  <c r="Q32" i="1"/>
  <c r="Q40" i="1"/>
  <c r="Q39" i="1"/>
  <c r="Q41" i="1"/>
  <c r="Q37" i="1"/>
  <c r="H32" i="1"/>
  <c r="H33" i="1" s="1"/>
  <c r="D6" i="3"/>
  <c r="Q18" i="1"/>
  <c r="Q19" i="1"/>
  <c r="Q15" i="1"/>
  <c r="Q17" i="1"/>
  <c r="Q16" i="1"/>
  <c r="Q12" i="1"/>
  <c r="Q14" i="1"/>
  <c r="Q21" i="1"/>
  <c r="Q13" i="1"/>
  <c r="Q22" i="1"/>
  <c r="Q11" i="1"/>
  <c r="I31" i="1"/>
  <c r="D8" i="2" s="1"/>
  <c r="G32" i="1"/>
  <c r="Q20" i="1"/>
  <c r="G33" i="1" l="1"/>
  <c r="G34" i="1" s="1"/>
  <c r="D8" i="3"/>
  <c r="D7" i="3"/>
  <c r="H34" i="1"/>
  <c r="I32" i="1"/>
  <c r="D9" i="2" s="1"/>
  <c r="I33" i="1" l="1"/>
  <c r="D10" i="2" s="1"/>
  <c r="D9" i="3"/>
  <c r="I34" i="1"/>
  <c r="D11" i="2" s="1"/>
  <c r="H35" i="1"/>
  <c r="G35" i="1"/>
  <c r="D10" i="3" l="1"/>
  <c r="G36" i="1"/>
  <c r="H36" i="1"/>
  <c r="I35" i="1"/>
  <c r="D12" i="2" s="1"/>
  <c r="D11" i="3" l="1"/>
  <c r="G37" i="1"/>
  <c r="I36" i="1"/>
  <c r="D13" i="2" s="1"/>
  <c r="H37" i="1"/>
  <c r="D12" i="3" l="1"/>
  <c r="H38" i="1"/>
  <c r="I37" i="1"/>
  <c r="D14" i="2" s="1"/>
  <c r="G38" i="1"/>
  <c r="D13" i="3" l="1"/>
  <c r="G39" i="1"/>
  <c r="I38" i="1"/>
  <c r="D15" i="2" s="1"/>
  <c r="H39" i="1"/>
  <c r="D14" i="3" l="1"/>
  <c r="G40" i="1"/>
  <c r="H40" i="1"/>
  <c r="I39" i="1"/>
  <c r="D16" i="2" s="1"/>
  <c r="D15" i="3" l="1"/>
  <c r="I40" i="1"/>
  <c r="D17" i="2" s="1"/>
  <c r="H41" i="1"/>
  <c r="G41" i="1"/>
  <c r="D16" i="3" l="1"/>
  <c r="H42" i="1"/>
  <c r="I41" i="1"/>
  <c r="D18" i="2" s="1"/>
  <c r="G42" i="1"/>
  <c r="D17" i="3" l="1"/>
  <c r="I42" i="1"/>
  <c r="D19" i="2" s="1"/>
  <c r="D21" i="2" s="1"/>
  <c r="V40" i="14" l="1"/>
  <c r="G40" i="14"/>
  <c r="E40" i="14"/>
  <c r="F40" i="14" s="1"/>
  <c r="C40" i="14"/>
  <c r="D40" i="14" s="1"/>
  <c r="V39" i="14"/>
  <c r="G39" i="14"/>
  <c r="F39" i="14"/>
  <c r="E39" i="14"/>
  <c r="C39" i="14"/>
  <c r="D39" i="14" s="1"/>
  <c r="I39" i="14" s="1"/>
  <c r="V38" i="14"/>
  <c r="G38" i="14"/>
  <c r="E38" i="14"/>
  <c r="F38" i="14" s="1"/>
  <c r="D38" i="14"/>
  <c r="C38" i="14"/>
  <c r="AH37" i="14"/>
  <c r="V37" i="14"/>
  <c r="G37" i="14"/>
  <c r="E37" i="14"/>
  <c r="F37" i="14" s="1"/>
  <c r="D37" i="14"/>
  <c r="I37" i="14" s="1"/>
  <c r="C37" i="14"/>
  <c r="V36" i="14"/>
  <c r="G36" i="14"/>
  <c r="E36" i="14"/>
  <c r="F36" i="14" s="1"/>
  <c r="C36" i="14"/>
  <c r="D36" i="14" s="1"/>
  <c r="I36" i="14" s="1"/>
  <c r="V35" i="14"/>
  <c r="G35" i="14"/>
  <c r="E35" i="14"/>
  <c r="F35" i="14" s="1"/>
  <c r="C35" i="14"/>
  <c r="D35" i="14" s="1"/>
  <c r="I35" i="14" s="1"/>
  <c r="V34" i="14"/>
  <c r="G34" i="14"/>
  <c r="E34" i="14"/>
  <c r="F34" i="14" s="1"/>
  <c r="C34" i="14"/>
  <c r="D34" i="14" s="1"/>
  <c r="V33" i="14"/>
  <c r="G33" i="14"/>
  <c r="E33" i="14"/>
  <c r="F33" i="14" s="1"/>
  <c r="C33" i="14"/>
  <c r="D33" i="14" s="1"/>
  <c r="I33" i="14" s="1"/>
  <c r="V32" i="14"/>
  <c r="G32" i="14"/>
  <c r="E32" i="14"/>
  <c r="F32" i="14" s="1"/>
  <c r="C32" i="14"/>
  <c r="D32" i="14" s="1"/>
  <c r="I32" i="14" s="1"/>
  <c r="V31" i="14"/>
  <c r="G31" i="14"/>
  <c r="E31" i="14"/>
  <c r="F31" i="14" s="1"/>
  <c r="C31" i="14"/>
  <c r="D31" i="14" s="1"/>
  <c r="I31" i="14" s="1"/>
  <c r="V30" i="14"/>
  <c r="G30" i="14"/>
  <c r="E30" i="14"/>
  <c r="F30" i="14" s="1"/>
  <c r="I30" i="14" s="1"/>
  <c r="D30" i="14"/>
  <c r="C30" i="14"/>
  <c r="V29" i="14"/>
  <c r="G29" i="14"/>
  <c r="E29" i="14"/>
  <c r="F29" i="14" s="1"/>
  <c r="D29" i="14"/>
  <c r="I29" i="14" s="1"/>
  <c r="C29" i="14"/>
  <c r="V28" i="14"/>
  <c r="G28" i="14"/>
  <c r="E28" i="14"/>
  <c r="F28" i="14" s="1"/>
  <c r="C28" i="14"/>
  <c r="D28" i="14" s="1"/>
  <c r="I28" i="14" s="1"/>
  <c r="V27" i="14"/>
  <c r="G27" i="14"/>
  <c r="E27" i="14"/>
  <c r="F27" i="14" s="1"/>
  <c r="D27" i="14"/>
  <c r="C27" i="14"/>
  <c r="V26" i="14"/>
  <c r="G26" i="14"/>
  <c r="E26" i="14"/>
  <c r="F26" i="14" s="1"/>
  <c r="C26" i="14"/>
  <c r="D26" i="14" s="1"/>
  <c r="V25" i="14"/>
  <c r="G25" i="14"/>
  <c r="E25" i="14"/>
  <c r="F25" i="14" s="1"/>
  <c r="C25" i="14"/>
  <c r="D25" i="14" s="1"/>
  <c r="I25" i="14" s="1"/>
  <c r="V24" i="14"/>
  <c r="G24" i="14"/>
  <c r="E24" i="14"/>
  <c r="F24" i="14" s="1"/>
  <c r="C24" i="14"/>
  <c r="D24" i="14" s="1"/>
  <c r="I24" i="14" s="1"/>
  <c r="V23" i="14"/>
  <c r="G23" i="14"/>
  <c r="E23" i="14"/>
  <c r="F23" i="14" s="1"/>
  <c r="D23" i="14"/>
  <c r="I23" i="14" s="1"/>
  <c r="C23" i="14"/>
  <c r="V22" i="14"/>
  <c r="G22" i="14"/>
  <c r="E22" i="14"/>
  <c r="F22" i="14" s="1"/>
  <c r="C22" i="14"/>
  <c r="D22" i="14" s="1"/>
  <c r="V21" i="14"/>
  <c r="G21" i="14"/>
  <c r="E21" i="14"/>
  <c r="F21" i="14" s="1"/>
  <c r="C21" i="14"/>
  <c r="D21" i="14" s="1"/>
  <c r="I21" i="14" s="1"/>
  <c r="V20" i="14"/>
  <c r="G20" i="14"/>
  <c r="E20" i="14"/>
  <c r="F20" i="14" s="1"/>
  <c r="C20" i="14"/>
  <c r="D20" i="14" s="1"/>
  <c r="I20" i="14" s="1"/>
  <c r="V19" i="14"/>
  <c r="G19" i="14"/>
  <c r="E19" i="14"/>
  <c r="F19" i="14" s="1"/>
  <c r="C19" i="14"/>
  <c r="D19" i="14" s="1"/>
  <c r="V18" i="14"/>
  <c r="G18" i="14"/>
  <c r="E18" i="14"/>
  <c r="F18" i="14" s="1"/>
  <c r="C18" i="14"/>
  <c r="D18" i="14" s="1"/>
  <c r="I18" i="14" s="1"/>
  <c r="V17" i="14"/>
  <c r="G17" i="14"/>
  <c r="E17" i="14"/>
  <c r="F17" i="14" s="1"/>
  <c r="C17" i="14"/>
  <c r="D17" i="14" s="1"/>
  <c r="I17" i="14" s="1"/>
  <c r="V16" i="14"/>
  <c r="G16" i="14"/>
  <c r="E16" i="14"/>
  <c r="F16" i="14" s="1"/>
  <c r="D16" i="14"/>
  <c r="I16" i="14" s="1"/>
  <c r="C16" i="14"/>
  <c r="V15" i="14"/>
  <c r="G15" i="14"/>
  <c r="E15" i="14"/>
  <c r="F15" i="14" s="1"/>
  <c r="C15" i="14"/>
  <c r="D15" i="14" s="1"/>
  <c r="I15" i="14" s="1"/>
  <c r="V14" i="14"/>
  <c r="G14" i="14"/>
  <c r="E14" i="14"/>
  <c r="F14" i="14" s="1"/>
  <c r="C14" i="14"/>
  <c r="D14" i="14" s="1"/>
  <c r="V13" i="14"/>
  <c r="G13" i="14"/>
  <c r="E13" i="14"/>
  <c r="F13" i="14" s="1"/>
  <c r="D13" i="14"/>
  <c r="I13" i="14" s="1"/>
  <c r="C13" i="14"/>
  <c r="V12" i="14"/>
  <c r="G12" i="14"/>
  <c r="E12" i="14"/>
  <c r="F12" i="14" s="1"/>
  <c r="C12" i="14"/>
  <c r="D12" i="14" s="1"/>
  <c r="I12" i="14" s="1"/>
  <c r="V11" i="14"/>
  <c r="G11" i="14"/>
  <c r="F11" i="14"/>
  <c r="E11" i="14"/>
  <c r="C11" i="14"/>
  <c r="D11" i="14" s="1"/>
  <c r="V10" i="14"/>
  <c r="AA5" i="14"/>
  <c r="AA31" i="14" s="1"/>
  <c r="R5" i="14"/>
  <c r="Q5" i="14"/>
  <c r="P5" i="14"/>
  <c r="Q4" i="14"/>
  <c r="P4" i="14"/>
  <c r="P11" i="14" s="1"/>
  <c r="K18" i="13"/>
  <c r="E5" i="13"/>
  <c r="D5" i="13"/>
  <c r="H4" i="13"/>
  <c r="G4" i="13"/>
  <c r="F4" i="13"/>
  <c r="E4" i="13"/>
  <c r="L6" i="12"/>
  <c r="D4" i="13" s="1"/>
  <c r="D10" i="13" s="1"/>
  <c r="C31" i="10"/>
  <c r="C32" i="10" s="1"/>
  <c r="C15" i="10"/>
  <c r="H143" i="9"/>
  <c r="G143" i="9"/>
  <c r="I143" i="9" s="1"/>
  <c r="H142" i="9"/>
  <c r="G142" i="9"/>
  <c r="I142" i="9" s="1"/>
  <c r="H141" i="9"/>
  <c r="G141" i="9"/>
  <c r="I141" i="9" s="1"/>
  <c r="H140" i="9"/>
  <c r="G140" i="9"/>
  <c r="I140" i="9" s="1"/>
  <c r="H139" i="9"/>
  <c r="G139" i="9"/>
  <c r="I139" i="9" s="1"/>
  <c r="I138" i="9"/>
  <c r="H138" i="9"/>
  <c r="G138" i="9"/>
  <c r="H137" i="9"/>
  <c r="G137" i="9"/>
  <c r="I137" i="9" s="1"/>
  <c r="H136" i="9"/>
  <c r="G136" i="9"/>
  <c r="I136" i="9" s="1"/>
  <c r="H135" i="9"/>
  <c r="G135" i="9"/>
  <c r="I135" i="9" s="1"/>
  <c r="H134" i="9"/>
  <c r="G134" i="9"/>
  <c r="I134" i="9" s="1"/>
  <c r="H133" i="9"/>
  <c r="G133" i="9"/>
  <c r="I133" i="9" s="1"/>
  <c r="H132" i="9"/>
  <c r="G132" i="9"/>
  <c r="I132" i="9" s="1"/>
  <c r="I131" i="9"/>
  <c r="H131" i="9"/>
  <c r="G131" i="9"/>
  <c r="H130" i="9"/>
  <c r="G130" i="9"/>
  <c r="I130" i="9" s="1"/>
  <c r="H129" i="9"/>
  <c r="G129" i="9"/>
  <c r="I129" i="9" s="1"/>
  <c r="H128" i="9"/>
  <c r="G128" i="9"/>
  <c r="I128" i="9" s="1"/>
  <c r="H127" i="9"/>
  <c r="G127" i="9"/>
  <c r="I127" i="9" s="1"/>
  <c r="H126" i="9"/>
  <c r="G126" i="9"/>
  <c r="I126" i="9" s="1"/>
  <c r="H125" i="9"/>
  <c r="G125" i="9"/>
  <c r="I125" i="9" s="1"/>
  <c r="H124" i="9"/>
  <c r="G124" i="9"/>
  <c r="I124" i="9" s="1"/>
  <c r="H123" i="9"/>
  <c r="G123" i="9"/>
  <c r="I123" i="9" s="1"/>
  <c r="H122" i="9"/>
  <c r="G122" i="9"/>
  <c r="I122" i="9" s="1"/>
  <c r="H121" i="9"/>
  <c r="G121" i="9"/>
  <c r="I121" i="9" s="1"/>
  <c r="H120" i="9"/>
  <c r="G120" i="9"/>
  <c r="I120" i="9" s="1"/>
  <c r="H119" i="9"/>
  <c r="G119" i="9"/>
  <c r="I119" i="9" s="1"/>
  <c r="H118" i="9"/>
  <c r="G118" i="9"/>
  <c r="I118" i="9" s="1"/>
  <c r="H117" i="9"/>
  <c r="G117" i="9"/>
  <c r="I117" i="9" s="1"/>
  <c r="H116" i="9"/>
  <c r="G116" i="9"/>
  <c r="I116" i="9" s="1"/>
  <c r="H115" i="9"/>
  <c r="G115" i="9"/>
  <c r="I115" i="9" s="1"/>
  <c r="I114" i="9"/>
  <c r="H114" i="9"/>
  <c r="G114" i="9"/>
  <c r="H113" i="9"/>
  <c r="G113" i="9"/>
  <c r="I113" i="9" s="1"/>
  <c r="H112" i="9"/>
  <c r="G112" i="9"/>
  <c r="I112" i="9" s="1"/>
  <c r="H111" i="9"/>
  <c r="G111" i="9"/>
  <c r="I111" i="9" s="1"/>
  <c r="H110" i="9"/>
  <c r="G110" i="9"/>
  <c r="I110" i="9" s="1"/>
  <c r="H109" i="9"/>
  <c r="G109" i="9"/>
  <c r="I109" i="9" s="1"/>
  <c r="I108" i="9"/>
  <c r="H108" i="9"/>
  <c r="G108" i="9"/>
  <c r="H107" i="9"/>
  <c r="G107" i="9"/>
  <c r="I107" i="9" s="1"/>
  <c r="H106" i="9"/>
  <c r="G106" i="9"/>
  <c r="I106" i="9" s="1"/>
  <c r="H105" i="9"/>
  <c r="G105" i="9"/>
  <c r="I105" i="9" s="1"/>
  <c r="H104" i="9"/>
  <c r="G104" i="9"/>
  <c r="I104" i="9" s="1"/>
  <c r="H103" i="9"/>
  <c r="G103" i="9"/>
  <c r="I103" i="9" s="1"/>
  <c r="H102" i="9"/>
  <c r="G102" i="9"/>
  <c r="I102" i="9" s="1"/>
  <c r="H101" i="9"/>
  <c r="G101" i="9"/>
  <c r="I101" i="9" s="1"/>
  <c r="H100" i="9"/>
  <c r="G100" i="9"/>
  <c r="I100" i="9" s="1"/>
  <c r="H99" i="9"/>
  <c r="G99" i="9"/>
  <c r="I99" i="9" s="1"/>
  <c r="H98" i="9"/>
  <c r="G98" i="9"/>
  <c r="I98" i="9" s="1"/>
  <c r="H97" i="9"/>
  <c r="G97" i="9"/>
  <c r="I97" i="9" s="1"/>
  <c r="H96" i="9"/>
  <c r="G96" i="9"/>
  <c r="I96" i="9" s="1"/>
  <c r="H95" i="9"/>
  <c r="G95" i="9"/>
  <c r="I95" i="9" s="1"/>
  <c r="H94" i="9"/>
  <c r="G94" i="9"/>
  <c r="I94" i="9" s="1"/>
  <c r="H93" i="9"/>
  <c r="G93" i="9"/>
  <c r="I93" i="9" s="1"/>
  <c r="H92" i="9"/>
  <c r="G92" i="9"/>
  <c r="I92" i="9" s="1"/>
  <c r="H91" i="9"/>
  <c r="G91" i="9"/>
  <c r="I91" i="9" s="1"/>
  <c r="H90" i="9"/>
  <c r="G90" i="9"/>
  <c r="I90" i="9" s="1"/>
  <c r="H89" i="9"/>
  <c r="G89" i="9"/>
  <c r="I89" i="9" s="1"/>
  <c r="H88" i="9"/>
  <c r="G88" i="9"/>
  <c r="I88" i="9" s="1"/>
  <c r="H87" i="9"/>
  <c r="G87" i="9"/>
  <c r="I87" i="9" s="1"/>
  <c r="H86" i="9"/>
  <c r="G86" i="9"/>
  <c r="I86" i="9" s="1"/>
  <c r="H85" i="9"/>
  <c r="G85" i="9"/>
  <c r="I85" i="9" s="1"/>
  <c r="H84" i="9"/>
  <c r="G84" i="9"/>
  <c r="I84" i="9" s="1"/>
  <c r="H83" i="9"/>
  <c r="G83" i="9"/>
  <c r="I83" i="9" s="1"/>
  <c r="H82" i="9"/>
  <c r="G82" i="9"/>
  <c r="I82" i="9" s="1"/>
  <c r="H81" i="9"/>
  <c r="G81" i="9"/>
  <c r="I81" i="9" s="1"/>
  <c r="H80" i="9"/>
  <c r="G80" i="9"/>
  <c r="I80" i="9" s="1"/>
  <c r="H79" i="9"/>
  <c r="G79" i="9"/>
  <c r="I79" i="9" s="1"/>
  <c r="H78" i="9"/>
  <c r="G78" i="9"/>
  <c r="I78" i="9" s="1"/>
  <c r="H77" i="9"/>
  <c r="G77" i="9"/>
  <c r="I77" i="9" s="1"/>
  <c r="H76" i="9"/>
  <c r="G76" i="9"/>
  <c r="I76" i="9" s="1"/>
  <c r="I75" i="9"/>
  <c r="H75" i="9"/>
  <c r="G75" i="9"/>
  <c r="H74" i="9"/>
  <c r="G74" i="9"/>
  <c r="I74" i="9" s="1"/>
  <c r="H73" i="9"/>
  <c r="G73" i="9"/>
  <c r="I73" i="9" s="1"/>
  <c r="H72" i="9"/>
  <c r="G72" i="9"/>
  <c r="I72" i="9" s="1"/>
  <c r="H71" i="9"/>
  <c r="G71" i="9"/>
  <c r="I71" i="9" s="1"/>
  <c r="H70" i="9"/>
  <c r="G70" i="9"/>
  <c r="I70" i="9" s="1"/>
  <c r="H69" i="9"/>
  <c r="G69" i="9"/>
  <c r="I69" i="9" s="1"/>
  <c r="H68" i="9"/>
  <c r="G68" i="9"/>
  <c r="I68" i="9" s="1"/>
  <c r="H67" i="9"/>
  <c r="G67" i="9"/>
  <c r="I67" i="9" s="1"/>
  <c r="H66" i="9"/>
  <c r="G66" i="9"/>
  <c r="I66" i="9" s="1"/>
  <c r="H65" i="9"/>
  <c r="G65" i="9"/>
  <c r="I65" i="9" s="1"/>
  <c r="H64" i="9"/>
  <c r="G64" i="9"/>
  <c r="I64" i="9" s="1"/>
  <c r="H63" i="9"/>
  <c r="G63" i="9"/>
  <c r="I63" i="9" s="1"/>
  <c r="H62" i="9"/>
  <c r="G62" i="9"/>
  <c r="I62" i="9" s="1"/>
  <c r="H61" i="9"/>
  <c r="G61" i="9"/>
  <c r="I61" i="9" s="1"/>
  <c r="H60" i="9"/>
  <c r="G60" i="9"/>
  <c r="I60" i="9" s="1"/>
  <c r="I59" i="9"/>
  <c r="H59" i="9"/>
  <c r="G59" i="9"/>
  <c r="H58" i="9"/>
  <c r="G58" i="9"/>
  <c r="I58" i="9" s="1"/>
  <c r="H57" i="9"/>
  <c r="G57" i="9"/>
  <c r="I57" i="9" s="1"/>
  <c r="H56" i="9"/>
  <c r="G56" i="9"/>
  <c r="I56" i="9" s="1"/>
  <c r="H55" i="9"/>
  <c r="G55" i="9"/>
  <c r="I55" i="9" s="1"/>
  <c r="H54" i="9"/>
  <c r="G54" i="9"/>
  <c r="I54" i="9" s="1"/>
  <c r="H53" i="9"/>
  <c r="G53" i="9"/>
  <c r="I53" i="9" s="1"/>
  <c r="H52" i="9"/>
  <c r="G52" i="9"/>
  <c r="I52" i="9" s="1"/>
  <c r="H51" i="9"/>
  <c r="G51" i="9"/>
  <c r="I51" i="9" s="1"/>
  <c r="H50" i="9"/>
  <c r="G50" i="9"/>
  <c r="I50" i="9" s="1"/>
  <c r="H49" i="9"/>
  <c r="G49" i="9"/>
  <c r="I49" i="9" s="1"/>
  <c r="H48" i="9"/>
  <c r="G48" i="9"/>
  <c r="I48" i="9" s="1"/>
  <c r="H47" i="9"/>
  <c r="G47" i="9"/>
  <c r="I47" i="9" s="1"/>
  <c r="H46" i="9"/>
  <c r="G46" i="9"/>
  <c r="I46" i="9" s="1"/>
  <c r="H45" i="9"/>
  <c r="G45" i="9"/>
  <c r="I45" i="9" s="1"/>
  <c r="H44" i="9"/>
  <c r="G44" i="9"/>
  <c r="I44" i="9" s="1"/>
  <c r="I43" i="9"/>
  <c r="H43" i="9"/>
  <c r="G43" i="9"/>
  <c r="H42" i="9"/>
  <c r="G42" i="9"/>
  <c r="I42" i="9" s="1"/>
  <c r="H41" i="9"/>
  <c r="G41" i="9"/>
  <c r="I41" i="9" s="1"/>
  <c r="H40" i="9"/>
  <c r="G40" i="9"/>
  <c r="I40" i="9" s="1"/>
  <c r="H39" i="9"/>
  <c r="G39" i="9"/>
  <c r="I39" i="9" s="1"/>
  <c r="H38" i="9"/>
  <c r="G38" i="9"/>
  <c r="I38" i="9" s="1"/>
  <c r="H37" i="9"/>
  <c r="G37" i="9"/>
  <c r="I37" i="9" s="1"/>
  <c r="H36" i="9"/>
  <c r="G36" i="9"/>
  <c r="I36" i="9" s="1"/>
  <c r="H35" i="9"/>
  <c r="G35" i="9"/>
  <c r="I35" i="9" s="1"/>
  <c r="H34" i="9"/>
  <c r="G34" i="9"/>
  <c r="I34" i="9" s="1"/>
  <c r="H33" i="9"/>
  <c r="G33" i="9"/>
  <c r="I33" i="9" s="1"/>
  <c r="H32" i="9"/>
  <c r="G32" i="9"/>
  <c r="I32" i="9" s="1"/>
  <c r="H31" i="9"/>
  <c r="G31" i="9"/>
  <c r="I31" i="9" s="1"/>
  <c r="H30" i="9"/>
  <c r="G30" i="9"/>
  <c r="I30" i="9" s="1"/>
  <c r="H29" i="9"/>
  <c r="G29" i="9"/>
  <c r="I29" i="9" s="1"/>
  <c r="H28" i="9"/>
  <c r="G28" i="9"/>
  <c r="I28" i="9" s="1"/>
  <c r="I27" i="9"/>
  <c r="H27" i="9"/>
  <c r="G27" i="9"/>
  <c r="H26" i="9"/>
  <c r="G26" i="9"/>
  <c r="I26" i="9" s="1"/>
  <c r="H25" i="9"/>
  <c r="G25" i="9"/>
  <c r="I25" i="9" s="1"/>
  <c r="H24" i="9"/>
  <c r="G24" i="9"/>
  <c r="I24" i="9" s="1"/>
  <c r="H23" i="9"/>
  <c r="G23" i="9"/>
  <c r="I23" i="9" s="1"/>
  <c r="C23" i="9"/>
  <c r="C24" i="9" s="1"/>
  <c r="C15" i="9"/>
  <c r="E368" i="7"/>
  <c r="E367" i="7"/>
  <c r="E366" i="7"/>
  <c r="E365" i="7"/>
  <c r="E364" i="7"/>
  <c r="E363" i="7"/>
  <c r="E362" i="7"/>
  <c r="E361" i="7"/>
  <c r="E360" i="7"/>
  <c r="E359" i="7"/>
  <c r="E358" i="7"/>
  <c r="E356" i="7"/>
  <c r="E355" i="7"/>
  <c r="E354" i="7"/>
  <c r="E353" i="7"/>
  <c r="E352" i="7"/>
  <c r="E351" i="7"/>
  <c r="E350" i="7"/>
  <c r="E349" i="7"/>
  <c r="E348" i="7"/>
  <c r="E347" i="7"/>
  <c r="E346" i="7"/>
  <c r="E344" i="7"/>
  <c r="E343" i="7"/>
  <c r="E342" i="7"/>
  <c r="E341" i="7"/>
  <c r="E340" i="7"/>
  <c r="E339" i="7"/>
  <c r="E338" i="7"/>
  <c r="E337" i="7"/>
  <c r="E336" i="7"/>
  <c r="E335" i="7"/>
  <c r="E334" i="7"/>
  <c r="E332" i="7"/>
  <c r="E331" i="7"/>
  <c r="E330" i="7"/>
  <c r="E329" i="7"/>
  <c r="E328" i="7"/>
  <c r="E327" i="7"/>
  <c r="E326" i="7"/>
  <c r="E325" i="7"/>
  <c r="E324" i="7"/>
  <c r="E323" i="7"/>
  <c r="E322" i="7"/>
  <c r="E320" i="7"/>
  <c r="E319" i="7"/>
  <c r="E318" i="7"/>
  <c r="E317" i="7"/>
  <c r="E316" i="7"/>
  <c r="E315" i="7"/>
  <c r="E314" i="7"/>
  <c r="E313" i="7"/>
  <c r="E312" i="7"/>
  <c r="E311" i="7"/>
  <c r="E310" i="7"/>
  <c r="E308" i="7"/>
  <c r="E307" i="7"/>
  <c r="E306" i="7"/>
  <c r="E305" i="7"/>
  <c r="E304" i="7"/>
  <c r="E303" i="7"/>
  <c r="E302" i="7"/>
  <c r="E301" i="7"/>
  <c r="E300" i="7"/>
  <c r="E299" i="7"/>
  <c r="E298" i="7"/>
  <c r="E296" i="7"/>
  <c r="E295" i="7"/>
  <c r="E294" i="7"/>
  <c r="E293" i="7"/>
  <c r="E292" i="7"/>
  <c r="E291" i="7"/>
  <c r="E290" i="7"/>
  <c r="E289" i="7"/>
  <c r="E288" i="7"/>
  <c r="E287" i="7"/>
  <c r="E286" i="7"/>
  <c r="E284" i="7"/>
  <c r="E283" i="7"/>
  <c r="E282" i="7"/>
  <c r="E281" i="7"/>
  <c r="E280" i="7"/>
  <c r="E279" i="7"/>
  <c r="E278" i="7"/>
  <c r="E277" i="7"/>
  <c r="E276" i="7"/>
  <c r="E275" i="7"/>
  <c r="E274" i="7"/>
  <c r="E272" i="7"/>
  <c r="E271" i="7"/>
  <c r="E270" i="7"/>
  <c r="E269" i="7"/>
  <c r="E268" i="7"/>
  <c r="E267" i="7"/>
  <c r="E266" i="7"/>
  <c r="E265" i="7"/>
  <c r="E264" i="7"/>
  <c r="E263" i="7"/>
  <c r="E262" i="7"/>
  <c r="E260" i="7"/>
  <c r="E259" i="7"/>
  <c r="E258" i="7"/>
  <c r="E257" i="7"/>
  <c r="E256" i="7"/>
  <c r="E255" i="7"/>
  <c r="E254" i="7"/>
  <c r="E253" i="7"/>
  <c r="E252" i="7"/>
  <c r="E251" i="7"/>
  <c r="E250" i="7"/>
  <c r="E248" i="7"/>
  <c r="E247" i="7"/>
  <c r="E246" i="7"/>
  <c r="E245" i="7"/>
  <c r="E244" i="7"/>
  <c r="E243" i="7"/>
  <c r="E242" i="7"/>
  <c r="E241" i="7"/>
  <c r="E240" i="7"/>
  <c r="E239" i="7"/>
  <c r="E238" i="7"/>
  <c r="E236" i="7"/>
  <c r="E235" i="7"/>
  <c r="E234" i="7"/>
  <c r="E233" i="7"/>
  <c r="E232" i="7"/>
  <c r="E231" i="7"/>
  <c r="E230" i="7"/>
  <c r="E229" i="7"/>
  <c r="E228" i="7"/>
  <c r="E227" i="7"/>
  <c r="E226" i="7"/>
  <c r="E224" i="7"/>
  <c r="E223" i="7"/>
  <c r="E222" i="7"/>
  <c r="E221" i="7"/>
  <c r="E220" i="7"/>
  <c r="E219" i="7"/>
  <c r="E218" i="7"/>
  <c r="E217" i="7"/>
  <c r="E216" i="7"/>
  <c r="E215" i="7"/>
  <c r="E214" i="7"/>
  <c r="E212" i="7"/>
  <c r="E211" i="7"/>
  <c r="E210" i="7"/>
  <c r="E209" i="7"/>
  <c r="E208" i="7"/>
  <c r="E207" i="7"/>
  <c r="E206" i="7"/>
  <c r="E205" i="7"/>
  <c r="E204" i="7"/>
  <c r="E203" i="7"/>
  <c r="E202" i="7"/>
  <c r="E200" i="7"/>
  <c r="E199" i="7"/>
  <c r="E198" i="7"/>
  <c r="E197" i="7"/>
  <c r="E196" i="7"/>
  <c r="E195" i="7"/>
  <c r="E194" i="7"/>
  <c r="E193" i="7"/>
  <c r="E192" i="7"/>
  <c r="E191" i="7"/>
  <c r="E190" i="7"/>
  <c r="E188" i="7"/>
  <c r="E187" i="7"/>
  <c r="E186" i="7"/>
  <c r="E185" i="7"/>
  <c r="E184" i="7"/>
  <c r="E183" i="7"/>
  <c r="E182" i="7"/>
  <c r="E181" i="7"/>
  <c r="E180" i="7"/>
  <c r="E179" i="7"/>
  <c r="E178" i="7"/>
  <c r="E176" i="7"/>
  <c r="E175" i="7"/>
  <c r="E174" i="7"/>
  <c r="E173" i="7"/>
  <c r="E172" i="7"/>
  <c r="E171" i="7"/>
  <c r="E170" i="7"/>
  <c r="E169" i="7"/>
  <c r="E168" i="7"/>
  <c r="E167" i="7"/>
  <c r="E166" i="7"/>
  <c r="E164" i="7"/>
  <c r="E163" i="7"/>
  <c r="E162" i="7"/>
  <c r="E161" i="7"/>
  <c r="E160" i="7"/>
  <c r="E159" i="7"/>
  <c r="E158" i="7"/>
  <c r="E157" i="7"/>
  <c r="E156" i="7"/>
  <c r="E155" i="7"/>
  <c r="E154" i="7"/>
  <c r="E152" i="7"/>
  <c r="E151" i="7"/>
  <c r="E150" i="7"/>
  <c r="E149" i="7"/>
  <c r="E148" i="7"/>
  <c r="E147" i="7"/>
  <c r="E146" i="7"/>
  <c r="E145" i="7"/>
  <c r="E144" i="7"/>
  <c r="E143" i="7"/>
  <c r="E142" i="7"/>
  <c r="E140" i="7"/>
  <c r="E139" i="7"/>
  <c r="E138" i="7"/>
  <c r="E137" i="7"/>
  <c r="E136" i="7"/>
  <c r="E135" i="7"/>
  <c r="E134" i="7"/>
  <c r="E133" i="7"/>
  <c r="E132" i="7"/>
  <c r="E131" i="7"/>
  <c r="E130" i="7"/>
  <c r="E128" i="7"/>
  <c r="E127" i="7"/>
  <c r="E126" i="7"/>
  <c r="E125" i="7"/>
  <c r="E124" i="7"/>
  <c r="E123" i="7"/>
  <c r="E122" i="7"/>
  <c r="E121" i="7"/>
  <c r="E120" i="7"/>
  <c r="E119" i="7"/>
  <c r="E118" i="7"/>
  <c r="E116" i="7"/>
  <c r="E115" i="7"/>
  <c r="E114" i="7"/>
  <c r="E113" i="7"/>
  <c r="E112" i="7"/>
  <c r="E111" i="7"/>
  <c r="E110" i="7"/>
  <c r="E109" i="7"/>
  <c r="E108" i="7"/>
  <c r="E107" i="7"/>
  <c r="E106" i="7"/>
  <c r="E104" i="7"/>
  <c r="E103" i="7"/>
  <c r="E102" i="7"/>
  <c r="E101" i="7"/>
  <c r="E100" i="7"/>
  <c r="E99" i="7"/>
  <c r="E98" i="7"/>
  <c r="E97" i="7"/>
  <c r="E96" i="7"/>
  <c r="E95" i="7"/>
  <c r="E94" i="7"/>
  <c r="E92" i="7"/>
  <c r="E91" i="7"/>
  <c r="E90" i="7"/>
  <c r="E89" i="7"/>
  <c r="E88" i="7"/>
  <c r="E87" i="7"/>
  <c r="E86" i="7"/>
  <c r="E85" i="7"/>
  <c r="E84" i="7"/>
  <c r="E83" i="7"/>
  <c r="E82" i="7"/>
  <c r="E80" i="7"/>
  <c r="E79" i="7"/>
  <c r="E78" i="7"/>
  <c r="E77" i="7"/>
  <c r="E76" i="7"/>
  <c r="E75" i="7"/>
  <c r="E74" i="7"/>
  <c r="E73" i="7"/>
  <c r="E72" i="7"/>
  <c r="E71" i="7"/>
  <c r="E70" i="7"/>
  <c r="E68" i="7"/>
  <c r="E67" i="7"/>
  <c r="E66" i="7"/>
  <c r="E65" i="7"/>
  <c r="E64" i="7"/>
  <c r="E63" i="7"/>
  <c r="E62" i="7"/>
  <c r="E61" i="7"/>
  <c r="E60" i="7"/>
  <c r="E59" i="7"/>
  <c r="E58" i="7"/>
  <c r="E56" i="7"/>
  <c r="E55" i="7"/>
  <c r="E54" i="7"/>
  <c r="E53" i="7"/>
  <c r="E52" i="7"/>
  <c r="E51" i="7"/>
  <c r="E50" i="7"/>
  <c r="E49" i="7"/>
  <c r="E48" i="7"/>
  <c r="E47" i="7"/>
  <c r="E46" i="7"/>
  <c r="E44" i="7"/>
  <c r="E43" i="7"/>
  <c r="E42" i="7"/>
  <c r="E41" i="7"/>
  <c r="E40" i="7"/>
  <c r="E39" i="7"/>
  <c r="E38" i="7"/>
  <c r="E37" i="7"/>
  <c r="E36" i="7"/>
  <c r="E35" i="7"/>
  <c r="E34" i="7"/>
  <c r="E32" i="7"/>
  <c r="E31" i="7"/>
  <c r="E30" i="7"/>
  <c r="E29" i="7"/>
  <c r="E28" i="7"/>
  <c r="E27" i="7"/>
  <c r="E26" i="7"/>
  <c r="E25" i="7"/>
  <c r="E24" i="7"/>
  <c r="E23" i="7"/>
  <c r="E22" i="7"/>
  <c r="E20" i="7"/>
  <c r="E19" i="7"/>
  <c r="E18" i="7"/>
  <c r="E17" i="7"/>
  <c r="E16" i="7"/>
  <c r="K15" i="7"/>
  <c r="E15" i="7"/>
  <c r="E14" i="7"/>
  <c r="E13" i="7"/>
  <c r="E12" i="7"/>
  <c r="E11" i="7"/>
  <c r="E10" i="7"/>
  <c r="C9" i="7"/>
  <c r="I15" i="6"/>
  <c r="C7" i="6"/>
  <c r="G12" i="5"/>
  <c r="C8" i="5"/>
  <c r="C9" i="5" s="1"/>
  <c r="C6" i="5"/>
  <c r="C10" i="5" s="1"/>
  <c r="G22" i="1"/>
  <c r="C19" i="2" s="1"/>
  <c r="C22" i="1"/>
  <c r="G21" i="1"/>
  <c r="C18" i="2" s="1"/>
  <c r="C21" i="1"/>
  <c r="G20" i="1"/>
  <c r="C17" i="2" s="1"/>
  <c r="C20" i="1"/>
  <c r="G19" i="1"/>
  <c r="C16" i="2" s="1"/>
  <c r="C19" i="1"/>
  <c r="G18" i="1"/>
  <c r="C15" i="2" s="1"/>
  <c r="C18" i="1"/>
  <c r="G17" i="1"/>
  <c r="C14" i="2" s="1"/>
  <c r="C17" i="1"/>
  <c r="G16" i="1"/>
  <c r="C13" i="2" s="1"/>
  <c r="C16" i="1"/>
  <c r="G15" i="1"/>
  <c r="C12" i="2" s="1"/>
  <c r="C15" i="1"/>
  <c r="G14" i="1"/>
  <c r="C11" i="2" s="1"/>
  <c r="C14" i="1"/>
  <c r="G13" i="1"/>
  <c r="C10" i="2" s="1"/>
  <c r="C13" i="1"/>
  <c r="G12" i="1"/>
  <c r="C9" i="2" s="1"/>
  <c r="C12" i="1"/>
  <c r="G11" i="1"/>
  <c r="C8" i="2" s="1"/>
  <c r="E11" i="1"/>
  <c r="C11" i="1"/>
  <c r="I14" i="14" l="1"/>
  <c r="I38" i="14"/>
  <c r="I26" i="14"/>
  <c r="AA12" i="14"/>
  <c r="I34" i="14"/>
  <c r="I22" i="14"/>
  <c r="F9" i="7"/>
  <c r="I27" i="14"/>
  <c r="I19" i="14"/>
  <c r="I11" i="14"/>
  <c r="C21" i="2"/>
  <c r="B7" i="3"/>
  <c r="B11" i="3"/>
  <c r="B17" i="2"/>
  <c r="B18" i="2"/>
  <c r="B12" i="3"/>
  <c r="B10" i="2"/>
  <c r="B9" i="3"/>
  <c r="B15" i="2"/>
  <c r="B17" i="3"/>
  <c r="B6" i="3"/>
  <c r="N31" i="1"/>
  <c r="J31" i="1"/>
  <c r="R31" i="1"/>
  <c r="B12" i="2"/>
  <c r="B14" i="3"/>
  <c r="R11" i="1"/>
  <c r="E12" i="1"/>
  <c r="N11" i="1"/>
  <c r="I11" i="1"/>
  <c r="B13" i="3"/>
  <c r="B10" i="3"/>
  <c r="B16" i="2"/>
  <c r="B11" i="2"/>
  <c r="B15" i="3"/>
  <c r="B19" i="2"/>
  <c r="B16" i="3"/>
  <c r="E7" i="6"/>
  <c r="F7" i="6" s="1"/>
  <c r="G7" i="6" s="1"/>
  <c r="C8" i="6" s="1"/>
  <c r="B9" i="2"/>
  <c r="B13" i="2"/>
  <c r="D5" i="8"/>
  <c r="D38" i="7"/>
  <c r="D30" i="7"/>
  <c r="D41" i="7"/>
  <c r="D33" i="7"/>
  <c r="D39" i="7"/>
  <c r="D36" i="7"/>
  <c r="D23" i="7"/>
  <c r="D44" i="7"/>
  <c r="D31" i="7"/>
  <c r="D27" i="7"/>
  <c r="D19" i="7"/>
  <c r="D16" i="7"/>
  <c r="D43" i="7"/>
  <c r="D34" i="7"/>
  <c r="D32" i="7"/>
  <c r="D24" i="7"/>
  <c r="D21" i="7"/>
  <c r="D18" i="7"/>
  <c r="D28" i="7"/>
  <c r="D25" i="7"/>
  <c r="D37" i="7"/>
  <c r="D35" i="7"/>
  <c r="D22" i="7"/>
  <c r="D15" i="7"/>
  <c r="D42" i="7"/>
  <c r="D17" i="7"/>
  <c r="D40" i="7"/>
  <c r="D26" i="7"/>
  <c r="D29" i="7"/>
  <c r="D20" i="7"/>
  <c r="B14" i="2"/>
  <c r="B8" i="3"/>
  <c r="C11" i="5"/>
  <c r="B8" i="2"/>
  <c r="F24" i="9"/>
  <c r="C25" i="9"/>
  <c r="Q11" i="14"/>
  <c r="N11" i="14"/>
  <c r="E10" i="13"/>
  <c r="D11" i="13"/>
  <c r="AC11" i="14"/>
  <c r="J14" i="14"/>
  <c r="J21" i="14"/>
  <c r="J16" i="14"/>
  <c r="K16" i="14" s="1"/>
  <c r="J23" i="14"/>
  <c r="K23" i="14" s="1"/>
  <c r="J26" i="14"/>
  <c r="K26" i="14" s="1"/>
  <c r="J18" i="14"/>
  <c r="K18" i="14" s="1"/>
  <c r="J28" i="14"/>
  <c r="K28" i="14" s="1"/>
  <c r="J31" i="14"/>
  <c r="K31" i="14" s="1"/>
  <c r="J20" i="14"/>
  <c r="K20" i="14" s="1"/>
  <c r="J25" i="14"/>
  <c r="K34" i="14"/>
  <c r="J34" i="14"/>
  <c r="J13" i="14"/>
  <c r="K13" i="14" s="1"/>
  <c r="J15" i="14"/>
  <c r="K15" i="14" s="1"/>
  <c r="J22" i="14"/>
  <c r="K22" i="14" s="1"/>
  <c r="J36" i="14"/>
  <c r="K36" i="14" s="1"/>
  <c r="J27" i="14"/>
  <c r="K12" i="14"/>
  <c r="J12" i="14"/>
  <c r="J17" i="14"/>
  <c r="K17" i="14" s="1"/>
  <c r="J19" i="14"/>
  <c r="J24" i="14"/>
  <c r="K24" i="14" s="1"/>
  <c r="J30" i="14"/>
  <c r="J11" i="14"/>
  <c r="K32" i="14"/>
  <c r="J32" i="14"/>
  <c r="J35" i="14"/>
  <c r="AA14" i="14"/>
  <c r="AA21" i="14"/>
  <c r="AA40" i="14"/>
  <c r="AA39" i="14"/>
  <c r="AA38" i="14"/>
  <c r="AA19" i="14"/>
  <c r="AA28" i="14"/>
  <c r="AA36" i="14"/>
  <c r="J38" i="14"/>
  <c r="K38" i="14" s="1"/>
  <c r="I40" i="14"/>
  <c r="AA16" i="14"/>
  <c r="AA22" i="14"/>
  <c r="AA25" i="14"/>
  <c r="K33" i="14"/>
  <c r="J33" i="14"/>
  <c r="AA33" i="14"/>
  <c r="AA13" i="14"/>
  <c r="AA24" i="14"/>
  <c r="AA30" i="14"/>
  <c r="AA18" i="14"/>
  <c r="AA23" i="14"/>
  <c r="AA27" i="14"/>
  <c r="AA35" i="14"/>
  <c r="AA15" i="14"/>
  <c r="AA32" i="14"/>
  <c r="P40" i="14"/>
  <c r="P39" i="14"/>
  <c r="P37" i="14"/>
  <c r="P36" i="14"/>
  <c r="P35" i="14"/>
  <c r="P34" i="14"/>
  <c r="P33" i="14"/>
  <c r="P32" i="14"/>
  <c r="P31" i="14"/>
  <c r="P30" i="14"/>
  <c r="P29" i="14"/>
  <c r="P28" i="14"/>
  <c r="P27" i="14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AA20" i="14"/>
  <c r="J29" i="14"/>
  <c r="K29" i="14" s="1"/>
  <c r="AA29" i="14"/>
  <c r="J37" i="14"/>
  <c r="AA37" i="14"/>
  <c r="K39" i="14"/>
  <c r="J39" i="14"/>
  <c r="AA11" i="14"/>
  <c r="AA17" i="14"/>
  <c r="AA26" i="14"/>
  <c r="AA34" i="14"/>
  <c r="P38" i="14"/>
  <c r="G9" i="7" l="1"/>
  <c r="H9" i="7" s="1"/>
  <c r="C10" i="7" s="1"/>
  <c r="J32" i="1"/>
  <c r="R32" i="1"/>
  <c r="J11" i="1"/>
  <c r="N32" i="1"/>
  <c r="C6" i="3"/>
  <c r="N12" i="1"/>
  <c r="R12" i="1"/>
  <c r="E13" i="1"/>
  <c r="H12" i="1"/>
  <c r="I12" i="1" s="1"/>
  <c r="K37" i="14"/>
  <c r="K11" i="14"/>
  <c r="L12" i="14" s="1"/>
  <c r="L13" i="14" s="1"/>
  <c r="L14" i="14" s="1"/>
  <c r="K19" i="14"/>
  <c r="K27" i="14"/>
  <c r="K25" i="14"/>
  <c r="K14" i="14"/>
  <c r="J40" i="14"/>
  <c r="K35" i="14"/>
  <c r="K30" i="14"/>
  <c r="Q12" i="14"/>
  <c r="E11" i="13"/>
  <c r="F11" i="13" s="1"/>
  <c r="O12" i="14" s="1"/>
  <c r="D12" i="13"/>
  <c r="F10" i="13"/>
  <c r="O11" i="14" s="1"/>
  <c r="R11" i="14"/>
  <c r="G8" i="6"/>
  <c r="C9" i="6" s="1"/>
  <c r="E8" i="6"/>
  <c r="F8" i="6" s="1"/>
  <c r="K21" i="14"/>
  <c r="D6" i="8"/>
  <c r="D362" i="7"/>
  <c r="D354" i="7"/>
  <c r="D346" i="7"/>
  <c r="D338" i="7"/>
  <c r="D330" i="7"/>
  <c r="D322" i="7"/>
  <c r="D365" i="7"/>
  <c r="D357" i="7"/>
  <c r="D349" i="7"/>
  <c r="D341" i="7"/>
  <c r="D333" i="7"/>
  <c r="D325" i="7"/>
  <c r="D351" i="7"/>
  <c r="D335" i="7"/>
  <c r="D319" i="7"/>
  <c r="D314" i="7"/>
  <c r="D306" i="7"/>
  <c r="D298" i="7"/>
  <c r="D290" i="7"/>
  <c r="D282" i="7"/>
  <c r="D274" i="7"/>
  <c r="D266" i="7"/>
  <c r="D258" i="7"/>
  <c r="D250" i="7"/>
  <c r="D242" i="7"/>
  <c r="D359" i="7"/>
  <c r="D343" i="7"/>
  <c r="D327" i="7"/>
  <c r="D317" i="7"/>
  <c r="D310" i="7"/>
  <c r="D302" i="7"/>
  <c r="D294" i="7"/>
  <c r="D286" i="7"/>
  <c r="D278" i="7"/>
  <c r="D270" i="7"/>
  <c r="D262" i="7"/>
  <c r="D254" i="7"/>
  <c r="D246" i="7"/>
  <c r="D368" i="7"/>
  <c r="D337" i="7"/>
  <c r="D324" i="7"/>
  <c r="D305" i="7"/>
  <c r="D289" i="7"/>
  <c r="D273" i="7"/>
  <c r="D257" i="7"/>
  <c r="D241" i="7"/>
  <c r="D234" i="7"/>
  <c r="D226" i="7"/>
  <c r="D218" i="7"/>
  <c r="D210" i="7"/>
  <c r="D355" i="7"/>
  <c r="D367" i="7"/>
  <c r="D364" i="7"/>
  <c r="D353" i="7"/>
  <c r="D340" i="7"/>
  <c r="D360" i="7"/>
  <c r="D358" i="7"/>
  <c r="D329" i="7"/>
  <c r="D316" i="7"/>
  <c r="D303" i="7"/>
  <c r="D300" i="7"/>
  <c r="D287" i="7"/>
  <c r="D284" i="7"/>
  <c r="D271" i="7"/>
  <c r="D268" i="7"/>
  <c r="D255" i="7"/>
  <c r="D252" i="7"/>
  <c r="D237" i="7"/>
  <c r="D229" i="7"/>
  <c r="D221" i="7"/>
  <c r="D213" i="7"/>
  <c r="D205" i="7"/>
  <c r="D197" i="7"/>
  <c r="D189" i="7"/>
  <c r="D181" i="7"/>
  <c r="D173" i="7"/>
  <c r="D165" i="7"/>
  <c r="D157" i="7"/>
  <c r="D366" i="7"/>
  <c r="D356" i="7"/>
  <c r="D347" i="7"/>
  <c r="D336" i="7"/>
  <c r="D334" i="7"/>
  <c r="D313" i="7"/>
  <c r="D297" i="7"/>
  <c r="D281" i="7"/>
  <c r="D363" i="7"/>
  <c r="D352" i="7"/>
  <c r="D350" i="7"/>
  <c r="D321" i="7"/>
  <c r="D301" i="7"/>
  <c r="D361" i="7"/>
  <c r="D348" i="7"/>
  <c r="D339" i="7"/>
  <c r="D328" i="7"/>
  <c r="D326" i="7"/>
  <c r="D311" i="7"/>
  <c r="D308" i="7"/>
  <c r="D295" i="7"/>
  <c r="D292" i="7"/>
  <c r="D279" i="7"/>
  <c r="D276" i="7"/>
  <c r="D263" i="7"/>
  <c r="D260" i="7"/>
  <c r="D247" i="7"/>
  <c r="D244" i="7"/>
  <c r="D233" i="7"/>
  <c r="D225" i="7"/>
  <c r="D217" i="7"/>
  <c r="D209" i="7"/>
  <c r="D201" i="7"/>
  <c r="D193" i="7"/>
  <c r="D185" i="7"/>
  <c r="D177" i="7"/>
  <c r="D169" i="7"/>
  <c r="D161" i="7"/>
  <c r="D309" i="7"/>
  <c r="D272" i="7"/>
  <c r="D344" i="7"/>
  <c r="D277" i="7"/>
  <c r="D259" i="7"/>
  <c r="D332" i="7"/>
  <c r="D299" i="7"/>
  <c r="D261" i="7"/>
  <c r="D296" i="7"/>
  <c r="D291" i="7"/>
  <c r="D267" i="7"/>
  <c r="D265" i="7"/>
  <c r="D219" i="7"/>
  <c r="D214" i="7"/>
  <c r="D196" i="7"/>
  <c r="D180" i="7"/>
  <c r="D164" i="7"/>
  <c r="D150" i="7"/>
  <c r="D142" i="7"/>
  <c r="D134" i="7"/>
  <c r="D126" i="7"/>
  <c r="D118" i="7"/>
  <c r="D110" i="7"/>
  <c r="D102" i="7"/>
  <c r="D94" i="7"/>
  <c r="D86" i="7"/>
  <c r="D78" i="7"/>
  <c r="D70" i="7"/>
  <c r="D62" i="7"/>
  <c r="D54" i="7"/>
  <c r="D46" i="7"/>
  <c r="D331" i="7"/>
  <c r="D320" i="7"/>
  <c r="D269" i="7"/>
  <c r="D256" i="7"/>
  <c r="D243" i="7"/>
  <c r="D239" i="7"/>
  <c r="D224" i="7"/>
  <c r="D212" i="7"/>
  <c r="D206" i="7"/>
  <c r="D203" i="7"/>
  <c r="D190" i="7"/>
  <c r="D187" i="7"/>
  <c r="D174" i="7"/>
  <c r="D171" i="7"/>
  <c r="D158" i="7"/>
  <c r="D155" i="7"/>
  <c r="D151" i="7"/>
  <c r="D143" i="7"/>
  <c r="D135" i="7"/>
  <c r="D127" i="7"/>
  <c r="D119" i="7"/>
  <c r="D111" i="7"/>
  <c r="D103" i="7"/>
  <c r="D95" i="7"/>
  <c r="D87" i="7"/>
  <c r="D79" i="7"/>
  <c r="D342" i="7"/>
  <c r="D293" i="7"/>
  <c r="D288" i="7"/>
  <c r="D283" i="7"/>
  <c r="D245" i="7"/>
  <c r="D315" i="7"/>
  <c r="D307" i="7"/>
  <c r="D304" i="7"/>
  <c r="D249" i="7"/>
  <c r="D232" i="7"/>
  <c r="D220" i="7"/>
  <c r="D215" i="7"/>
  <c r="D207" i="7"/>
  <c r="D194" i="7"/>
  <c r="D191" i="7"/>
  <c r="D178" i="7"/>
  <c r="D175" i="7"/>
  <c r="D162" i="7"/>
  <c r="D159" i="7"/>
  <c r="D152" i="7"/>
  <c r="D145" i="7"/>
  <c r="D137" i="7"/>
  <c r="D129" i="7"/>
  <c r="D121" i="7"/>
  <c r="D113" i="7"/>
  <c r="D105" i="7"/>
  <c r="D97" i="7"/>
  <c r="D89" i="7"/>
  <c r="D81" i="7"/>
  <c r="D73" i="7"/>
  <c r="D65" i="7"/>
  <c r="D57" i="7"/>
  <c r="D49" i="7"/>
  <c r="D345" i="7"/>
  <c r="D323" i="7"/>
  <c r="D318" i="7"/>
  <c r="D312" i="7"/>
  <c r="D285" i="7"/>
  <c r="D280" i="7"/>
  <c r="D275" i="7"/>
  <c r="D264" i="7"/>
  <c r="D251" i="7"/>
  <c r="D235" i="7"/>
  <c r="D230" i="7"/>
  <c r="D204" i="7"/>
  <c r="D188" i="7"/>
  <c r="D172" i="7"/>
  <c r="D156" i="7"/>
  <c r="D146" i="7"/>
  <c r="D138" i="7"/>
  <c r="D130" i="7"/>
  <c r="D122" i="7"/>
  <c r="D114" i="7"/>
  <c r="D106" i="7"/>
  <c r="D216" i="7"/>
  <c r="D200" i="7"/>
  <c r="D199" i="7"/>
  <c r="D179" i="7"/>
  <c r="D96" i="7"/>
  <c r="D74" i="7"/>
  <c r="D71" i="7"/>
  <c r="D68" i="7"/>
  <c r="D55" i="7"/>
  <c r="D52" i="7"/>
  <c r="D366" i="6"/>
  <c r="D358" i="6"/>
  <c r="D350" i="6"/>
  <c r="D342" i="6"/>
  <c r="D334" i="6"/>
  <c r="D326" i="6"/>
  <c r="D318" i="6"/>
  <c r="D310" i="6"/>
  <c r="D302" i="6"/>
  <c r="D294" i="6"/>
  <c r="D286" i="6"/>
  <c r="D278" i="6"/>
  <c r="D270" i="6"/>
  <c r="D262" i="6"/>
  <c r="D254" i="6"/>
  <c r="D211" i="7"/>
  <c r="D184" i="7"/>
  <c r="D236" i="7"/>
  <c r="D195" i="7"/>
  <c r="D183" i="7"/>
  <c r="D168" i="7"/>
  <c r="D90" i="7"/>
  <c r="D80" i="7"/>
  <c r="D63" i="7"/>
  <c r="D60" i="7"/>
  <c r="D47" i="7"/>
  <c r="D362" i="6"/>
  <c r="D354" i="6"/>
  <c r="D346" i="6"/>
  <c r="D338" i="6"/>
  <c r="D330" i="6"/>
  <c r="D322" i="6"/>
  <c r="D314" i="6"/>
  <c r="D306" i="6"/>
  <c r="D298" i="6"/>
  <c r="D290" i="6"/>
  <c r="D282" i="6"/>
  <c r="D274" i="6"/>
  <c r="D266" i="6"/>
  <c r="D258" i="6"/>
  <c r="D222" i="7"/>
  <c r="D166" i="7"/>
  <c r="D163" i="7"/>
  <c r="D160" i="7"/>
  <c r="D154" i="7"/>
  <c r="D148" i="7"/>
  <c r="D136" i="7"/>
  <c r="D131" i="7"/>
  <c r="D116" i="7"/>
  <c r="D104" i="7"/>
  <c r="D99" i="7"/>
  <c r="D76" i="7"/>
  <c r="D361" i="6"/>
  <c r="D359" i="6"/>
  <c r="D344" i="6"/>
  <c r="D329" i="6"/>
  <c r="D192" i="7"/>
  <c r="D182" i="7"/>
  <c r="D133" i="7"/>
  <c r="D208" i="7"/>
  <c r="D153" i="7"/>
  <c r="D248" i="7"/>
  <c r="D238" i="7"/>
  <c r="D125" i="7"/>
  <c r="D75" i="7"/>
  <c r="D356" i="6"/>
  <c r="D341" i="6"/>
  <c r="D339" i="6"/>
  <c r="D324" i="6"/>
  <c r="D309" i="6"/>
  <c r="D307" i="6"/>
  <c r="D292" i="6"/>
  <c r="D277" i="6"/>
  <c r="D275" i="6"/>
  <c r="D260" i="6"/>
  <c r="D245" i="6"/>
  <c r="D237" i="6"/>
  <c r="D229" i="6"/>
  <c r="D221" i="6"/>
  <c r="D213" i="6"/>
  <c r="D205" i="6"/>
  <c r="D197" i="6"/>
  <c r="D189" i="6"/>
  <c r="D181" i="6"/>
  <c r="D173" i="6"/>
  <c r="D165" i="6"/>
  <c r="D157" i="6"/>
  <c r="D149" i="6"/>
  <c r="D141" i="6"/>
  <c r="D133" i="6"/>
  <c r="D125" i="6"/>
  <c r="D147" i="7"/>
  <c r="D132" i="7"/>
  <c r="D120" i="7"/>
  <c r="D115" i="7"/>
  <c r="D100" i="7"/>
  <c r="D98" i="7"/>
  <c r="D69" i="7"/>
  <c r="D67" i="7"/>
  <c r="D58" i="7"/>
  <c r="D56" i="7"/>
  <c r="D45" i="7"/>
  <c r="D360" i="6"/>
  <c r="D345" i="6"/>
  <c r="D343" i="6"/>
  <c r="D328" i="6"/>
  <c r="D313" i="6"/>
  <c r="D311" i="6"/>
  <c r="D296" i="6"/>
  <c r="D281" i="6"/>
  <c r="D279" i="6"/>
  <c r="D264" i="6"/>
  <c r="D248" i="6"/>
  <c r="D240" i="6"/>
  <c r="D232" i="6"/>
  <c r="D224" i="6"/>
  <c r="D216" i="6"/>
  <c r="D208" i="6"/>
  <c r="D200" i="6"/>
  <c r="D192" i="6"/>
  <c r="D253" i="7"/>
  <c r="D228" i="7"/>
  <c r="D223" i="7"/>
  <c r="D149" i="7"/>
  <c r="D117" i="7"/>
  <c r="D91" i="7"/>
  <c r="D77" i="7"/>
  <c r="D364" i="6"/>
  <c r="D349" i="6"/>
  <c r="D347" i="6"/>
  <c r="D332" i="6"/>
  <c r="D231" i="7"/>
  <c r="D198" i="7"/>
  <c r="D186" i="7"/>
  <c r="D176" i="7"/>
  <c r="D170" i="7"/>
  <c r="D167" i="7"/>
  <c r="D144" i="7"/>
  <c r="D139" i="7"/>
  <c r="D124" i="7"/>
  <c r="D112" i="7"/>
  <c r="D107" i="7"/>
  <c r="D85" i="7"/>
  <c r="D83" i="7"/>
  <c r="D50" i="7"/>
  <c r="D353" i="6"/>
  <c r="D351" i="6"/>
  <c r="D336" i="6"/>
  <c r="D321" i="6"/>
  <c r="D319" i="6"/>
  <c r="D304" i="6"/>
  <c r="D289" i="6"/>
  <c r="D287" i="6"/>
  <c r="D272" i="6"/>
  <c r="D257" i="6"/>
  <c r="D255" i="6"/>
  <c r="D246" i="6"/>
  <c r="D238" i="6"/>
  <c r="D230" i="6"/>
  <c r="D222" i="6"/>
  <c r="D214" i="6"/>
  <c r="D206" i="6"/>
  <c r="D198" i="6"/>
  <c r="D190" i="6"/>
  <c r="D182" i="6"/>
  <c r="D174" i="6"/>
  <c r="D166" i="6"/>
  <c r="D158" i="6"/>
  <c r="D150" i="6"/>
  <c r="D142" i="6"/>
  <c r="D134" i="6"/>
  <c r="D126" i="6"/>
  <c r="D240" i="7"/>
  <c r="D227" i="7"/>
  <c r="D202" i="7"/>
  <c r="D141" i="7"/>
  <c r="D109" i="7"/>
  <c r="D93" i="7"/>
  <c r="D72" i="7"/>
  <c r="D61" i="7"/>
  <c r="D59" i="7"/>
  <c r="D48" i="7"/>
  <c r="D357" i="6"/>
  <c r="D355" i="6"/>
  <c r="D340" i="6"/>
  <c r="D325" i="6"/>
  <c r="D323" i="6"/>
  <c r="D308" i="6"/>
  <c r="D293" i="6"/>
  <c r="D291" i="6"/>
  <c r="D276" i="6"/>
  <c r="D261" i="6"/>
  <c r="D259" i="6"/>
  <c r="D249" i="6"/>
  <c r="D241" i="6"/>
  <c r="D233" i="6"/>
  <c r="D225" i="6"/>
  <c r="D217" i="6"/>
  <c r="D209" i="6"/>
  <c r="D201" i="6"/>
  <c r="D193" i="6"/>
  <c r="D108" i="7"/>
  <c r="D84" i="7"/>
  <c r="D64" i="7"/>
  <c r="D320" i="6"/>
  <c r="D315" i="6"/>
  <c r="D285" i="6"/>
  <c r="D268" i="6"/>
  <c r="D251" i="6"/>
  <c r="D235" i="6"/>
  <c r="D219" i="6"/>
  <c r="D203" i="6"/>
  <c r="D187" i="6"/>
  <c r="D176" i="6"/>
  <c r="D161" i="6"/>
  <c r="D159" i="6"/>
  <c r="D144" i="6"/>
  <c r="D129" i="6"/>
  <c r="D127" i="6"/>
  <c r="D121" i="6"/>
  <c r="D88" i="7"/>
  <c r="D365" i="6"/>
  <c r="D348" i="6"/>
  <c r="D331" i="6"/>
  <c r="D297" i="6"/>
  <c r="D280" i="6"/>
  <c r="D263" i="6"/>
  <c r="D244" i="6"/>
  <c r="D228" i="6"/>
  <c r="D212" i="6"/>
  <c r="D196" i="6"/>
  <c r="D180" i="6"/>
  <c r="D178" i="6"/>
  <c r="D163" i="6"/>
  <c r="D148" i="6"/>
  <c r="D146" i="6"/>
  <c r="D128" i="7"/>
  <c r="D82" i="7"/>
  <c r="D53" i="7"/>
  <c r="D363" i="6"/>
  <c r="D305" i="6"/>
  <c r="D288" i="6"/>
  <c r="D271" i="6"/>
  <c r="D250" i="6"/>
  <c r="D234" i="6"/>
  <c r="D218" i="6"/>
  <c r="D202" i="6"/>
  <c r="D186" i="6"/>
  <c r="D171" i="6"/>
  <c r="D156" i="6"/>
  <c r="D154" i="6"/>
  <c r="D139" i="6"/>
  <c r="D124" i="6"/>
  <c r="D122" i="6"/>
  <c r="D114" i="6"/>
  <c r="D106" i="6"/>
  <c r="D66" i="7"/>
  <c r="D337" i="6"/>
  <c r="D317" i="6"/>
  <c r="D300" i="6"/>
  <c r="D283" i="6"/>
  <c r="D253" i="6"/>
  <c r="D243" i="6"/>
  <c r="D227" i="6"/>
  <c r="D211" i="6"/>
  <c r="D195" i="6"/>
  <c r="D177" i="6"/>
  <c r="D175" i="6"/>
  <c r="D160" i="6"/>
  <c r="D145" i="6"/>
  <c r="D143" i="6"/>
  <c r="D128" i="6"/>
  <c r="D327" i="6"/>
  <c r="D312" i="6"/>
  <c r="D295" i="6"/>
  <c r="D265" i="6"/>
  <c r="D236" i="6"/>
  <c r="D220" i="6"/>
  <c r="D204" i="6"/>
  <c r="D188" i="6"/>
  <c r="D179" i="6"/>
  <c r="D164" i="6"/>
  <c r="D162" i="6"/>
  <c r="D147" i="6"/>
  <c r="D132" i="6"/>
  <c r="D352" i="6"/>
  <c r="D335" i="6"/>
  <c r="D316" i="6"/>
  <c r="D299" i="6"/>
  <c r="D269" i="6"/>
  <c r="D252" i="6"/>
  <c r="D239" i="6"/>
  <c r="D223" i="6"/>
  <c r="D207" i="6"/>
  <c r="D191" i="6"/>
  <c r="D185" i="6"/>
  <c r="D183" i="6"/>
  <c r="D168" i="6"/>
  <c r="D153" i="6"/>
  <c r="D151" i="6"/>
  <c r="D136" i="6"/>
  <c r="D115" i="6"/>
  <c r="D107" i="6"/>
  <c r="D51" i="7"/>
  <c r="D303" i="6"/>
  <c r="D226" i="6"/>
  <c r="D170" i="6"/>
  <c r="D112" i="6"/>
  <c r="D99" i="6"/>
  <c r="D91" i="6"/>
  <c r="D83" i="6"/>
  <c r="D75" i="6"/>
  <c r="D67" i="6"/>
  <c r="D101" i="7"/>
  <c r="D301" i="6"/>
  <c r="D284" i="6"/>
  <c r="D267" i="6"/>
  <c r="D199" i="6"/>
  <c r="D169" i="6"/>
  <c r="D152" i="6"/>
  <c r="D135" i="6"/>
  <c r="D118" i="6"/>
  <c r="D116" i="6"/>
  <c r="D102" i="6"/>
  <c r="D94" i="6"/>
  <c r="D86" i="6"/>
  <c r="D78" i="6"/>
  <c r="D70" i="6"/>
  <c r="D62" i="6"/>
  <c r="D54" i="6"/>
  <c r="D46" i="6"/>
  <c r="D123" i="7"/>
  <c r="D333" i="6"/>
  <c r="D194" i="6"/>
  <c r="D140" i="6"/>
  <c r="D123" i="6"/>
  <c r="D113" i="6"/>
  <c r="D111" i="6"/>
  <c r="D103" i="6"/>
  <c r="D95" i="6"/>
  <c r="D87" i="6"/>
  <c r="D79" i="6"/>
  <c r="D71" i="6"/>
  <c r="D63" i="6"/>
  <c r="D55" i="6"/>
  <c r="D47" i="6"/>
  <c r="D50" i="6"/>
  <c r="D92" i="7"/>
  <c r="D231" i="6"/>
  <c r="D131" i="6"/>
  <c r="D117" i="6"/>
  <c r="D98" i="6"/>
  <c r="D90" i="6"/>
  <c r="D82" i="6"/>
  <c r="D74" i="6"/>
  <c r="D66" i="6"/>
  <c r="D58" i="6"/>
  <c r="D273" i="6"/>
  <c r="D256" i="6"/>
  <c r="D242" i="6"/>
  <c r="D172" i="6"/>
  <c r="D155" i="6"/>
  <c r="D138" i="6"/>
  <c r="D119" i="6"/>
  <c r="D101" i="6"/>
  <c r="D93" i="6"/>
  <c r="D85" i="6"/>
  <c r="D77" i="6"/>
  <c r="D69" i="6"/>
  <c r="D61" i="6"/>
  <c r="D53" i="6"/>
  <c r="D45" i="6"/>
  <c r="D215" i="6"/>
  <c r="D137" i="6"/>
  <c r="D130" i="6"/>
  <c r="D110" i="6"/>
  <c r="D108" i="6"/>
  <c r="D104" i="6"/>
  <c r="D96" i="6"/>
  <c r="D88" i="6"/>
  <c r="D80" i="6"/>
  <c r="D72" i="6"/>
  <c r="D64" i="6"/>
  <c r="D56" i="6"/>
  <c r="D48" i="6"/>
  <c r="D109" i="6"/>
  <c r="D140" i="7"/>
  <c r="D100" i="6"/>
  <c r="D105" i="6"/>
  <c r="D73" i="6"/>
  <c r="D44" i="6"/>
  <c r="D60" i="6"/>
  <c r="D51" i="6"/>
  <c r="D57" i="6"/>
  <c r="D184" i="6"/>
  <c r="D92" i="6"/>
  <c r="D52" i="6"/>
  <c r="D43" i="6"/>
  <c r="D97" i="6"/>
  <c r="D65" i="6"/>
  <c r="D68" i="6"/>
  <c r="D120" i="6"/>
  <c r="D84" i="6"/>
  <c r="D59" i="6"/>
  <c r="D81" i="6"/>
  <c r="D247" i="6"/>
  <c r="D210" i="6"/>
  <c r="D89" i="6"/>
  <c r="D167" i="6"/>
  <c r="D76" i="6"/>
  <c r="D49" i="6"/>
  <c r="C26" i="9"/>
  <c r="F25" i="9"/>
  <c r="F10" i="7" l="1"/>
  <c r="G10" i="7" s="1"/>
  <c r="H10" i="7" s="1"/>
  <c r="N33" i="1"/>
  <c r="J33" i="1"/>
  <c r="R33" i="1"/>
  <c r="J12" i="1"/>
  <c r="H13" i="1"/>
  <c r="I13" i="1" s="1"/>
  <c r="R13" i="1"/>
  <c r="N13" i="1"/>
  <c r="E14" i="1"/>
  <c r="C7" i="3"/>
  <c r="E9" i="6"/>
  <c r="F9" i="6" s="1"/>
  <c r="G9" i="6" s="1"/>
  <c r="C10" i="6" s="1"/>
  <c r="D13" i="13"/>
  <c r="AC13" i="14"/>
  <c r="N13" i="14"/>
  <c r="E12" i="13"/>
  <c r="F12" i="13" s="1"/>
  <c r="O13" i="14" s="1"/>
  <c r="Q13" i="14"/>
  <c r="L15" i="14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L34" i="14" s="1"/>
  <c r="L35" i="14" s="1"/>
  <c r="L36" i="14" s="1"/>
  <c r="L37" i="14" s="1"/>
  <c r="L38" i="14" s="1"/>
  <c r="L39" i="14" s="1"/>
  <c r="L40" i="14" s="1"/>
  <c r="G10" i="13"/>
  <c r="AC12" i="14"/>
  <c r="N12" i="14"/>
  <c r="K40" i="14"/>
  <c r="F26" i="9"/>
  <c r="C27" i="9"/>
  <c r="I10" i="7" l="1"/>
  <c r="C11" i="7"/>
  <c r="F11" i="7" s="1"/>
  <c r="G11" i="7" s="1"/>
  <c r="H11" i="7"/>
  <c r="N34" i="1"/>
  <c r="J34" i="1"/>
  <c r="R34" i="1"/>
  <c r="R14" i="1"/>
  <c r="E15" i="1"/>
  <c r="E16" i="1" s="1"/>
  <c r="N14" i="1"/>
  <c r="E10" i="6"/>
  <c r="F10" i="6" s="1"/>
  <c r="G10" i="6"/>
  <c r="C11" i="6" s="1"/>
  <c r="C8" i="3"/>
  <c r="J13" i="1"/>
  <c r="C28" i="9"/>
  <c r="F27" i="9"/>
  <c r="N14" i="14"/>
  <c r="D14" i="13"/>
  <c r="AC14" i="14"/>
  <c r="E13" i="13"/>
  <c r="F13" i="13" s="1"/>
  <c r="O14" i="14" s="1"/>
  <c r="Q14" i="14"/>
  <c r="H10" i="13"/>
  <c r="S11" i="14" s="1"/>
  <c r="R12" i="14"/>
  <c r="R13" i="14"/>
  <c r="H14" i="1"/>
  <c r="C12" i="7" l="1"/>
  <c r="I11" i="7"/>
  <c r="N15" i="1"/>
  <c r="N36" i="1"/>
  <c r="J36" i="1"/>
  <c r="R36" i="1"/>
  <c r="N35" i="1"/>
  <c r="J35" i="1"/>
  <c r="R35" i="1"/>
  <c r="R15" i="1"/>
  <c r="R16" i="1"/>
  <c r="N16" i="1"/>
  <c r="I10" i="13"/>
  <c r="C29" i="9"/>
  <c r="F28" i="9"/>
  <c r="R14" i="14"/>
  <c r="E17" i="1"/>
  <c r="E11" i="6"/>
  <c r="F11" i="6" s="1"/>
  <c r="G11" i="6" s="1"/>
  <c r="C12" i="6" s="1"/>
  <c r="I14" i="1"/>
  <c r="AC15" i="14"/>
  <c r="E14" i="13"/>
  <c r="F14" i="13" s="1"/>
  <c r="O15" i="14" s="1"/>
  <c r="Q15" i="14"/>
  <c r="D15" i="13"/>
  <c r="N15" i="14"/>
  <c r="F12" i="7"/>
  <c r="G12" i="7" s="1"/>
  <c r="H12" i="7" l="1"/>
  <c r="N37" i="1"/>
  <c r="J37" i="1"/>
  <c r="R37" i="1"/>
  <c r="R17" i="1"/>
  <c r="H15" i="1"/>
  <c r="I15" i="1" s="1"/>
  <c r="N17" i="1"/>
  <c r="R15" i="14"/>
  <c r="E18" i="1"/>
  <c r="E15" i="13"/>
  <c r="F15" i="13" s="1"/>
  <c r="O16" i="14" s="1"/>
  <c r="AC16" i="14"/>
  <c r="D16" i="13"/>
  <c r="Q16" i="14"/>
  <c r="N16" i="14"/>
  <c r="F29" i="9"/>
  <c r="C30" i="9"/>
  <c r="C9" i="3"/>
  <c r="J14" i="1"/>
  <c r="E12" i="6"/>
  <c r="F12" i="6" s="1"/>
  <c r="G12" i="6" s="1"/>
  <c r="C13" i="6" s="1"/>
  <c r="T11" i="14"/>
  <c r="C11" i="13"/>
  <c r="I12" i="7" l="1"/>
  <c r="C13" i="7"/>
  <c r="N38" i="1"/>
  <c r="J38" i="1"/>
  <c r="R38" i="1"/>
  <c r="R18" i="1"/>
  <c r="H16" i="1"/>
  <c r="I16" i="1" s="1"/>
  <c r="N18" i="1"/>
  <c r="E13" i="6"/>
  <c r="D13" i="6" s="1"/>
  <c r="F13" i="6" s="1"/>
  <c r="G13" i="6" s="1"/>
  <c r="C14" i="6" s="1"/>
  <c r="F13" i="7"/>
  <c r="G13" i="7" s="1"/>
  <c r="R16" i="14"/>
  <c r="E16" i="13"/>
  <c r="F16" i="13" s="1"/>
  <c r="O17" i="14" s="1"/>
  <c r="D17" i="13"/>
  <c r="AC17" i="14"/>
  <c r="Q17" i="14"/>
  <c r="G11" i="13"/>
  <c r="U11" i="14"/>
  <c r="W11" i="14"/>
  <c r="C10" i="3"/>
  <c r="J15" i="1"/>
  <c r="E19" i="1"/>
  <c r="C31" i="9"/>
  <c r="F30" i="9"/>
  <c r="N17" i="14" l="1"/>
  <c r="H13" i="7"/>
  <c r="N39" i="1"/>
  <c r="J39" i="1"/>
  <c r="R39" i="1"/>
  <c r="R19" i="1"/>
  <c r="N19" i="1"/>
  <c r="H17" i="1"/>
  <c r="I17" i="1" s="1"/>
  <c r="E14" i="6"/>
  <c r="D14" i="6" s="1"/>
  <c r="F14" i="6" s="1"/>
  <c r="G14" i="6" s="1"/>
  <c r="C15" i="6" s="1"/>
  <c r="F31" i="9"/>
  <c r="C32" i="9"/>
  <c r="Y11" i="14"/>
  <c r="Z11" i="14" s="1"/>
  <c r="AB11" i="14" s="1"/>
  <c r="AC18" i="14"/>
  <c r="E17" i="13"/>
  <c r="F17" i="13" s="1"/>
  <c r="O18" i="14" s="1"/>
  <c r="D18" i="13"/>
  <c r="Q18" i="14"/>
  <c r="H11" i="13"/>
  <c r="S12" i="14" s="1"/>
  <c r="E20" i="1"/>
  <c r="R17" i="14"/>
  <c r="C11" i="3"/>
  <c r="J16" i="1"/>
  <c r="N18" i="14" l="1"/>
  <c r="C14" i="7"/>
  <c r="I13" i="7"/>
  <c r="N40" i="1"/>
  <c r="J40" i="1"/>
  <c r="R40" i="1"/>
  <c r="R20" i="1"/>
  <c r="H18" i="1"/>
  <c r="I18" i="1" s="1"/>
  <c r="N20" i="1"/>
  <c r="E15" i="6"/>
  <c r="D15" i="6" s="1"/>
  <c r="F15" i="6" s="1"/>
  <c r="G15" i="6" s="1"/>
  <c r="C16" i="6" s="1"/>
  <c r="C12" i="3"/>
  <c r="J17" i="1"/>
  <c r="F32" i="9"/>
  <c r="C33" i="9"/>
  <c r="F14" i="7"/>
  <c r="G14" i="7" s="1"/>
  <c r="E21" i="1"/>
  <c r="AC19" i="14"/>
  <c r="E18" i="13"/>
  <c r="F18" i="13" s="1"/>
  <c r="O19" i="14" s="1"/>
  <c r="D19" i="13"/>
  <c r="Q19" i="14"/>
  <c r="I11" i="13"/>
  <c r="R18" i="14"/>
  <c r="N19" i="14" l="1"/>
  <c r="R19" i="14" s="1"/>
  <c r="H14" i="7"/>
  <c r="N41" i="1"/>
  <c r="J41" i="1"/>
  <c r="R41" i="1"/>
  <c r="R21" i="1"/>
  <c r="H19" i="1"/>
  <c r="I19" i="1" s="1"/>
  <c r="N21" i="1"/>
  <c r="E16" i="6"/>
  <c r="D16" i="6" s="1"/>
  <c r="F16" i="6" s="1"/>
  <c r="G16" i="6" s="1"/>
  <c r="C17" i="6" s="1"/>
  <c r="C13" i="3"/>
  <c r="J18" i="1"/>
  <c r="D19" i="3"/>
  <c r="C34" i="9"/>
  <c r="F33" i="9"/>
  <c r="C12" i="13"/>
  <c r="T12" i="14"/>
  <c r="AC20" i="14"/>
  <c r="Q20" i="14"/>
  <c r="E19" i="13"/>
  <c r="F19" i="13" s="1"/>
  <c r="O20" i="14" s="1"/>
  <c r="D20" i="13"/>
  <c r="E22" i="1"/>
  <c r="C15" i="7" l="1"/>
  <c r="I14" i="7"/>
  <c r="N42" i="1"/>
  <c r="J42" i="1"/>
  <c r="J44" i="1" s="1"/>
  <c r="C6" i="4" s="1"/>
  <c r="R42" i="1"/>
  <c r="R22" i="1"/>
  <c r="H20" i="1"/>
  <c r="I20" i="1" s="1"/>
  <c r="N22" i="1"/>
  <c r="E17" i="6"/>
  <c r="D17" i="6" s="1"/>
  <c r="F17" i="6" s="1"/>
  <c r="G17" i="6"/>
  <c r="C18" i="6" s="1"/>
  <c r="U12" i="14"/>
  <c r="Y12" i="14" s="1"/>
  <c r="Z12" i="14" s="1"/>
  <c r="AB12" i="14" s="1"/>
  <c r="W12" i="14"/>
  <c r="F34" i="9"/>
  <c r="C35" i="9"/>
  <c r="C14" i="3"/>
  <c r="J19" i="1"/>
  <c r="N20" i="14"/>
  <c r="F15" i="7"/>
  <c r="G15" i="7" s="1"/>
  <c r="E20" i="13"/>
  <c r="F20" i="13" s="1"/>
  <c r="O21" i="14" s="1"/>
  <c r="AC21" i="14"/>
  <c r="Q21" i="14"/>
  <c r="D21" i="13"/>
  <c r="G12" i="13"/>
  <c r="H15" i="7" l="1"/>
  <c r="H21" i="1"/>
  <c r="I21" i="1" s="1"/>
  <c r="N21" i="14"/>
  <c r="D22" i="13"/>
  <c r="AC22" i="14"/>
  <c r="E21" i="13"/>
  <c r="F21" i="13" s="1"/>
  <c r="O22" i="14" s="1"/>
  <c r="Q22" i="14"/>
  <c r="R20" i="14"/>
  <c r="C15" i="3"/>
  <c r="J20" i="1"/>
  <c r="E18" i="6"/>
  <c r="D18" i="6" s="1"/>
  <c r="F18" i="6" s="1"/>
  <c r="G18" i="6" s="1"/>
  <c r="C19" i="6" s="1"/>
  <c r="H12" i="13"/>
  <c r="S13" i="14" s="1"/>
  <c r="C36" i="9"/>
  <c r="F35" i="9"/>
  <c r="C16" i="7" l="1"/>
  <c r="I15" i="7"/>
  <c r="H22" i="1"/>
  <c r="I22" i="1" s="1"/>
  <c r="E19" i="6"/>
  <c r="D19" i="6" s="1"/>
  <c r="F19" i="6" s="1"/>
  <c r="G19" i="6" s="1"/>
  <c r="C20" i="6" s="1"/>
  <c r="I12" i="13"/>
  <c r="AC23" i="14"/>
  <c r="D23" i="13"/>
  <c r="Q23" i="14"/>
  <c r="E22" i="13"/>
  <c r="F22" i="13" s="1"/>
  <c r="O23" i="14" s="1"/>
  <c r="C16" i="3"/>
  <c r="J21" i="1"/>
  <c r="C37" i="9"/>
  <c r="F36" i="9"/>
  <c r="R21" i="14"/>
  <c r="F16" i="7"/>
  <c r="G16" i="7" s="1"/>
  <c r="N22" i="14"/>
  <c r="N23" i="14" l="1"/>
  <c r="H16" i="7"/>
  <c r="R44" i="1"/>
  <c r="J22" i="1"/>
  <c r="J24" i="1" s="1"/>
  <c r="C4" i="4" s="1"/>
  <c r="C17" i="3"/>
  <c r="C19" i="3" s="1"/>
  <c r="N44" i="1"/>
  <c r="R24" i="1"/>
  <c r="N24" i="1"/>
  <c r="R23" i="14"/>
  <c r="AC24" i="14"/>
  <c r="E23" i="13"/>
  <c r="F23" i="13" s="1"/>
  <c r="O24" i="14" s="1"/>
  <c r="Q24" i="14"/>
  <c r="D24" i="13"/>
  <c r="T13" i="14"/>
  <c r="C13" i="13"/>
  <c r="E20" i="6"/>
  <c r="D20" i="6" s="1"/>
  <c r="F20" i="6" s="1"/>
  <c r="G20" i="6" s="1"/>
  <c r="C21" i="6" s="1"/>
  <c r="F37" i="9"/>
  <c r="C38" i="9"/>
  <c r="R22" i="14"/>
  <c r="N24" i="14" l="1"/>
  <c r="R24" i="14" s="1"/>
  <c r="C17" i="7"/>
  <c r="I16" i="7"/>
  <c r="E21" i="6"/>
  <c r="D21" i="6" s="1"/>
  <c r="F21" i="6" s="1"/>
  <c r="G21" i="6" s="1"/>
  <c r="C22" i="6" s="1"/>
  <c r="C39" i="9"/>
  <c r="F38" i="9"/>
  <c r="G13" i="13"/>
  <c r="H13" i="13" s="1"/>
  <c r="U13" i="14"/>
  <c r="Y13" i="14" s="1"/>
  <c r="Z13" i="14" s="1"/>
  <c r="AB13" i="14" s="1"/>
  <c r="W13" i="14"/>
  <c r="F17" i="7"/>
  <c r="G17" i="7" s="1"/>
  <c r="AC25" i="14"/>
  <c r="E24" i="13"/>
  <c r="F24" i="13" s="1"/>
  <c r="O25" i="14" s="1"/>
  <c r="D25" i="13"/>
  <c r="N25" i="14"/>
  <c r="Q25" i="14"/>
  <c r="H17" i="7" l="1"/>
  <c r="E22" i="6"/>
  <c r="D22" i="6" s="1"/>
  <c r="F22" i="6" s="1"/>
  <c r="G22" i="6" s="1"/>
  <c r="C23" i="6" s="1"/>
  <c r="S14" i="14"/>
  <c r="I13" i="13"/>
  <c r="F39" i="9"/>
  <c r="C40" i="9"/>
  <c r="R25" i="14"/>
  <c r="AC26" i="14"/>
  <c r="E25" i="13"/>
  <c r="F25" i="13" s="1"/>
  <c r="O26" i="14" s="1"/>
  <c r="D26" i="13"/>
  <c r="Q26" i="14"/>
  <c r="N26" i="14"/>
  <c r="C18" i="7" l="1"/>
  <c r="I17" i="7"/>
  <c r="E23" i="6"/>
  <c r="D23" i="6" s="1"/>
  <c r="F23" i="6" s="1"/>
  <c r="G23" i="6" s="1"/>
  <c r="C24" i="6" s="1"/>
  <c r="R26" i="14"/>
  <c r="AC27" i="14"/>
  <c r="E26" i="13"/>
  <c r="F26" i="13" s="1"/>
  <c r="O27" i="14" s="1"/>
  <c r="D27" i="13"/>
  <c r="Q27" i="14"/>
  <c r="C14" i="13"/>
  <c r="T14" i="14"/>
  <c r="F18" i="7"/>
  <c r="G18" i="7" s="1"/>
  <c r="F40" i="9"/>
  <c r="C41" i="9"/>
  <c r="H18" i="7" l="1"/>
  <c r="E24" i="6"/>
  <c r="D24" i="6" s="1"/>
  <c r="F24" i="6" s="1"/>
  <c r="G24" i="6" s="1"/>
  <c r="C25" i="6" s="1"/>
  <c r="AC28" i="14"/>
  <c r="E27" i="13"/>
  <c r="F27" i="13" s="1"/>
  <c r="O28" i="14" s="1"/>
  <c r="N28" i="14"/>
  <c r="D28" i="13"/>
  <c r="Q28" i="14"/>
  <c r="C42" i="9"/>
  <c r="F41" i="9"/>
  <c r="N27" i="14"/>
  <c r="U14" i="14"/>
  <c r="Y14" i="14" s="1"/>
  <c r="Z14" i="14" s="1"/>
  <c r="AB14" i="14" s="1"/>
  <c r="W14" i="14"/>
  <c r="G14" i="13"/>
  <c r="H14" i="13" s="1"/>
  <c r="C19" i="7" l="1"/>
  <c r="I18" i="7"/>
  <c r="S15" i="14"/>
  <c r="I14" i="13"/>
  <c r="E25" i="6"/>
  <c r="D25" i="6" s="1"/>
  <c r="F25" i="6" s="1"/>
  <c r="G25" i="6" s="1"/>
  <c r="C26" i="6" s="1"/>
  <c r="R28" i="14"/>
  <c r="R27" i="14"/>
  <c r="F19" i="7"/>
  <c r="G19" i="7" s="1"/>
  <c r="F42" i="9"/>
  <c r="C43" i="9"/>
  <c r="AC29" i="14"/>
  <c r="E28" i="13"/>
  <c r="F28" i="13" s="1"/>
  <c r="O29" i="14" s="1"/>
  <c r="Q29" i="14"/>
  <c r="D29" i="13"/>
  <c r="H19" i="7" l="1"/>
  <c r="E26" i="6"/>
  <c r="D26" i="6" s="1"/>
  <c r="F26" i="6" s="1"/>
  <c r="G26" i="6" s="1"/>
  <c r="C27" i="6" s="1"/>
  <c r="C44" i="9"/>
  <c r="F43" i="9"/>
  <c r="C15" i="13"/>
  <c r="T15" i="14"/>
  <c r="N29" i="14"/>
  <c r="AC30" i="14"/>
  <c r="D30" i="13"/>
  <c r="Q30" i="14"/>
  <c r="E29" i="13"/>
  <c r="F29" i="13" s="1"/>
  <c r="O30" i="14" s="1"/>
  <c r="I19" i="7" l="1"/>
  <c r="C20" i="7"/>
  <c r="E27" i="6"/>
  <c r="D27" i="6" s="1"/>
  <c r="F27" i="6" s="1"/>
  <c r="G27" i="6" s="1"/>
  <c r="C28" i="6" s="1"/>
  <c r="G15" i="13"/>
  <c r="C45" i="9"/>
  <c r="F44" i="9"/>
  <c r="AC31" i="14"/>
  <c r="D31" i="13"/>
  <c r="E30" i="13"/>
  <c r="F30" i="13" s="1"/>
  <c r="O31" i="14" s="1"/>
  <c r="Q31" i="14"/>
  <c r="N30" i="14"/>
  <c r="R29" i="14"/>
  <c r="U15" i="14"/>
  <c r="Y15" i="14" s="1"/>
  <c r="Z15" i="14" s="1"/>
  <c r="AB15" i="14" s="1"/>
  <c r="W15" i="14"/>
  <c r="F20" i="7"/>
  <c r="G20" i="7" s="1"/>
  <c r="H20" i="7" l="1"/>
  <c r="E28" i="6"/>
  <c r="D28" i="6" s="1"/>
  <c r="F28" i="6" s="1"/>
  <c r="G28" i="6" s="1"/>
  <c r="C29" i="6" s="1"/>
  <c r="R30" i="14"/>
  <c r="H15" i="13"/>
  <c r="S16" i="14" s="1"/>
  <c r="F45" i="9"/>
  <c r="C46" i="9"/>
  <c r="N31" i="14"/>
  <c r="AC32" i="14"/>
  <c r="E31" i="13"/>
  <c r="F31" i="13" s="1"/>
  <c r="O32" i="14" s="1"/>
  <c r="D32" i="13"/>
  <c r="Q32" i="14"/>
  <c r="C21" i="7" l="1"/>
  <c r="I20" i="7"/>
  <c r="AC33" i="14"/>
  <c r="E32" i="13"/>
  <c r="F32" i="13" s="1"/>
  <c r="O33" i="14" s="1"/>
  <c r="Q33" i="14"/>
  <c r="D33" i="13"/>
  <c r="N33" i="14"/>
  <c r="N32" i="14"/>
  <c r="E29" i="6"/>
  <c r="D29" i="6" s="1"/>
  <c r="F29" i="6" s="1"/>
  <c r="G29" i="6" s="1"/>
  <c r="C30" i="6" s="1"/>
  <c r="C47" i="9"/>
  <c r="F46" i="9"/>
  <c r="R31" i="14"/>
  <c r="E21" i="7"/>
  <c r="F21" i="7" s="1"/>
  <c r="G21" i="7" s="1"/>
  <c r="I15" i="13"/>
  <c r="H21" i="7" l="1"/>
  <c r="R33" i="14"/>
  <c r="AC34" i="14"/>
  <c r="E33" i="13"/>
  <c r="F33" i="13" s="1"/>
  <c r="O34" i="14" s="1"/>
  <c r="D34" i="13"/>
  <c r="Q34" i="14"/>
  <c r="F47" i="9"/>
  <c r="C48" i="9"/>
  <c r="T16" i="14"/>
  <c r="C16" i="13"/>
  <c r="E30" i="6"/>
  <c r="D30" i="6" s="1"/>
  <c r="F30" i="6" s="1"/>
  <c r="G30" i="6" s="1"/>
  <c r="C31" i="6" s="1"/>
  <c r="R32" i="14"/>
  <c r="C22" i="7" l="1"/>
  <c r="I21" i="7"/>
  <c r="E31" i="6"/>
  <c r="D31" i="6" s="1"/>
  <c r="F31" i="6" s="1"/>
  <c r="G31" i="6" s="1"/>
  <c r="C32" i="6" s="1"/>
  <c r="AC35" i="14"/>
  <c r="E34" i="13"/>
  <c r="F34" i="13" s="1"/>
  <c r="O35" i="14" s="1"/>
  <c r="D35" i="13"/>
  <c r="Q35" i="14"/>
  <c r="F48" i="9"/>
  <c r="C49" i="9"/>
  <c r="G16" i="13"/>
  <c r="H16" i="13"/>
  <c r="S17" i="14" s="1"/>
  <c r="U16" i="14"/>
  <c r="Y16" i="14" s="1"/>
  <c r="Z16" i="14" s="1"/>
  <c r="AB16" i="14" s="1"/>
  <c r="W16" i="14"/>
  <c r="N34" i="14"/>
  <c r="F22" i="7"/>
  <c r="G22" i="7" s="1"/>
  <c r="H22" i="7" l="1"/>
  <c r="E32" i="6"/>
  <c r="D32" i="6" s="1"/>
  <c r="F32" i="6" s="1"/>
  <c r="G32" i="6" s="1"/>
  <c r="C33" i="6" s="1"/>
  <c r="N35" i="14"/>
  <c r="AC36" i="14"/>
  <c r="E35" i="13"/>
  <c r="F35" i="13" s="1"/>
  <c r="O36" i="14" s="1"/>
  <c r="D36" i="13"/>
  <c r="Q36" i="14"/>
  <c r="I16" i="13"/>
  <c r="C50" i="9"/>
  <c r="F49" i="9"/>
  <c r="R34" i="14"/>
  <c r="I22" i="7" l="1"/>
  <c r="C23" i="7"/>
  <c r="E33" i="6"/>
  <c r="D33" i="6" s="1"/>
  <c r="F33" i="6" s="1"/>
  <c r="G33" i="6" s="1"/>
  <c r="C34" i="6" s="1"/>
  <c r="F50" i="9"/>
  <c r="C51" i="9"/>
  <c r="R35" i="14"/>
  <c r="AC37" i="14"/>
  <c r="E36" i="13"/>
  <c r="F36" i="13" s="1"/>
  <c r="O37" i="14" s="1"/>
  <c r="Q37" i="14"/>
  <c r="D37" i="13"/>
  <c r="F23" i="7"/>
  <c r="G23" i="7" s="1"/>
  <c r="T17" i="14"/>
  <c r="C17" i="13"/>
  <c r="N36" i="14"/>
  <c r="H23" i="7" l="1"/>
  <c r="E34" i="6"/>
  <c r="D34" i="6" s="1"/>
  <c r="F34" i="6" s="1"/>
  <c r="G34" i="6" s="1"/>
  <c r="C35" i="6" s="1"/>
  <c r="C52" i="9"/>
  <c r="F51" i="9"/>
  <c r="U17" i="14"/>
  <c r="Y17" i="14" s="1"/>
  <c r="Z17" i="14" s="1"/>
  <c r="AB17" i="14" s="1"/>
  <c r="W17" i="14"/>
  <c r="AC38" i="14"/>
  <c r="D38" i="13"/>
  <c r="E37" i="13"/>
  <c r="F37" i="13" s="1"/>
  <c r="O38" i="14" s="1"/>
  <c r="Q38" i="14"/>
  <c r="G17" i="13"/>
  <c r="H17" i="13" s="1"/>
  <c r="R36" i="14"/>
  <c r="N37" i="14"/>
  <c r="N38" i="14" l="1"/>
  <c r="I23" i="7"/>
  <c r="C24" i="7"/>
  <c r="S18" i="14"/>
  <c r="I17" i="13"/>
  <c r="E35" i="6"/>
  <c r="D35" i="6" s="1"/>
  <c r="F35" i="6" s="1"/>
  <c r="G35" i="6" s="1"/>
  <c r="C36" i="6" s="1"/>
  <c r="C53" i="9"/>
  <c r="F52" i="9"/>
  <c r="R38" i="14"/>
  <c r="AC39" i="14"/>
  <c r="D39" i="13"/>
  <c r="E38" i="13"/>
  <c r="F38" i="13" s="1"/>
  <c r="O39" i="14" s="1"/>
  <c r="Q39" i="14"/>
  <c r="F24" i="7"/>
  <c r="G24" i="7" s="1"/>
  <c r="R37" i="14"/>
  <c r="N39" i="14" l="1"/>
  <c r="H24" i="7"/>
  <c r="E36" i="6"/>
  <c r="D36" i="6" s="1"/>
  <c r="F36" i="6" s="1"/>
  <c r="G36" i="6" s="1"/>
  <c r="C37" i="6" s="1"/>
  <c r="F53" i="9"/>
  <c r="C54" i="9"/>
  <c r="AC40" i="14"/>
  <c r="AE11" i="14" s="1"/>
  <c r="E39" i="13"/>
  <c r="F39" i="13" s="1"/>
  <c r="O40" i="14" s="1"/>
  <c r="Q40" i="14"/>
  <c r="T18" i="14"/>
  <c r="C18" i="13"/>
  <c r="R39" i="14"/>
  <c r="N40" i="14" l="1"/>
  <c r="C25" i="7"/>
  <c r="I24" i="7"/>
  <c r="E37" i="6"/>
  <c r="D37" i="6" s="1"/>
  <c r="F37" i="6" s="1"/>
  <c r="G37" i="6" s="1"/>
  <c r="C38" i="6" s="1"/>
  <c r="C55" i="9"/>
  <c r="F54" i="9"/>
  <c r="G18" i="13"/>
  <c r="H18" i="13" s="1"/>
  <c r="S19" i="14" s="1"/>
  <c r="U18" i="14"/>
  <c r="Y18" i="14" s="1"/>
  <c r="Z18" i="14" s="1"/>
  <c r="AB18" i="14" s="1"/>
  <c r="W18" i="14"/>
  <c r="F25" i="7"/>
  <c r="G25" i="7" s="1"/>
  <c r="R40" i="14"/>
  <c r="H25" i="7" l="1"/>
  <c r="E38" i="6"/>
  <c r="D38" i="6" s="1"/>
  <c r="F38" i="6" s="1"/>
  <c r="G38" i="6" s="1"/>
  <c r="C39" i="6" s="1"/>
  <c r="I18" i="13"/>
  <c r="F55" i="9"/>
  <c r="C56" i="9"/>
  <c r="I25" i="7" l="1"/>
  <c r="C26" i="7"/>
  <c r="F26" i="7" s="1"/>
  <c r="G26" i="7" s="1"/>
  <c r="E39" i="6"/>
  <c r="D39" i="6" s="1"/>
  <c r="F39" i="6" s="1"/>
  <c r="G39" i="6" s="1"/>
  <c r="C40" i="6" s="1"/>
  <c r="F56" i="9"/>
  <c r="C57" i="9"/>
  <c r="T19" i="14"/>
  <c r="C19" i="13"/>
  <c r="H26" i="7" l="1"/>
  <c r="E40" i="6"/>
  <c r="D40" i="6" s="1"/>
  <c r="F40" i="6" s="1"/>
  <c r="G40" i="6" s="1"/>
  <c r="C41" i="6" s="1"/>
  <c r="G19" i="13"/>
  <c r="H19" i="13" s="1"/>
  <c r="S20" i="14" s="1"/>
  <c r="U19" i="14"/>
  <c r="Y19" i="14" s="1"/>
  <c r="Z19" i="14" s="1"/>
  <c r="AB19" i="14" s="1"/>
  <c r="W19" i="14"/>
  <c r="C58" i="9"/>
  <c r="F57" i="9"/>
  <c r="I19" i="13" l="1"/>
  <c r="T20" i="14" s="1"/>
  <c r="I26" i="7"/>
  <c r="C27" i="7"/>
  <c r="C20" i="13"/>
  <c r="E41" i="6"/>
  <c r="D41" i="6" s="1"/>
  <c r="F41" i="6" s="1"/>
  <c r="G41" i="6" s="1"/>
  <c r="C42" i="6" s="1"/>
  <c r="F58" i="9"/>
  <c r="C59" i="9"/>
  <c r="F27" i="7"/>
  <c r="G27" i="7" s="1"/>
  <c r="H27" i="7" l="1"/>
  <c r="E42" i="6"/>
  <c r="D42" i="6" s="1"/>
  <c r="F42" i="6" s="1"/>
  <c r="G42" i="6" s="1"/>
  <c r="C43" i="6" s="1"/>
  <c r="C60" i="9"/>
  <c r="F59" i="9"/>
  <c r="H20" i="13"/>
  <c r="S21" i="14" s="1"/>
  <c r="G20" i="13"/>
  <c r="U20" i="14"/>
  <c r="Y20" i="14" s="1"/>
  <c r="Z20" i="14" s="1"/>
  <c r="AB20" i="14" s="1"/>
  <c r="W20" i="14"/>
  <c r="C28" i="7" l="1"/>
  <c r="I27" i="7"/>
  <c r="E43" i="6"/>
  <c r="F43" i="6" s="1"/>
  <c r="G43" i="6" s="1"/>
  <c r="C44" i="6" s="1"/>
  <c r="F28" i="7"/>
  <c r="G28" i="7" s="1"/>
  <c r="C61" i="9"/>
  <c r="F60" i="9"/>
  <c r="I20" i="13"/>
  <c r="H28" i="7" l="1"/>
  <c r="E44" i="6"/>
  <c r="F44" i="6" s="1"/>
  <c r="G44" i="6" s="1"/>
  <c r="C45" i="6" s="1"/>
  <c r="C21" i="13"/>
  <c r="T21" i="14"/>
  <c r="F61" i="9"/>
  <c r="C62" i="9"/>
  <c r="I28" i="7" l="1"/>
  <c r="C29" i="7"/>
  <c r="C63" i="9"/>
  <c r="F62" i="9"/>
  <c r="U21" i="14"/>
  <c r="W21" i="14"/>
  <c r="E45" i="6"/>
  <c r="F45" i="6" s="1"/>
  <c r="G45" i="6" s="1"/>
  <c r="C46" i="6" s="1"/>
  <c r="G21" i="13"/>
  <c r="H21" i="13" s="1"/>
  <c r="F29" i="7" l="1"/>
  <c r="G29" i="7" s="1"/>
  <c r="H29" i="7"/>
  <c r="S22" i="14"/>
  <c r="I21" i="13"/>
  <c r="E46" i="6"/>
  <c r="F46" i="6" s="1"/>
  <c r="G46" i="6" s="1"/>
  <c r="C47" i="6" s="1"/>
  <c r="Y21" i="14"/>
  <c r="Z21" i="14" s="1"/>
  <c r="AB21" i="14" s="1"/>
  <c r="F63" i="9"/>
  <c r="C64" i="9"/>
  <c r="I29" i="7" l="1"/>
  <c r="C30" i="7"/>
  <c r="E47" i="6"/>
  <c r="F47" i="6" s="1"/>
  <c r="G47" i="6" s="1"/>
  <c r="C48" i="6" s="1"/>
  <c r="C22" i="13"/>
  <c r="T22" i="14"/>
  <c r="F64" i="9"/>
  <c r="C65" i="9"/>
  <c r="F30" i="7" l="1"/>
  <c r="G30" i="7" s="1"/>
  <c r="H30" i="7" s="1"/>
  <c r="E48" i="6"/>
  <c r="F48" i="6" s="1"/>
  <c r="G48" i="6" s="1"/>
  <c r="C49" i="6" s="1"/>
  <c r="C66" i="9"/>
  <c r="F65" i="9"/>
  <c r="U22" i="14"/>
  <c r="W22" i="14"/>
  <c r="G22" i="13"/>
  <c r="H22" i="13"/>
  <c r="S23" i="14" s="1"/>
  <c r="Y22" i="14" l="1"/>
  <c r="Z22" i="14" s="1"/>
  <c r="AB22" i="14" s="1"/>
  <c r="I30" i="7"/>
  <c r="C31" i="7"/>
  <c r="E49" i="6"/>
  <c r="F49" i="6" s="1"/>
  <c r="G49" i="6" s="1"/>
  <c r="C50" i="6" s="1"/>
  <c r="F66" i="9"/>
  <c r="C67" i="9"/>
  <c r="F31" i="7"/>
  <c r="G31" i="7" s="1"/>
  <c r="I22" i="13"/>
  <c r="H31" i="7" l="1"/>
  <c r="T23" i="14"/>
  <c r="C23" i="13"/>
  <c r="C68" i="9"/>
  <c r="F67" i="9"/>
  <c r="E50" i="6"/>
  <c r="F50" i="6" s="1"/>
  <c r="G50" i="6" s="1"/>
  <c r="C51" i="6" s="1"/>
  <c r="I31" i="7" l="1"/>
  <c r="C32" i="7"/>
  <c r="F32" i="7" s="1"/>
  <c r="G32" i="7" s="1"/>
  <c r="E51" i="6"/>
  <c r="F51" i="6" s="1"/>
  <c r="G51" i="6" s="1"/>
  <c r="C52" i="6" s="1"/>
  <c r="C69" i="9"/>
  <c r="F68" i="9"/>
  <c r="G23" i="13"/>
  <c r="U23" i="14"/>
  <c r="Y23" i="14" s="1"/>
  <c r="Z23" i="14" s="1"/>
  <c r="AB23" i="14" s="1"/>
  <c r="W23" i="14"/>
  <c r="H32" i="7" l="1"/>
  <c r="E52" i="6"/>
  <c r="F52" i="6" s="1"/>
  <c r="G52" i="6" s="1"/>
  <c r="C53" i="6" s="1"/>
  <c r="H23" i="13"/>
  <c r="S24" i="14" s="1"/>
  <c r="F69" i="9"/>
  <c r="C70" i="9"/>
  <c r="I32" i="7" l="1"/>
  <c r="C33" i="7"/>
  <c r="E53" i="6"/>
  <c r="F53" i="6" s="1"/>
  <c r="G53" i="6" s="1"/>
  <c r="C54" i="6" s="1"/>
  <c r="E33" i="7"/>
  <c r="F33" i="7" s="1"/>
  <c r="G33" i="7" s="1"/>
  <c r="C71" i="9"/>
  <c r="F70" i="9"/>
  <c r="I23" i="13"/>
  <c r="H33" i="7" l="1"/>
  <c r="E54" i="6"/>
  <c r="F54" i="6" s="1"/>
  <c r="G54" i="6" s="1"/>
  <c r="C55" i="6" s="1"/>
  <c r="F71" i="9"/>
  <c r="C72" i="9"/>
  <c r="T24" i="14"/>
  <c r="C24" i="13"/>
  <c r="I33" i="7" l="1"/>
  <c r="C34" i="7"/>
  <c r="E55" i="6"/>
  <c r="F55" i="6" s="1"/>
  <c r="G55" i="6" s="1"/>
  <c r="C56" i="6" s="1"/>
  <c r="G24" i="13"/>
  <c r="H24" i="13" s="1"/>
  <c r="S25" i="14" s="1"/>
  <c r="U24" i="14"/>
  <c r="W24" i="14"/>
  <c r="F72" i="9"/>
  <c r="C73" i="9"/>
  <c r="F34" i="7"/>
  <c r="G34" i="7" s="1"/>
  <c r="Y24" i="14" l="1"/>
  <c r="Z24" i="14" s="1"/>
  <c r="AB24" i="14" s="1"/>
  <c r="H34" i="7"/>
  <c r="E56" i="6"/>
  <c r="F56" i="6" s="1"/>
  <c r="G56" i="6" s="1"/>
  <c r="C57" i="6" s="1"/>
  <c r="I24" i="13"/>
  <c r="C74" i="9"/>
  <c r="F73" i="9"/>
  <c r="I34" i="7" l="1"/>
  <c r="C35" i="7"/>
  <c r="E57" i="6"/>
  <c r="F57" i="6" s="1"/>
  <c r="G57" i="6" s="1"/>
  <c r="C58" i="6" s="1"/>
  <c r="F74" i="9"/>
  <c r="C75" i="9"/>
  <c r="T25" i="14"/>
  <c r="C25" i="13"/>
  <c r="F35" i="7"/>
  <c r="G35" i="7" s="1"/>
  <c r="H35" i="7" l="1"/>
  <c r="E58" i="6"/>
  <c r="F58" i="6" s="1"/>
  <c r="G58" i="6" s="1"/>
  <c r="C59" i="6" s="1"/>
  <c r="G25" i="13"/>
  <c r="I25" i="13" s="1"/>
  <c r="H25" i="13"/>
  <c r="S26" i="14" s="1"/>
  <c r="U25" i="14"/>
  <c r="W25" i="14"/>
  <c r="C76" i="9"/>
  <c r="F75" i="9"/>
  <c r="Y25" i="14" l="1"/>
  <c r="Z25" i="14" s="1"/>
  <c r="AB25" i="14" s="1"/>
  <c r="I35" i="7"/>
  <c r="C36" i="7"/>
  <c r="T26" i="14"/>
  <c r="C26" i="13"/>
  <c r="E59" i="6"/>
  <c r="F59" i="6" s="1"/>
  <c r="G59" i="6" s="1"/>
  <c r="C60" i="6" s="1"/>
  <c r="C77" i="9"/>
  <c r="F76" i="9"/>
  <c r="F36" i="7"/>
  <c r="G36" i="7" s="1"/>
  <c r="H36" i="7" l="1"/>
  <c r="E60" i="6"/>
  <c r="F60" i="6" s="1"/>
  <c r="G60" i="6" s="1"/>
  <c r="C61" i="6" s="1"/>
  <c r="F77" i="9"/>
  <c r="C78" i="9"/>
  <c r="G26" i="13"/>
  <c r="H26" i="13" s="1"/>
  <c r="U26" i="14"/>
  <c r="Y26" i="14" s="1"/>
  <c r="Z26" i="14" s="1"/>
  <c r="AB26" i="14" s="1"/>
  <c r="W26" i="14"/>
  <c r="I36" i="7" l="1"/>
  <c r="C37" i="7"/>
  <c r="S27" i="14"/>
  <c r="I26" i="13"/>
  <c r="E61" i="6"/>
  <c r="F61" i="6" s="1"/>
  <c r="G61" i="6" s="1"/>
  <c r="C62" i="6" s="1"/>
  <c r="C79" i="9"/>
  <c r="F78" i="9"/>
  <c r="F37" i="7"/>
  <c r="G37" i="7" s="1"/>
  <c r="H37" i="7" l="1"/>
  <c r="E62" i="6"/>
  <c r="F62" i="6" s="1"/>
  <c r="G62" i="6"/>
  <c r="C63" i="6" s="1"/>
  <c r="F79" i="9"/>
  <c r="C80" i="9"/>
  <c r="T27" i="14"/>
  <c r="C27" i="13"/>
  <c r="I37" i="7" l="1"/>
  <c r="C38" i="7"/>
  <c r="G27" i="13"/>
  <c r="U27" i="14"/>
  <c r="Y27" i="14" s="1"/>
  <c r="Z27" i="14" s="1"/>
  <c r="AB27" i="14" s="1"/>
  <c r="W27" i="14"/>
  <c r="E63" i="6"/>
  <c r="F63" i="6" s="1"/>
  <c r="G63" i="6" s="1"/>
  <c r="C64" i="6" s="1"/>
  <c r="F80" i="9"/>
  <c r="C81" i="9"/>
  <c r="F38" i="7"/>
  <c r="G38" i="7" s="1"/>
  <c r="H38" i="7" l="1"/>
  <c r="E64" i="6"/>
  <c r="F64" i="6" s="1"/>
  <c r="G64" i="6" s="1"/>
  <c r="C65" i="6" s="1"/>
  <c r="H27" i="13"/>
  <c r="S28" i="14" s="1"/>
  <c r="C82" i="9"/>
  <c r="F81" i="9"/>
  <c r="I38" i="7" l="1"/>
  <c r="C39" i="7"/>
  <c r="E65" i="6"/>
  <c r="F65" i="6" s="1"/>
  <c r="G65" i="6" s="1"/>
  <c r="C66" i="6" s="1"/>
  <c r="F82" i="9"/>
  <c r="C83" i="9"/>
  <c r="F39" i="7"/>
  <c r="G39" i="7" s="1"/>
  <c r="I27" i="13"/>
  <c r="H39" i="7" l="1"/>
  <c r="T28" i="14"/>
  <c r="C28" i="13"/>
  <c r="C84" i="9"/>
  <c r="F83" i="9"/>
  <c r="E66" i="6"/>
  <c r="F66" i="6" s="1"/>
  <c r="G66" i="6" s="1"/>
  <c r="C67" i="6" s="1"/>
  <c r="I39" i="7" l="1"/>
  <c r="C40" i="7"/>
  <c r="E67" i="6"/>
  <c r="F67" i="6" s="1"/>
  <c r="G67" i="6" s="1"/>
  <c r="C68" i="6" s="1"/>
  <c r="C85" i="9"/>
  <c r="F84" i="9"/>
  <c r="G28" i="13"/>
  <c r="U28" i="14"/>
  <c r="W28" i="14"/>
  <c r="F40" i="7"/>
  <c r="G40" i="7" s="1"/>
  <c r="Y28" i="14" l="1"/>
  <c r="Z28" i="14" s="1"/>
  <c r="AB28" i="14" s="1"/>
  <c r="H40" i="7"/>
  <c r="E68" i="6"/>
  <c r="F68" i="6" s="1"/>
  <c r="G68" i="6" s="1"/>
  <c r="C69" i="6" s="1"/>
  <c r="H28" i="13"/>
  <c r="S29" i="14" s="1"/>
  <c r="F85" i="9"/>
  <c r="C86" i="9"/>
  <c r="I40" i="7" l="1"/>
  <c r="C41" i="7"/>
  <c r="E69" i="6"/>
  <c r="F69" i="6" s="1"/>
  <c r="G69" i="6"/>
  <c r="C70" i="6" s="1"/>
  <c r="C87" i="9"/>
  <c r="F86" i="9"/>
  <c r="F41" i="7"/>
  <c r="G41" i="7" s="1"/>
  <c r="I28" i="13"/>
  <c r="H41" i="7" l="1"/>
  <c r="T29" i="14"/>
  <c r="C29" i="13"/>
  <c r="E70" i="6"/>
  <c r="F70" i="6" s="1"/>
  <c r="G70" i="6" s="1"/>
  <c r="C71" i="6" s="1"/>
  <c r="F87" i="9"/>
  <c r="C88" i="9"/>
  <c r="I41" i="7" l="1"/>
  <c r="C42" i="7"/>
  <c r="E71" i="6"/>
  <c r="F71" i="6" s="1"/>
  <c r="G71" i="6" s="1"/>
  <c r="C72" i="6" s="1"/>
  <c r="F88" i="9"/>
  <c r="C89" i="9"/>
  <c r="G29" i="13"/>
  <c r="H29" i="13"/>
  <c r="S30" i="14" s="1"/>
  <c r="U29" i="14"/>
  <c r="Y29" i="14" s="1"/>
  <c r="Z29" i="14" s="1"/>
  <c r="AB29" i="14" s="1"/>
  <c r="W29" i="14"/>
  <c r="F42" i="7"/>
  <c r="G42" i="7" s="1"/>
  <c r="I29" i="13" l="1"/>
  <c r="H42" i="7"/>
  <c r="T30" i="14"/>
  <c r="C30" i="13"/>
  <c r="E72" i="6"/>
  <c r="F72" i="6" s="1"/>
  <c r="G72" i="6" s="1"/>
  <c r="C73" i="6" s="1"/>
  <c r="C90" i="9"/>
  <c r="F89" i="9"/>
  <c r="C43" i="7" l="1"/>
  <c r="I42" i="7"/>
  <c r="E73" i="6"/>
  <c r="F73" i="6" s="1"/>
  <c r="G73" i="6" s="1"/>
  <c r="C74" i="6" s="1"/>
  <c r="F90" i="9"/>
  <c r="C91" i="9"/>
  <c r="F43" i="7"/>
  <c r="G43" i="7" s="1"/>
  <c r="G30" i="13"/>
  <c r="H30" i="13" s="1"/>
  <c r="S31" i="14" s="1"/>
  <c r="U30" i="14"/>
  <c r="Y30" i="14" s="1"/>
  <c r="Z30" i="14" s="1"/>
  <c r="AB30" i="14" s="1"/>
  <c r="W30" i="14"/>
  <c r="H43" i="7" l="1"/>
  <c r="I30" i="13"/>
  <c r="E74" i="6"/>
  <c r="F74" i="6" s="1"/>
  <c r="G74" i="6" s="1"/>
  <c r="C75" i="6" s="1"/>
  <c r="C92" i="9"/>
  <c r="F91" i="9"/>
  <c r="C44" i="7" l="1"/>
  <c r="I43" i="7"/>
  <c r="E75" i="6"/>
  <c r="F75" i="6" s="1"/>
  <c r="G75" i="6" s="1"/>
  <c r="C76" i="6" s="1"/>
  <c r="F44" i="7"/>
  <c r="G44" i="7" s="1"/>
  <c r="C93" i="9"/>
  <c r="F92" i="9"/>
  <c r="T31" i="14"/>
  <c r="C31" i="13"/>
  <c r="H44" i="7" l="1"/>
  <c r="E76" i="6"/>
  <c r="F76" i="6" s="1"/>
  <c r="G76" i="6" s="1"/>
  <c r="C77" i="6" s="1"/>
  <c r="G31" i="13"/>
  <c r="H31" i="13" s="1"/>
  <c r="S32" i="14" s="1"/>
  <c r="U31" i="14"/>
  <c r="W31" i="14"/>
  <c r="F93" i="9"/>
  <c r="C94" i="9"/>
  <c r="Y31" i="14" l="1"/>
  <c r="Z31" i="14" s="1"/>
  <c r="AB31" i="14" s="1"/>
  <c r="I44" i="7"/>
  <c r="C45" i="7"/>
  <c r="E77" i="6"/>
  <c r="F77" i="6" s="1"/>
  <c r="G77" i="6" s="1"/>
  <c r="C78" i="6" s="1"/>
  <c r="I31" i="13"/>
  <c r="C95" i="9"/>
  <c r="F94" i="9"/>
  <c r="E45" i="7"/>
  <c r="F45" i="7" s="1"/>
  <c r="G45" i="7" s="1"/>
  <c r="H45" i="7" l="1"/>
  <c r="E78" i="6"/>
  <c r="F78" i="6" s="1"/>
  <c r="G78" i="6"/>
  <c r="C79" i="6" s="1"/>
  <c r="T32" i="14"/>
  <c r="C32" i="13"/>
  <c r="F95" i="9"/>
  <c r="C96" i="9"/>
  <c r="C46" i="7" l="1"/>
  <c r="I45" i="7"/>
  <c r="F96" i="9"/>
  <c r="C97" i="9"/>
  <c r="G32" i="13"/>
  <c r="E79" i="6"/>
  <c r="F79" i="6" s="1"/>
  <c r="G79" i="6" s="1"/>
  <c r="C80" i="6" s="1"/>
  <c r="U32" i="14"/>
  <c r="Y32" i="14" s="1"/>
  <c r="Z32" i="14" s="1"/>
  <c r="AB32" i="14" s="1"/>
  <c r="W32" i="14"/>
  <c r="F46" i="7"/>
  <c r="G46" i="7" s="1"/>
  <c r="H46" i="7" l="1"/>
  <c r="E80" i="6"/>
  <c r="F80" i="6" s="1"/>
  <c r="G80" i="6" s="1"/>
  <c r="C81" i="6" s="1"/>
  <c r="I32" i="13"/>
  <c r="H32" i="13"/>
  <c r="S33" i="14" s="1"/>
  <c r="C98" i="9"/>
  <c r="F97" i="9"/>
  <c r="C47" i="7" l="1"/>
  <c r="I46" i="7"/>
  <c r="E81" i="6"/>
  <c r="F81" i="6" s="1"/>
  <c r="G81" i="6" s="1"/>
  <c r="C82" i="6" s="1"/>
  <c r="F98" i="9"/>
  <c r="C99" i="9"/>
  <c r="F47" i="7"/>
  <c r="G47" i="7" s="1"/>
  <c r="T33" i="14"/>
  <c r="C33" i="13"/>
  <c r="H47" i="7" l="1"/>
  <c r="U33" i="14"/>
  <c r="W33" i="14"/>
  <c r="C100" i="9"/>
  <c r="F99" i="9"/>
  <c r="E82" i="6"/>
  <c r="F82" i="6" s="1"/>
  <c r="G82" i="6" s="1"/>
  <c r="C83" i="6" s="1"/>
  <c r="G33" i="13"/>
  <c r="H33" i="13" s="1"/>
  <c r="S34" i="14" s="1"/>
  <c r="I47" i="7" l="1"/>
  <c r="C48" i="7"/>
  <c r="E83" i="6"/>
  <c r="F83" i="6" s="1"/>
  <c r="G83" i="6" s="1"/>
  <c r="C84" i="6" s="1"/>
  <c r="Y33" i="14"/>
  <c r="Z33" i="14" s="1"/>
  <c r="AB33" i="14" s="1"/>
  <c r="C101" i="9"/>
  <c r="F100" i="9"/>
  <c r="I33" i="13"/>
  <c r="F48" i="7"/>
  <c r="G48" i="7" s="1"/>
  <c r="H48" i="7" l="1"/>
  <c r="E84" i="6"/>
  <c r="F84" i="6" s="1"/>
  <c r="G84" i="6" s="1"/>
  <c r="C85" i="6" s="1"/>
  <c r="T34" i="14"/>
  <c r="C34" i="13"/>
  <c r="F101" i="9"/>
  <c r="C102" i="9"/>
  <c r="C49" i="7" l="1"/>
  <c r="I48" i="7"/>
  <c r="E85" i="6"/>
  <c r="F85" i="6" s="1"/>
  <c r="G85" i="6" s="1"/>
  <c r="C86" i="6" s="1"/>
  <c r="G34" i="13"/>
  <c r="I34" i="13"/>
  <c r="H34" i="13"/>
  <c r="S35" i="14" s="1"/>
  <c r="C103" i="9"/>
  <c r="F102" i="9"/>
  <c r="U34" i="14"/>
  <c r="W34" i="14"/>
  <c r="F49" i="7"/>
  <c r="G49" i="7" s="1"/>
  <c r="Y34" i="14" l="1"/>
  <c r="Z34" i="14" s="1"/>
  <c r="AB34" i="14" s="1"/>
  <c r="H49" i="7"/>
  <c r="E86" i="6"/>
  <c r="F86" i="6" s="1"/>
  <c r="G86" i="6"/>
  <c r="C87" i="6" s="1"/>
  <c r="F103" i="9"/>
  <c r="C104" i="9"/>
  <c r="T35" i="14"/>
  <c r="C35" i="13"/>
  <c r="I49" i="7" l="1"/>
  <c r="C50" i="7"/>
  <c r="U35" i="14"/>
  <c r="Y35" i="14" s="1"/>
  <c r="Z35" i="14" s="1"/>
  <c r="AB35" i="14" s="1"/>
  <c r="W35" i="14"/>
  <c r="F104" i="9"/>
  <c r="C105" i="9"/>
  <c r="E87" i="6"/>
  <c r="F87" i="6" s="1"/>
  <c r="G87" i="6" s="1"/>
  <c r="C88" i="6" s="1"/>
  <c r="H35" i="13"/>
  <c r="S36" i="14" s="1"/>
  <c r="G35" i="13"/>
  <c r="F50" i="7"/>
  <c r="G50" i="7" s="1"/>
  <c r="H50" i="7" l="1"/>
  <c r="E88" i="6"/>
  <c r="F88" i="6" s="1"/>
  <c r="G88" i="6" s="1"/>
  <c r="C89" i="6" s="1"/>
  <c r="I35" i="13"/>
  <c r="C106" i="9"/>
  <c r="F105" i="9"/>
  <c r="C51" i="7" l="1"/>
  <c r="I50" i="7"/>
  <c r="E89" i="6"/>
  <c r="F89" i="6" s="1"/>
  <c r="G89" i="6" s="1"/>
  <c r="C90" i="6" s="1"/>
  <c r="F106" i="9"/>
  <c r="C107" i="9"/>
  <c r="T36" i="14"/>
  <c r="C36" i="13"/>
  <c r="F51" i="7" l="1"/>
  <c r="G51" i="7" s="1"/>
  <c r="H51" i="7"/>
  <c r="C108" i="9"/>
  <c r="F107" i="9"/>
  <c r="G36" i="13"/>
  <c r="U36" i="14"/>
  <c r="Y36" i="14" s="1"/>
  <c r="Z36" i="14" s="1"/>
  <c r="AB36" i="14" s="1"/>
  <c r="W36" i="14"/>
  <c r="E90" i="6"/>
  <c r="F90" i="6" s="1"/>
  <c r="G90" i="6" s="1"/>
  <c r="C91" i="6" s="1"/>
  <c r="C52" i="7" l="1"/>
  <c r="I51" i="7"/>
  <c r="H36" i="13"/>
  <c r="S37" i="14" s="1"/>
  <c r="F108" i="9"/>
  <c r="C109" i="9"/>
  <c r="F52" i="7"/>
  <c r="G52" i="7" s="1"/>
  <c r="E91" i="6"/>
  <c r="F91" i="6" s="1"/>
  <c r="G91" i="6" s="1"/>
  <c r="C92" i="6" s="1"/>
  <c r="H52" i="7" l="1"/>
  <c r="E92" i="6"/>
  <c r="F92" i="6" s="1"/>
  <c r="G92" i="6" s="1"/>
  <c r="C93" i="6" s="1"/>
  <c r="F109" i="9"/>
  <c r="C110" i="9"/>
  <c r="I36" i="13"/>
  <c r="I52" i="7" l="1"/>
  <c r="C53" i="7"/>
  <c r="E93" i="6"/>
  <c r="F93" i="6" s="1"/>
  <c r="G93" i="6" s="1"/>
  <c r="C94" i="6" s="1"/>
  <c r="T37" i="14"/>
  <c r="C37" i="13"/>
  <c r="F110" i="9"/>
  <c r="C111" i="9"/>
  <c r="F53" i="7"/>
  <c r="G53" i="7" s="1"/>
  <c r="H53" i="7" l="1"/>
  <c r="E94" i="6"/>
  <c r="F94" i="6" s="1"/>
  <c r="G94" i="6" s="1"/>
  <c r="C95" i="6" s="1"/>
  <c r="C112" i="9"/>
  <c r="F111" i="9"/>
  <c r="G37" i="13"/>
  <c r="H37" i="13" s="1"/>
  <c r="U37" i="14"/>
  <c r="W37" i="14"/>
  <c r="I53" i="7" l="1"/>
  <c r="C54" i="7"/>
  <c r="S38" i="14"/>
  <c r="I37" i="13"/>
  <c r="C113" i="9"/>
  <c r="F112" i="9"/>
  <c r="E95" i="6"/>
  <c r="F95" i="6" s="1"/>
  <c r="G95" i="6" s="1"/>
  <c r="C96" i="6" s="1"/>
  <c r="Y37" i="14"/>
  <c r="Z37" i="14" s="1"/>
  <c r="AB37" i="14" s="1"/>
  <c r="F54" i="7"/>
  <c r="G54" i="7" s="1"/>
  <c r="H54" i="7" l="1"/>
  <c r="E96" i="6"/>
  <c r="F96" i="6" s="1"/>
  <c r="G96" i="6" s="1"/>
  <c r="C97" i="6" s="1"/>
  <c r="C114" i="9"/>
  <c r="F113" i="9"/>
  <c r="T38" i="14"/>
  <c r="C38" i="13"/>
  <c r="C55" i="7" l="1"/>
  <c r="I54" i="7"/>
  <c r="E97" i="6"/>
  <c r="F97" i="6" s="1"/>
  <c r="G97" i="6" s="1"/>
  <c r="C98" i="6" s="1"/>
  <c r="G38" i="13"/>
  <c r="H38" i="13"/>
  <c r="S39" i="14" s="1"/>
  <c r="U38" i="14"/>
  <c r="Y38" i="14" s="1"/>
  <c r="Z38" i="14" s="1"/>
  <c r="AB38" i="14" s="1"/>
  <c r="W38" i="14"/>
  <c r="C115" i="9"/>
  <c r="F114" i="9"/>
  <c r="F55" i="7"/>
  <c r="G55" i="7" s="1"/>
  <c r="H55" i="7" l="1"/>
  <c r="C116" i="9"/>
  <c r="F115" i="9"/>
  <c r="I38" i="13"/>
  <c r="E98" i="6"/>
  <c r="F98" i="6" s="1"/>
  <c r="G98" i="6" s="1"/>
  <c r="C99" i="6" s="1"/>
  <c r="I55" i="7" l="1"/>
  <c r="C56" i="7"/>
  <c r="E99" i="6"/>
  <c r="F99" i="6" s="1"/>
  <c r="G99" i="6" s="1"/>
  <c r="C100" i="6" s="1"/>
  <c r="T39" i="14"/>
  <c r="C39" i="13"/>
  <c r="F116" i="9"/>
  <c r="C117" i="9"/>
  <c r="F56" i="7"/>
  <c r="G56" i="7" s="1"/>
  <c r="H56" i="7" l="1"/>
  <c r="E100" i="6"/>
  <c r="F100" i="6" s="1"/>
  <c r="G100" i="6" s="1"/>
  <c r="C101" i="6" s="1"/>
  <c r="U39" i="14"/>
  <c r="W39" i="14"/>
  <c r="F117" i="9"/>
  <c r="C118" i="9"/>
  <c r="G39" i="13"/>
  <c r="Y39" i="14" l="1"/>
  <c r="Z39" i="14" s="1"/>
  <c r="AB39" i="14" s="1"/>
  <c r="I56" i="7"/>
  <c r="C57" i="7"/>
  <c r="E101" i="6"/>
  <c r="F101" i="6" s="1"/>
  <c r="G101" i="6" s="1"/>
  <c r="C102" i="6" s="1"/>
  <c r="C119" i="9"/>
  <c r="F118" i="9"/>
  <c r="H39" i="13"/>
  <c r="S40" i="14" s="1"/>
  <c r="E57" i="7"/>
  <c r="F57" i="7" s="1"/>
  <c r="G57" i="7" s="1"/>
  <c r="H57" i="7" l="1"/>
  <c r="E102" i="6"/>
  <c r="F102" i="6" s="1"/>
  <c r="G102" i="6"/>
  <c r="C103" i="6" s="1"/>
  <c r="F119" i="9"/>
  <c r="C120" i="9"/>
  <c r="I39" i="13"/>
  <c r="T40" i="14" s="1"/>
  <c r="I57" i="7" l="1"/>
  <c r="C58" i="7"/>
  <c r="X40" i="14"/>
  <c r="U40" i="14"/>
  <c r="W40" i="14"/>
  <c r="C121" i="9"/>
  <c r="F120" i="9"/>
  <c r="E103" i="6"/>
  <c r="F103" i="6" s="1"/>
  <c r="G103" i="6" s="1"/>
  <c r="C104" i="6" s="1"/>
  <c r="F58" i="7"/>
  <c r="G58" i="7" s="1"/>
  <c r="H58" i="7" l="1"/>
  <c r="E104" i="6"/>
  <c r="F104" i="6" s="1"/>
  <c r="G104" i="6" s="1"/>
  <c r="C105" i="6" s="1"/>
  <c r="C122" i="9"/>
  <c r="F121" i="9"/>
  <c r="Y40" i="14"/>
  <c r="Z40" i="14" s="1"/>
  <c r="AB40" i="14" s="1"/>
  <c r="AD11" i="14" s="1"/>
  <c r="AF11" i="14" s="1"/>
  <c r="C6" i="15" s="1"/>
  <c r="I58" i="7" l="1"/>
  <c r="C59" i="7"/>
  <c r="E105" i="6"/>
  <c r="F105" i="6" s="1"/>
  <c r="G105" i="6" s="1"/>
  <c r="C106" i="6" s="1"/>
  <c r="F122" i="9"/>
  <c r="C123" i="9"/>
  <c r="F59" i="7"/>
  <c r="G59" i="7" s="1"/>
  <c r="H59" i="7" l="1"/>
  <c r="E106" i="6"/>
  <c r="F106" i="6" s="1"/>
  <c r="G106" i="6" s="1"/>
  <c r="C107" i="6" s="1"/>
  <c r="C124" i="9"/>
  <c r="F123" i="9"/>
  <c r="C60" i="7" l="1"/>
  <c r="I59" i="7"/>
  <c r="E107" i="6"/>
  <c r="F107" i="6" s="1"/>
  <c r="G107" i="6" s="1"/>
  <c r="C108" i="6" s="1"/>
  <c r="F124" i="9"/>
  <c r="C125" i="9"/>
  <c r="F60" i="7"/>
  <c r="G60" i="7" s="1"/>
  <c r="H60" i="7" l="1"/>
  <c r="E108" i="6"/>
  <c r="F108" i="6" s="1"/>
  <c r="G108" i="6" s="1"/>
  <c r="C109" i="6" s="1"/>
  <c r="F125" i="9"/>
  <c r="C126" i="9"/>
  <c r="I60" i="7" l="1"/>
  <c r="C61" i="7"/>
  <c r="E109" i="6"/>
  <c r="F109" i="6" s="1"/>
  <c r="G109" i="6" s="1"/>
  <c r="C110" i="6" s="1"/>
  <c r="F126" i="9"/>
  <c r="C127" i="9"/>
  <c r="F61" i="7"/>
  <c r="G61" i="7" s="1"/>
  <c r="H61" i="7" l="1"/>
  <c r="F127" i="9"/>
  <c r="C128" i="9"/>
  <c r="E110" i="6"/>
  <c r="F110" i="6" s="1"/>
  <c r="G110" i="6" s="1"/>
  <c r="C111" i="6" s="1"/>
  <c r="I61" i="7" l="1"/>
  <c r="C62" i="7"/>
  <c r="E111" i="6"/>
  <c r="F111" i="6" s="1"/>
  <c r="G111" i="6" s="1"/>
  <c r="C112" i="6" s="1"/>
  <c r="C129" i="9"/>
  <c r="F128" i="9"/>
  <c r="F62" i="7"/>
  <c r="G62" i="7" s="1"/>
  <c r="H62" i="7" l="1"/>
  <c r="E112" i="6"/>
  <c r="F112" i="6" s="1"/>
  <c r="G112" i="6" s="1"/>
  <c r="C113" i="6" s="1"/>
  <c r="C130" i="9"/>
  <c r="F129" i="9"/>
  <c r="I62" i="7" l="1"/>
  <c r="C63" i="7"/>
  <c r="E113" i="6"/>
  <c r="F113" i="6" s="1"/>
  <c r="G113" i="6" s="1"/>
  <c r="C114" i="6" s="1"/>
  <c r="F130" i="9"/>
  <c r="C131" i="9"/>
  <c r="F63" i="7"/>
  <c r="G63" i="7" s="1"/>
  <c r="H63" i="7" l="1"/>
  <c r="E114" i="6"/>
  <c r="F114" i="6" s="1"/>
  <c r="G114" i="6" s="1"/>
  <c r="C115" i="6" s="1"/>
  <c r="C132" i="9"/>
  <c r="F131" i="9"/>
  <c r="C64" i="7" l="1"/>
  <c r="I63" i="7"/>
  <c r="E115" i="6"/>
  <c r="F115" i="6" s="1"/>
  <c r="G115" i="6" s="1"/>
  <c r="C116" i="6" s="1"/>
  <c r="F132" i="9"/>
  <c r="C133" i="9"/>
  <c r="F64" i="7"/>
  <c r="G64" i="7" s="1"/>
  <c r="H64" i="7" l="1"/>
  <c r="E116" i="6"/>
  <c r="F116" i="6" s="1"/>
  <c r="G116" i="6" s="1"/>
  <c r="C117" i="6" s="1"/>
  <c r="F133" i="9"/>
  <c r="C134" i="9"/>
  <c r="C65" i="7" l="1"/>
  <c r="I64" i="7"/>
  <c r="E117" i="6"/>
  <c r="F117" i="6" s="1"/>
  <c r="G117" i="6"/>
  <c r="C118" i="6" s="1"/>
  <c r="F134" i="9"/>
  <c r="C135" i="9"/>
  <c r="F65" i="7"/>
  <c r="G65" i="7" s="1"/>
  <c r="H65" i="7" l="1"/>
  <c r="C136" i="9"/>
  <c r="F135" i="9"/>
  <c r="E118" i="6"/>
  <c r="F118" i="6" s="1"/>
  <c r="G118" i="6"/>
  <c r="C119" i="6" s="1"/>
  <c r="I65" i="7" l="1"/>
  <c r="C66" i="7"/>
  <c r="E119" i="6"/>
  <c r="F119" i="6" s="1"/>
  <c r="G119" i="6" s="1"/>
  <c r="C120" i="6" s="1"/>
  <c r="C137" i="9"/>
  <c r="F136" i="9"/>
  <c r="F66" i="7"/>
  <c r="G66" i="7" s="1"/>
  <c r="H66" i="7" l="1"/>
  <c r="E120" i="6"/>
  <c r="F120" i="6" s="1"/>
  <c r="G120" i="6" s="1"/>
  <c r="C121" i="6" s="1"/>
  <c r="C138" i="9"/>
  <c r="F137" i="9"/>
  <c r="I66" i="7" l="1"/>
  <c r="C67" i="7"/>
  <c r="E121" i="6"/>
  <c r="F121" i="6" s="1"/>
  <c r="G121" i="6" s="1"/>
  <c r="C122" i="6" s="1"/>
  <c r="C139" i="9"/>
  <c r="F138" i="9"/>
  <c r="F67" i="7"/>
  <c r="G67" i="7" s="1"/>
  <c r="H67" i="7" l="1"/>
  <c r="E122" i="6"/>
  <c r="F122" i="6" s="1"/>
  <c r="G122" i="6" s="1"/>
  <c r="C123" i="6" s="1"/>
  <c r="F139" i="9"/>
  <c r="C140" i="9"/>
  <c r="C68" i="7" l="1"/>
  <c r="I67" i="7"/>
  <c r="E123" i="6"/>
  <c r="F123" i="6" s="1"/>
  <c r="G123" i="6" s="1"/>
  <c r="C124" i="6" s="1"/>
  <c r="F140" i="9"/>
  <c r="C141" i="9"/>
  <c r="F68" i="7"/>
  <c r="G68" i="7" s="1"/>
  <c r="H68" i="7" l="1"/>
  <c r="C142" i="9"/>
  <c r="F141" i="9"/>
  <c r="E124" i="6"/>
  <c r="F124" i="6" s="1"/>
  <c r="G124" i="6" s="1"/>
  <c r="C125" i="6" s="1"/>
  <c r="I68" i="7" l="1"/>
  <c r="C69" i="7"/>
  <c r="E125" i="6"/>
  <c r="F125" i="6" s="1"/>
  <c r="G125" i="6" s="1"/>
  <c r="C126" i="6" s="1"/>
  <c r="F142" i="9"/>
  <c r="C143" i="9"/>
  <c r="F143" i="9" s="1"/>
  <c r="F9" i="9" s="1"/>
  <c r="E69" i="7"/>
  <c r="F69" i="7" s="1"/>
  <c r="G69" i="7" s="1"/>
  <c r="H69" i="7" l="1"/>
  <c r="E126" i="6"/>
  <c r="F126" i="6" s="1"/>
  <c r="G126" i="6" s="1"/>
  <c r="C127" i="6" s="1"/>
  <c r="I69" i="7" l="1"/>
  <c r="C70" i="7"/>
  <c r="E127" i="6"/>
  <c r="F127" i="6" s="1"/>
  <c r="G127" i="6" s="1"/>
  <c r="C128" i="6" s="1"/>
  <c r="F70" i="7"/>
  <c r="G70" i="7" s="1"/>
  <c r="H70" i="7" l="1"/>
  <c r="E128" i="6"/>
  <c r="F128" i="6" s="1"/>
  <c r="G128" i="6"/>
  <c r="C129" i="6" s="1"/>
  <c r="C71" i="7" l="1"/>
  <c r="I70" i="7"/>
  <c r="E129" i="6"/>
  <c r="F129" i="6" s="1"/>
  <c r="G129" i="6" s="1"/>
  <c r="C130" i="6" s="1"/>
  <c r="F71" i="7"/>
  <c r="G71" i="7" s="1"/>
  <c r="H71" i="7" l="1"/>
  <c r="E130" i="6"/>
  <c r="F130" i="6" s="1"/>
  <c r="G130" i="6" s="1"/>
  <c r="C131" i="6" s="1"/>
  <c r="I71" i="7" l="1"/>
  <c r="C72" i="7"/>
  <c r="E131" i="6"/>
  <c r="F131" i="6" s="1"/>
  <c r="G131" i="6" s="1"/>
  <c r="C132" i="6" s="1"/>
  <c r="F72" i="7"/>
  <c r="G72" i="7" s="1"/>
  <c r="H72" i="7" l="1"/>
  <c r="E132" i="6"/>
  <c r="F132" i="6" s="1"/>
  <c r="G132" i="6" s="1"/>
  <c r="C133" i="6" s="1"/>
  <c r="C73" i="7" l="1"/>
  <c r="I72" i="7"/>
  <c r="E133" i="6"/>
  <c r="F133" i="6" s="1"/>
  <c r="G133" i="6" s="1"/>
  <c r="C134" i="6" s="1"/>
  <c r="F73" i="7"/>
  <c r="G73" i="7" s="1"/>
  <c r="H73" i="7" l="1"/>
  <c r="E134" i="6"/>
  <c r="F134" i="6" s="1"/>
  <c r="G134" i="6" s="1"/>
  <c r="C135" i="6" s="1"/>
  <c r="C74" i="7" l="1"/>
  <c r="I73" i="7"/>
  <c r="E135" i="6"/>
  <c r="F135" i="6" s="1"/>
  <c r="G135" i="6" s="1"/>
  <c r="C136" i="6" s="1"/>
  <c r="F74" i="7"/>
  <c r="G74" i="7" s="1"/>
  <c r="H74" i="7" l="1"/>
  <c r="E136" i="6"/>
  <c r="F136" i="6" s="1"/>
  <c r="G136" i="6" s="1"/>
  <c r="C137" i="6" s="1"/>
  <c r="I74" i="7" l="1"/>
  <c r="C75" i="7"/>
  <c r="E137" i="6"/>
  <c r="F137" i="6" s="1"/>
  <c r="G137" i="6" s="1"/>
  <c r="C138" i="6" s="1"/>
  <c r="F75" i="7"/>
  <c r="G75" i="7" s="1"/>
  <c r="H75" i="7" l="1"/>
  <c r="E138" i="6"/>
  <c r="F138" i="6" s="1"/>
  <c r="G138" i="6" s="1"/>
  <c r="C139" i="6" s="1"/>
  <c r="I75" i="7" l="1"/>
  <c r="C76" i="7"/>
  <c r="E139" i="6"/>
  <c r="F139" i="6" s="1"/>
  <c r="G139" i="6" s="1"/>
  <c r="C140" i="6" s="1"/>
  <c r="F76" i="7"/>
  <c r="G76" i="7" s="1"/>
  <c r="H76" i="7" l="1"/>
  <c r="E140" i="6"/>
  <c r="F140" i="6" s="1"/>
  <c r="G140" i="6" s="1"/>
  <c r="C141" i="6" s="1"/>
  <c r="C77" i="7" l="1"/>
  <c r="I76" i="7"/>
  <c r="E141" i="6"/>
  <c r="F141" i="6" s="1"/>
  <c r="G141" i="6" s="1"/>
  <c r="C142" i="6" s="1"/>
  <c r="F77" i="7"/>
  <c r="G77" i="7" s="1"/>
  <c r="H77" i="7" l="1"/>
  <c r="E142" i="6"/>
  <c r="F142" i="6" s="1"/>
  <c r="G142" i="6" s="1"/>
  <c r="C143" i="6" s="1"/>
  <c r="I77" i="7" l="1"/>
  <c r="C78" i="7"/>
  <c r="F78" i="7" s="1"/>
  <c r="G78" i="7" s="1"/>
  <c r="E143" i="6"/>
  <c r="F143" i="6" s="1"/>
  <c r="G143" i="6" s="1"/>
  <c r="C144" i="6" s="1"/>
  <c r="H78" i="7" l="1"/>
  <c r="E144" i="6"/>
  <c r="F144" i="6" s="1"/>
  <c r="G144" i="6" s="1"/>
  <c r="C145" i="6" s="1"/>
  <c r="I78" i="7" l="1"/>
  <c r="C79" i="7"/>
  <c r="E145" i="6"/>
  <c r="F145" i="6" s="1"/>
  <c r="G145" i="6" s="1"/>
  <c r="C146" i="6" s="1"/>
  <c r="F79" i="7"/>
  <c r="G79" i="7" s="1"/>
  <c r="H79" i="7" l="1"/>
  <c r="E146" i="6"/>
  <c r="F146" i="6" s="1"/>
  <c r="G146" i="6"/>
  <c r="C147" i="6" s="1"/>
  <c r="C80" i="7" l="1"/>
  <c r="I79" i="7"/>
  <c r="E147" i="6"/>
  <c r="F147" i="6" s="1"/>
  <c r="G147" i="6" s="1"/>
  <c r="C148" i="6" s="1"/>
  <c r="F80" i="7"/>
  <c r="G80" i="7" s="1"/>
  <c r="H80" i="7" l="1"/>
  <c r="E148" i="6"/>
  <c r="F148" i="6" s="1"/>
  <c r="G148" i="6" s="1"/>
  <c r="C149" i="6" s="1"/>
  <c r="I80" i="7" l="1"/>
  <c r="C81" i="7"/>
  <c r="E149" i="6"/>
  <c r="F149" i="6" s="1"/>
  <c r="G149" i="6" s="1"/>
  <c r="C150" i="6" s="1"/>
  <c r="E81" i="7"/>
  <c r="F81" i="7" s="1"/>
  <c r="G81" i="7" s="1"/>
  <c r="H81" i="7" l="1"/>
  <c r="E150" i="6"/>
  <c r="F150" i="6" s="1"/>
  <c r="G150" i="6" s="1"/>
  <c r="C151" i="6" s="1"/>
  <c r="I81" i="7" l="1"/>
  <c r="C82" i="7"/>
  <c r="E151" i="6"/>
  <c r="F151" i="6" s="1"/>
  <c r="G151" i="6" s="1"/>
  <c r="C152" i="6" s="1"/>
  <c r="F82" i="7"/>
  <c r="G82" i="7" s="1"/>
  <c r="H82" i="7" l="1"/>
  <c r="E152" i="6"/>
  <c r="F152" i="6" s="1"/>
  <c r="G152" i="6" s="1"/>
  <c r="C153" i="6" s="1"/>
  <c r="I82" i="7" l="1"/>
  <c r="C83" i="7"/>
  <c r="E153" i="6"/>
  <c r="F153" i="6" s="1"/>
  <c r="G153" i="6" s="1"/>
  <c r="C154" i="6" s="1"/>
  <c r="F83" i="7"/>
  <c r="G83" i="7" s="1"/>
  <c r="H83" i="7" l="1"/>
  <c r="E154" i="6"/>
  <c r="F154" i="6" s="1"/>
  <c r="G154" i="6" s="1"/>
  <c r="C155" i="6" s="1"/>
  <c r="I83" i="7" l="1"/>
  <c r="C84" i="7"/>
  <c r="E155" i="6"/>
  <c r="F155" i="6" s="1"/>
  <c r="G155" i="6" s="1"/>
  <c r="C156" i="6" s="1"/>
  <c r="F84" i="7"/>
  <c r="G84" i="7" s="1"/>
  <c r="H84" i="7" l="1"/>
  <c r="E156" i="6"/>
  <c r="F156" i="6" s="1"/>
  <c r="G156" i="6" s="1"/>
  <c r="C157" i="6" s="1"/>
  <c r="C85" i="7" l="1"/>
  <c r="I84" i="7"/>
  <c r="E157" i="6"/>
  <c r="F157" i="6" s="1"/>
  <c r="G157" i="6" s="1"/>
  <c r="C158" i="6" s="1"/>
  <c r="F85" i="7"/>
  <c r="G85" i="7" s="1"/>
  <c r="H85" i="7" l="1"/>
  <c r="E158" i="6"/>
  <c r="F158" i="6" s="1"/>
  <c r="G158" i="6" s="1"/>
  <c r="C159" i="6" s="1"/>
  <c r="C86" i="7" l="1"/>
  <c r="I85" i="7"/>
  <c r="E159" i="6"/>
  <c r="F159" i="6" s="1"/>
  <c r="G159" i="6" s="1"/>
  <c r="C160" i="6" s="1"/>
  <c r="F86" i="7"/>
  <c r="G86" i="7" s="1"/>
  <c r="H86" i="7" l="1"/>
  <c r="E160" i="6"/>
  <c r="F160" i="6" s="1"/>
  <c r="G160" i="6" s="1"/>
  <c r="C161" i="6" s="1"/>
  <c r="I86" i="7" l="1"/>
  <c r="C87" i="7"/>
  <c r="E161" i="6"/>
  <c r="F161" i="6" s="1"/>
  <c r="G161" i="6" s="1"/>
  <c r="C162" i="6" s="1"/>
  <c r="F87" i="7"/>
  <c r="G87" i="7" s="1"/>
  <c r="H87" i="7" l="1"/>
  <c r="E162" i="6"/>
  <c r="F162" i="6" s="1"/>
  <c r="G162" i="6" s="1"/>
  <c r="C163" i="6" s="1"/>
  <c r="C88" i="7" l="1"/>
  <c r="I87" i="7"/>
  <c r="E163" i="6"/>
  <c r="F163" i="6" s="1"/>
  <c r="G163" i="6" s="1"/>
  <c r="C164" i="6" s="1"/>
  <c r="F88" i="7"/>
  <c r="G88" i="7" s="1"/>
  <c r="H88" i="7" l="1"/>
  <c r="E164" i="6"/>
  <c r="F164" i="6" s="1"/>
  <c r="G164" i="6" s="1"/>
  <c r="C165" i="6" s="1"/>
  <c r="C89" i="7" l="1"/>
  <c r="I88" i="7"/>
  <c r="E165" i="6"/>
  <c r="F165" i="6" s="1"/>
  <c r="G165" i="6" s="1"/>
  <c r="C166" i="6" s="1"/>
  <c r="F89" i="7"/>
  <c r="G89" i="7" s="1"/>
  <c r="H89" i="7" l="1"/>
  <c r="E166" i="6"/>
  <c r="F166" i="6" s="1"/>
  <c r="G166" i="6" s="1"/>
  <c r="C167" i="6" s="1"/>
  <c r="C90" i="7" l="1"/>
  <c r="I89" i="7"/>
  <c r="E167" i="6"/>
  <c r="F167" i="6" s="1"/>
  <c r="G167" i="6" s="1"/>
  <c r="C168" i="6" s="1"/>
  <c r="F90" i="7"/>
  <c r="G90" i="7" s="1"/>
  <c r="H90" i="7" l="1"/>
  <c r="E168" i="6"/>
  <c r="F168" i="6" s="1"/>
  <c r="G168" i="6" s="1"/>
  <c r="C169" i="6" s="1"/>
  <c r="I90" i="7" l="1"/>
  <c r="C91" i="7"/>
  <c r="F91" i="7" s="1"/>
  <c r="G91" i="7" s="1"/>
  <c r="E169" i="6"/>
  <c r="F169" i="6" s="1"/>
  <c r="G169" i="6" s="1"/>
  <c r="C170" i="6" s="1"/>
  <c r="H91" i="7" l="1"/>
  <c r="E170" i="6"/>
  <c r="F170" i="6" s="1"/>
  <c r="G170" i="6" s="1"/>
  <c r="C171" i="6" s="1"/>
  <c r="C92" i="7" l="1"/>
  <c r="I91" i="7"/>
  <c r="E171" i="6"/>
  <c r="F171" i="6" s="1"/>
  <c r="G171" i="6" s="1"/>
  <c r="C172" i="6" s="1"/>
  <c r="F92" i="7"/>
  <c r="G92" i="7" s="1"/>
  <c r="H92" i="7" l="1"/>
  <c r="E172" i="6"/>
  <c r="F172" i="6" s="1"/>
  <c r="G172" i="6" s="1"/>
  <c r="C173" i="6" s="1"/>
  <c r="C93" i="7" l="1"/>
  <c r="I92" i="7"/>
  <c r="E173" i="6"/>
  <c r="F173" i="6" s="1"/>
  <c r="G173" i="6" s="1"/>
  <c r="C174" i="6" s="1"/>
  <c r="E93" i="7"/>
  <c r="F93" i="7" s="1"/>
  <c r="G93" i="7" s="1"/>
  <c r="H93" i="7" l="1"/>
  <c r="E174" i="6"/>
  <c r="F174" i="6" s="1"/>
  <c r="G174" i="6" s="1"/>
  <c r="C175" i="6" s="1"/>
  <c r="C94" i="7" l="1"/>
  <c r="I93" i="7"/>
  <c r="E175" i="6"/>
  <c r="F175" i="6" s="1"/>
  <c r="G175" i="6" s="1"/>
  <c r="C176" i="6" s="1"/>
  <c r="F94" i="7"/>
  <c r="G94" i="7" s="1"/>
  <c r="H94" i="7" l="1"/>
  <c r="E176" i="6"/>
  <c r="F176" i="6" s="1"/>
  <c r="G176" i="6" s="1"/>
  <c r="C177" i="6" s="1"/>
  <c r="C95" i="7" l="1"/>
  <c r="I94" i="7"/>
  <c r="E177" i="6"/>
  <c r="F177" i="6" s="1"/>
  <c r="G177" i="6" s="1"/>
  <c r="C178" i="6" s="1"/>
  <c r="F95" i="7"/>
  <c r="G95" i="7" s="1"/>
  <c r="H95" i="7" l="1"/>
  <c r="E178" i="6"/>
  <c r="F178" i="6" s="1"/>
  <c r="G178" i="6" s="1"/>
  <c r="C179" i="6" s="1"/>
  <c r="I95" i="7" l="1"/>
  <c r="C96" i="7"/>
  <c r="E179" i="6"/>
  <c r="F179" i="6" s="1"/>
  <c r="G179" i="6" s="1"/>
  <c r="C180" i="6" s="1"/>
  <c r="F96" i="7"/>
  <c r="G96" i="7" s="1"/>
  <c r="H96" i="7" l="1"/>
  <c r="E180" i="6"/>
  <c r="F180" i="6" s="1"/>
  <c r="G180" i="6" s="1"/>
  <c r="C181" i="6" s="1"/>
  <c r="I96" i="7" l="1"/>
  <c r="C97" i="7"/>
  <c r="F97" i="7" s="1"/>
  <c r="G97" i="7" s="1"/>
  <c r="E181" i="6"/>
  <c r="F181" i="6" s="1"/>
  <c r="G181" i="6" s="1"/>
  <c r="C182" i="6" s="1"/>
  <c r="H97" i="7" l="1"/>
  <c r="E182" i="6"/>
  <c r="F182" i="6" s="1"/>
  <c r="G182" i="6" s="1"/>
  <c r="C183" i="6" s="1"/>
  <c r="C98" i="7" l="1"/>
  <c r="I97" i="7"/>
  <c r="E183" i="6"/>
  <c r="F183" i="6" s="1"/>
  <c r="G183" i="6" s="1"/>
  <c r="C184" i="6" s="1"/>
  <c r="F98" i="7"/>
  <c r="G98" i="7" s="1"/>
  <c r="H98" i="7" l="1"/>
  <c r="E184" i="6"/>
  <c r="F184" i="6" s="1"/>
  <c r="G184" i="6" s="1"/>
  <c r="C185" i="6" s="1"/>
  <c r="I98" i="7" l="1"/>
  <c r="C99" i="7"/>
  <c r="E185" i="6"/>
  <c r="F185" i="6" s="1"/>
  <c r="G185" i="6" s="1"/>
  <c r="C186" i="6" s="1"/>
  <c r="F99" i="7"/>
  <c r="G99" i="7" s="1"/>
  <c r="H99" i="7" l="1"/>
  <c r="E186" i="6"/>
  <c r="F186" i="6" s="1"/>
  <c r="G186" i="6" s="1"/>
  <c r="C187" i="6" s="1"/>
  <c r="I99" i="7" l="1"/>
  <c r="C100" i="7"/>
  <c r="E187" i="6"/>
  <c r="F187" i="6" s="1"/>
  <c r="G187" i="6"/>
  <c r="C188" i="6" s="1"/>
  <c r="F100" i="7"/>
  <c r="G100" i="7" s="1"/>
  <c r="H100" i="7" l="1"/>
  <c r="C101" i="7" s="1"/>
  <c r="I100" i="7"/>
  <c r="E188" i="6"/>
  <c r="F188" i="6" s="1"/>
  <c r="G188" i="6" s="1"/>
  <c r="C189" i="6" s="1"/>
  <c r="E189" i="6" l="1"/>
  <c r="F189" i="6" s="1"/>
  <c r="G189" i="6" s="1"/>
  <c r="C190" i="6" s="1"/>
  <c r="F101" i="7"/>
  <c r="G101" i="7" s="1"/>
  <c r="H101" i="7" l="1"/>
  <c r="E190" i="6"/>
  <c r="F190" i="6" s="1"/>
  <c r="G190" i="6" s="1"/>
  <c r="C191" i="6" s="1"/>
  <c r="C102" i="7" l="1"/>
  <c r="I101" i="7"/>
  <c r="E191" i="6"/>
  <c r="F191" i="6" s="1"/>
  <c r="G191" i="6" s="1"/>
  <c r="C192" i="6" s="1"/>
  <c r="F102" i="7"/>
  <c r="G102" i="7" s="1"/>
  <c r="H102" i="7" l="1"/>
  <c r="E192" i="6"/>
  <c r="F192" i="6" s="1"/>
  <c r="G192" i="6" s="1"/>
  <c r="C193" i="6" s="1"/>
  <c r="C103" i="7" l="1"/>
  <c r="I102" i="7"/>
  <c r="E193" i="6"/>
  <c r="F193" i="6" s="1"/>
  <c r="G193" i="6" s="1"/>
  <c r="C194" i="6" s="1"/>
  <c r="F103" i="7"/>
  <c r="G103" i="7" s="1"/>
  <c r="H103" i="7" l="1"/>
  <c r="E194" i="6"/>
  <c r="F194" i="6" s="1"/>
  <c r="G194" i="6" s="1"/>
  <c r="C195" i="6" s="1"/>
  <c r="C104" i="7" l="1"/>
  <c r="I103" i="7"/>
  <c r="E195" i="6"/>
  <c r="F195" i="6" s="1"/>
  <c r="G195" i="6" s="1"/>
  <c r="C196" i="6" s="1"/>
  <c r="F104" i="7"/>
  <c r="G104" i="7" s="1"/>
  <c r="H104" i="7" l="1"/>
  <c r="E196" i="6"/>
  <c r="F196" i="6" s="1"/>
  <c r="G196" i="6" s="1"/>
  <c r="C197" i="6" s="1"/>
  <c r="C105" i="7" l="1"/>
  <c r="I104" i="7"/>
  <c r="E197" i="6"/>
  <c r="F197" i="6" s="1"/>
  <c r="G197" i="6" s="1"/>
  <c r="C198" i="6" s="1"/>
  <c r="E105" i="7"/>
  <c r="F105" i="7" s="1"/>
  <c r="G105" i="7" s="1"/>
  <c r="H105" i="7" l="1"/>
  <c r="E198" i="6"/>
  <c r="F198" i="6" s="1"/>
  <c r="G198" i="6" s="1"/>
  <c r="C199" i="6" s="1"/>
  <c r="I105" i="7" l="1"/>
  <c r="C106" i="7"/>
  <c r="F106" i="7" s="1"/>
  <c r="G106" i="7" s="1"/>
  <c r="E199" i="6"/>
  <c r="F199" i="6" s="1"/>
  <c r="G199" i="6" s="1"/>
  <c r="C200" i="6" s="1"/>
  <c r="H106" i="7" l="1"/>
  <c r="E200" i="6"/>
  <c r="F200" i="6" s="1"/>
  <c r="G200" i="6" s="1"/>
  <c r="C201" i="6" s="1"/>
  <c r="C107" i="7" l="1"/>
  <c r="I106" i="7"/>
  <c r="E201" i="6"/>
  <c r="F201" i="6" s="1"/>
  <c r="G201" i="6" s="1"/>
  <c r="C202" i="6" s="1"/>
  <c r="F107" i="7"/>
  <c r="G107" i="7" s="1"/>
  <c r="H107" i="7" l="1"/>
  <c r="E202" i="6"/>
  <c r="F202" i="6" s="1"/>
  <c r="G202" i="6" s="1"/>
  <c r="C203" i="6" s="1"/>
  <c r="I107" i="7" l="1"/>
  <c r="C108" i="7"/>
  <c r="E203" i="6"/>
  <c r="F203" i="6" s="1"/>
  <c r="G203" i="6" s="1"/>
  <c r="C204" i="6" s="1"/>
  <c r="F108" i="7"/>
  <c r="G108" i="7" s="1"/>
  <c r="H108" i="7" l="1"/>
  <c r="E204" i="6"/>
  <c r="F204" i="6" s="1"/>
  <c r="G204" i="6" s="1"/>
  <c r="C205" i="6" s="1"/>
  <c r="C109" i="7" l="1"/>
  <c r="I108" i="7"/>
  <c r="E205" i="6"/>
  <c r="F205" i="6" s="1"/>
  <c r="G205" i="6" s="1"/>
  <c r="C206" i="6" s="1"/>
  <c r="F109" i="7"/>
  <c r="G109" i="7" s="1"/>
  <c r="H109" i="7" l="1"/>
  <c r="E206" i="6"/>
  <c r="F206" i="6" s="1"/>
  <c r="G206" i="6" s="1"/>
  <c r="C207" i="6" s="1"/>
  <c r="C110" i="7" l="1"/>
  <c r="I109" i="7"/>
  <c r="E207" i="6"/>
  <c r="F207" i="6" s="1"/>
  <c r="G207" i="6" s="1"/>
  <c r="C208" i="6" s="1"/>
  <c r="F110" i="7"/>
  <c r="G110" i="7" s="1"/>
  <c r="H110" i="7" l="1"/>
  <c r="E208" i="6"/>
  <c r="F208" i="6" s="1"/>
  <c r="G208" i="6" s="1"/>
  <c r="C209" i="6" s="1"/>
  <c r="I110" i="7" l="1"/>
  <c r="C111" i="7"/>
  <c r="E209" i="6"/>
  <c r="F209" i="6" s="1"/>
  <c r="G209" i="6" s="1"/>
  <c r="C210" i="6" s="1"/>
  <c r="F111" i="7"/>
  <c r="G111" i="7" s="1"/>
  <c r="H111" i="7" l="1"/>
  <c r="E210" i="6"/>
  <c r="F210" i="6" s="1"/>
  <c r="G210" i="6" s="1"/>
  <c r="C211" i="6" s="1"/>
  <c r="I111" i="7" l="1"/>
  <c r="C112" i="7"/>
  <c r="E211" i="6"/>
  <c r="F211" i="6" s="1"/>
  <c r="G211" i="6" s="1"/>
  <c r="C212" i="6" s="1"/>
  <c r="F112" i="7"/>
  <c r="G112" i="7" s="1"/>
  <c r="H112" i="7" l="1"/>
  <c r="E212" i="6"/>
  <c r="F212" i="6" s="1"/>
  <c r="G212" i="6" s="1"/>
  <c r="C213" i="6" s="1"/>
  <c r="C113" i="7" l="1"/>
  <c r="I112" i="7"/>
  <c r="E213" i="6"/>
  <c r="F213" i="6" s="1"/>
  <c r="G213" i="6" s="1"/>
  <c r="C214" i="6" s="1"/>
  <c r="F113" i="7"/>
  <c r="G113" i="7" s="1"/>
  <c r="H113" i="7" l="1"/>
  <c r="E214" i="6"/>
  <c r="F214" i="6" s="1"/>
  <c r="G214" i="6" s="1"/>
  <c r="C215" i="6" s="1"/>
  <c r="C114" i="7" l="1"/>
  <c r="I113" i="7"/>
  <c r="E215" i="6"/>
  <c r="F215" i="6" s="1"/>
  <c r="G215" i="6" s="1"/>
  <c r="C216" i="6" s="1"/>
  <c r="F114" i="7"/>
  <c r="G114" i="7" s="1"/>
  <c r="H114" i="7" l="1"/>
  <c r="E216" i="6"/>
  <c r="F216" i="6" s="1"/>
  <c r="G216" i="6" s="1"/>
  <c r="C217" i="6" s="1"/>
  <c r="I114" i="7" l="1"/>
  <c r="C115" i="7"/>
  <c r="E217" i="6"/>
  <c r="F217" i="6" s="1"/>
  <c r="G217" i="6" s="1"/>
  <c r="C218" i="6" s="1"/>
  <c r="F115" i="7"/>
  <c r="G115" i="7" s="1"/>
  <c r="H115" i="7" l="1"/>
  <c r="E218" i="6"/>
  <c r="F218" i="6" s="1"/>
  <c r="G218" i="6" s="1"/>
  <c r="C219" i="6" s="1"/>
  <c r="I115" i="7" l="1"/>
  <c r="C116" i="7"/>
  <c r="E219" i="6"/>
  <c r="F219" i="6" s="1"/>
  <c r="G219" i="6" s="1"/>
  <c r="C220" i="6" s="1"/>
  <c r="F116" i="7"/>
  <c r="G116" i="7" s="1"/>
  <c r="H116" i="7" l="1"/>
  <c r="E220" i="6"/>
  <c r="F220" i="6" s="1"/>
  <c r="G220" i="6" s="1"/>
  <c r="C221" i="6" s="1"/>
  <c r="I116" i="7" l="1"/>
  <c r="C117" i="7"/>
  <c r="E221" i="6"/>
  <c r="F221" i="6" s="1"/>
  <c r="G221" i="6" s="1"/>
  <c r="C222" i="6" s="1"/>
  <c r="E117" i="7"/>
  <c r="F117" i="7" s="1"/>
  <c r="G117" i="7" s="1"/>
  <c r="H117" i="7" l="1"/>
  <c r="E222" i="6"/>
  <c r="F222" i="6" s="1"/>
  <c r="G222" i="6" s="1"/>
  <c r="C223" i="6" s="1"/>
  <c r="C118" i="7" l="1"/>
  <c r="I117" i="7"/>
  <c r="E223" i="6"/>
  <c r="F223" i="6" s="1"/>
  <c r="G223" i="6" s="1"/>
  <c r="C224" i="6" s="1"/>
  <c r="F118" i="7"/>
  <c r="G118" i="7" s="1"/>
  <c r="H118" i="7" l="1"/>
  <c r="E224" i="6"/>
  <c r="F224" i="6" s="1"/>
  <c r="G224" i="6" s="1"/>
  <c r="C225" i="6" s="1"/>
  <c r="C119" i="7" l="1"/>
  <c r="F119" i="7" s="1"/>
  <c r="G119" i="7" s="1"/>
  <c r="I118" i="7"/>
  <c r="E225" i="6"/>
  <c r="F225" i="6" s="1"/>
  <c r="G225" i="6" s="1"/>
  <c r="C226" i="6" s="1"/>
  <c r="H119" i="7" l="1"/>
  <c r="E226" i="6"/>
  <c r="F226" i="6" s="1"/>
  <c r="G226" i="6" s="1"/>
  <c r="C227" i="6" s="1"/>
  <c r="C120" i="7" l="1"/>
  <c r="I119" i="7"/>
  <c r="E227" i="6"/>
  <c r="F227" i="6" s="1"/>
  <c r="G227" i="6" s="1"/>
  <c r="C228" i="6" s="1"/>
  <c r="F120" i="7"/>
  <c r="G120" i="7" s="1"/>
  <c r="H120" i="7" l="1"/>
  <c r="E228" i="6"/>
  <c r="F228" i="6" s="1"/>
  <c r="G228" i="6" s="1"/>
  <c r="C229" i="6" s="1"/>
  <c r="C121" i="7" l="1"/>
  <c r="I120" i="7"/>
  <c r="E229" i="6"/>
  <c r="F229" i="6" s="1"/>
  <c r="G229" i="6" s="1"/>
  <c r="C230" i="6" s="1"/>
  <c r="F121" i="7"/>
  <c r="G121" i="7" s="1"/>
  <c r="H121" i="7" l="1"/>
  <c r="E230" i="6"/>
  <c r="F230" i="6" s="1"/>
  <c r="G230" i="6" s="1"/>
  <c r="C231" i="6" s="1"/>
  <c r="C122" i="7" l="1"/>
  <c r="I121" i="7"/>
  <c r="E231" i="6"/>
  <c r="F231" i="6" s="1"/>
  <c r="G231" i="6" s="1"/>
  <c r="C232" i="6" s="1"/>
  <c r="F122" i="7"/>
  <c r="G122" i="7" s="1"/>
  <c r="H122" i="7" l="1"/>
  <c r="E232" i="6"/>
  <c r="F232" i="6" s="1"/>
  <c r="G232" i="6" s="1"/>
  <c r="C233" i="6" s="1"/>
  <c r="C123" i="7" l="1"/>
  <c r="I122" i="7"/>
  <c r="E233" i="6"/>
  <c r="F233" i="6" s="1"/>
  <c r="G233" i="6" s="1"/>
  <c r="C234" i="6" s="1"/>
  <c r="F123" i="7"/>
  <c r="G123" i="7" s="1"/>
  <c r="H123" i="7" l="1"/>
  <c r="E234" i="6"/>
  <c r="F234" i="6" s="1"/>
  <c r="G234" i="6" s="1"/>
  <c r="C235" i="6" s="1"/>
  <c r="C124" i="7" l="1"/>
  <c r="I123" i="7"/>
  <c r="E235" i="6"/>
  <c r="F235" i="6" s="1"/>
  <c r="G235" i="6" s="1"/>
  <c r="C236" i="6" s="1"/>
  <c r="F124" i="7"/>
  <c r="G124" i="7" s="1"/>
  <c r="H124" i="7" l="1"/>
  <c r="E236" i="6"/>
  <c r="F236" i="6" s="1"/>
  <c r="G236" i="6" s="1"/>
  <c r="C237" i="6" s="1"/>
  <c r="I124" i="7" l="1"/>
  <c r="C125" i="7"/>
  <c r="F125" i="7" s="1"/>
  <c r="G125" i="7" s="1"/>
  <c r="E237" i="6"/>
  <c r="F237" i="6" s="1"/>
  <c r="G237" i="6" s="1"/>
  <c r="C238" i="6" s="1"/>
  <c r="H125" i="7" l="1"/>
  <c r="E238" i="6"/>
  <c r="F238" i="6" s="1"/>
  <c r="G238" i="6" s="1"/>
  <c r="C239" i="6" s="1"/>
  <c r="C126" i="7" l="1"/>
  <c r="I125" i="7"/>
  <c r="E239" i="6"/>
  <c r="F239" i="6" s="1"/>
  <c r="G239" i="6" s="1"/>
  <c r="C240" i="6" s="1"/>
  <c r="F126" i="7"/>
  <c r="G126" i="7" s="1"/>
  <c r="H126" i="7" l="1"/>
  <c r="E240" i="6"/>
  <c r="F240" i="6" s="1"/>
  <c r="G240" i="6"/>
  <c r="C241" i="6" s="1"/>
  <c r="C127" i="7" l="1"/>
  <c r="I126" i="7"/>
  <c r="F127" i="7"/>
  <c r="G127" i="7" s="1"/>
  <c r="E241" i="6"/>
  <c r="F241" i="6" s="1"/>
  <c r="G241" i="6" s="1"/>
  <c r="C242" i="6" s="1"/>
  <c r="H127" i="7" l="1"/>
  <c r="E242" i="6"/>
  <c r="F242" i="6" s="1"/>
  <c r="G242" i="6" s="1"/>
  <c r="C243" i="6" s="1"/>
  <c r="I127" i="7" l="1"/>
  <c r="C128" i="7"/>
  <c r="E243" i="6"/>
  <c r="F243" i="6" s="1"/>
  <c r="G243" i="6" s="1"/>
  <c r="C244" i="6" s="1"/>
  <c r="F128" i="7"/>
  <c r="G128" i="7" s="1"/>
  <c r="H128" i="7" l="1"/>
  <c r="E244" i="6"/>
  <c r="F244" i="6" s="1"/>
  <c r="G244" i="6" s="1"/>
  <c r="C245" i="6" s="1"/>
  <c r="I128" i="7" l="1"/>
  <c r="C129" i="7"/>
  <c r="E245" i="6"/>
  <c r="F245" i="6" s="1"/>
  <c r="G245" i="6" s="1"/>
  <c r="C246" i="6" s="1"/>
  <c r="E129" i="7"/>
  <c r="F129" i="7" s="1"/>
  <c r="G129" i="7" s="1"/>
  <c r="H129" i="7" l="1"/>
  <c r="E246" i="6"/>
  <c r="F246" i="6" s="1"/>
  <c r="G246" i="6" s="1"/>
  <c r="C247" i="6" s="1"/>
  <c r="C130" i="7" l="1"/>
  <c r="I129" i="7"/>
  <c r="E247" i="6"/>
  <c r="F247" i="6" s="1"/>
  <c r="G247" i="6" s="1"/>
  <c r="C248" i="6" s="1"/>
  <c r="F130" i="7"/>
  <c r="G130" i="7" s="1"/>
  <c r="H130" i="7" l="1"/>
  <c r="E248" i="6"/>
  <c r="F248" i="6" s="1"/>
  <c r="G248" i="6" s="1"/>
  <c r="C249" i="6" s="1"/>
  <c r="C131" i="7" l="1"/>
  <c r="I130" i="7"/>
  <c r="E249" i="6"/>
  <c r="F249" i="6" s="1"/>
  <c r="G249" i="6" s="1"/>
  <c r="C250" i="6" s="1"/>
  <c r="F131" i="7"/>
  <c r="G131" i="7" s="1"/>
  <c r="H131" i="7" l="1"/>
  <c r="E250" i="6"/>
  <c r="F250" i="6" s="1"/>
  <c r="G250" i="6" s="1"/>
  <c r="C251" i="6" s="1"/>
  <c r="I131" i="7" l="1"/>
  <c r="C132" i="7"/>
  <c r="E251" i="6"/>
  <c r="F251" i="6" s="1"/>
  <c r="G251" i="6" s="1"/>
  <c r="C252" i="6" s="1"/>
  <c r="F132" i="7"/>
  <c r="G132" i="7" s="1"/>
  <c r="H132" i="7" l="1"/>
  <c r="E252" i="6"/>
  <c r="F252" i="6" s="1"/>
  <c r="G252" i="6" s="1"/>
  <c r="C253" i="6" s="1"/>
  <c r="C133" i="7" l="1"/>
  <c r="I132" i="7"/>
  <c r="E253" i="6"/>
  <c r="F253" i="6" s="1"/>
  <c r="G253" i="6"/>
  <c r="C254" i="6" s="1"/>
  <c r="F133" i="7"/>
  <c r="G133" i="7" s="1"/>
  <c r="H133" i="7" l="1"/>
  <c r="E254" i="6"/>
  <c r="F254" i="6" s="1"/>
  <c r="G254" i="6" s="1"/>
  <c r="C255" i="6" s="1"/>
  <c r="I133" i="7" l="1"/>
  <c r="C134" i="7"/>
  <c r="E255" i="6"/>
  <c r="F255" i="6" s="1"/>
  <c r="G255" i="6" s="1"/>
  <c r="C256" i="6" s="1"/>
  <c r="F134" i="7"/>
  <c r="G134" i="7" s="1"/>
  <c r="H134" i="7" l="1"/>
  <c r="E256" i="6"/>
  <c r="F256" i="6" s="1"/>
  <c r="G256" i="6" s="1"/>
  <c r="C257" i="6" s="1"/>
  <c r="I134" i="7" l="1"/>
  <c r="C135" i="7"/>
  <c r="E257" i="6"/>
  <c r="F257" i="6" s="1"/>
  <c r="G257" i="6" s="1"/>
  <c r="C258" i="6" s="1"/>
  <c r="F135" i="7"/>
  <c r="G135" i="7" s="1"/>
  <c r="H135" i="7" l="1"/>
  <c r="E258" i="6"/>
  <c r="F258" i="6" s="1"/>
  <c r="G258" i="6" s="1"/>
  <c r="C259" i="6" s="1"/>
  <c r="C136" i="7" l="1"/>
  <c r="I135" i="7"/>
  <c r="E259" i="6"/>
  <c r="F259" i="6" s="1"/>
  <c r="G259" i="6" s="1"/>
  <c r="C260" i="6" s="1"/>
  <c r="F136" i="7"/>
  <c r="G136" i="7" s="1"/>
  <c r="H136" i="7" l="1"/>
  <c r="E260" i="6"/>
  <c r="F260" i="6" s="1"/>
  <c r="G260" i="6" s="1"/>
  <c r="C261" i="6" s="1"/>
  <c r="I136" i="7" l="1"/>
  <c r="C137" i="7"/>
  <c r="E261" i="6"/>
  <c r="F261" i="6" s="1"/>
  <c r="G261" i="6" s="1"/>
  <c r="C262" i="6" s="1"/>
  <c r="F137" i="7"/>
  <c r="G137" i="7" s="1"/>
  <c r="H137" i="7" l="1"/>
  <c r="E262" i="6"/>
  <c r="F262" i="6" s="1"/>
  <c r="G262" i="6" s="1"/>
  <c r="C263" i="6" s="1"/>
  <c r="I137" i="7" l="1"/>
  <c r="C138" i="7"/>
  <c r="E263" i="6"/>
  <c r="F263" i="6" s="1"/>
  <c r="G263" i="6" s="1"/>
  <c r="C264" i="6" s="1"/>
  <c r="F138" i="7"/>
  <c r="G138" i="7" s="1"/>
  <c r="H138" i="7" l="1"/>
  <c r="E264" i="6"/>
  <c r="F264" i="6" s="1"/>
  <c r="G264" i="6" s="1"/>
  <c r="C265" i="6" s="1"/>
  <c r="C139" i="7" l="1"/>
  <c r="I138" i="7"/>
  <c r="E265" i="6"/>
  <c r="F265" i="6" s="1"/>
  <c r="G265" i="6" s="1"/>
  <c r="C266" i="6" s="1"/>
  <c r="F139" i="7"/>
  <c r="G139" i="7" s="1"/>
  <c r="H139" i="7" l="1"/>
  <c r="E266" i="6"/>
  <c r="F266" i="6" s="1"/>
  <c r="G266" i="6" s="1"/>
  <c r="C267" i="6" s="1"/>
  <c r="I139" i="7" l="1"/>
  <c r="C140" i="7"/>
  <c r="F140" i="7" s="1"/>
  <c r="G140" i="7" s="1"/>
  <c r="E267" i="6"/>
  <c r="F267" i="6" s="1"/>
  <c r="G267" i="6" s="1"/>
  <c r="C268" i="6" s="1"/>
  <c r="H140" i="7" l="1"/>
  <c r="E268" i="6"/>
  <c r="F268" i="6" s="1"/>
  <c r="G268" i="6" s="1"/>
  <c r="C269" i="6" s="1"/>
  <c r="C141" i="7" l="1"/>
  <c r="I140" i="7"/>
  <c r="E269" i="6"/>
  <c r="F269" i="6" s="1"/>
  <c r="G269" i="6" s="1"/>
  <c r="C270" i="6" s="1"/>
  <c r="E141" i="7"/>
  <c r="F141" i="7" s="1"/>
  <c r="G141" i="7" s="1"/>
  <c r="H141" i="7" l="1"/>
  <c r="E270" i="6"/>
  <c r="F270" i="6" s="1"/>
  <c r="G270" i="6" s="1"/>
  <c r="C271" i="6" s="1"/>
  <c r="C142" i="7" l="1"/>
  <c r="I141" i="7"/>
  <c r="E271" i="6"/>
  <c r="F271" i="6" s="1"/>
  <c r="G271" i="6" s="1"/>
  <c r="C272" i="6" s="1"/>
  <c r="F142" i="7"/>
  <c r="G142" i="7" s="1"/>
  <c r="H142" i="7" l="1"/>
  <c r="E272" i="6"/>
  <c r="F272" i="6" s="1"/>
  <c r="G272" i="6" s="1"/>
  <c r="C273" i="6" s="1"/>
  <c r="I142" i="7" l="1"/>
  <c r="C143" i="7"/>
  <c r="F143" i="7" s="1"/>
  <c r="G143" i="7" s="1"/>
  <c r="E273" i="6"/>
  <c r="F273" i="6" s="1"/>
  <c r="G273" i="6" s="1"/>
  <c r="C274" i="6" s="1"/>
  <c r="H143" i="7" l="1"/>
  <c r="E274" i="6"/>
  <c r="F274" i="6" s="1"/>
  <c r="G274" i="6" s="1"/>
  <c r="C275" i="6" s="1"/>
  <c r="C144" i="7" l="1"/>
  <c r="I143" i="7"/>
  <c r="E275" i="6"/>
  <c r="F275" i="6" s="1"/>
  <c r="G275" i="6" s="1"/>
  <c r="C276" i="6" s="1"/>
  <c r="F144" i="7"/>
  <c r="G144" i="7" s="1"/>
  <c r="H144" i="7" l="1"/>
  <c r="E276" i="6"/>
  <c r="F276" i="6" s="1"/>
  <c r="G276" i="6" s="1"/>
  <c r="C277" i="6" s="1"/>
  <c r="C145" i="7" l="1"/>
  <c r="I144" i="7"/>
  <c r="E277" i="6"/>
  <c r="F277" i="6" s="1"/>
  <c r="G277" i="6" s="1"/>
  <c r="C278" i="6" s="1"/>
  <c r="F145" i="7"/>
  <c r="G145" i="7" s="1"/>
  <c r="H145" i="7" l="1"/>
  <c r="E278" i="6"/>
  <c r="F278" i="6" s="1"/>
  <c r="G278" i="6" s="1"/>
  <c r="C279" i="6" s="1"/>
  <c r="C146" i="7" l="1"/>
  <c r="I145" i="7"/>
  <c r="E279" i="6"/>
  <c r="F279" i="6" s="1"/>
  <c r="G279" i="6" s="1"/>
  <c r="C280" i="6" s="1"/>
  <c r="F146" i="7"/>
  <c r="G146" i="7" s="1"/>
  <c r="H146" i="7" l="1"/>
  <c r="E280" i="6"/>
  <c r="F280" i="6" s="1"/>
  <c r="G280" i="6" s="1"/>
  <c r="C281" i="6" s="1"/>
  <c r="I146" i="7" l="1"/>
  <c r="C147" i="7"/>
  <c r="E281" i="6"/>
  <c r="F281" i="6" s="1"/>
  <c r="G281" i="6" s="1"/>
  <c r="C282" i="6" s="1"/>
  <c r="F147" i="7"/>
  <c r="G147" i="7" s="1"/>
  <c r="H147" i="7" l="1"/>
  <c r="E282" i="6"/>
  <c r="F282" i="6" s="1"/>
  <c r="G282" i="6" s="1"/>
  <c r="C283" i="6" s="1"/>
  <c r="I147" i="7" l="1"/>
  <c r="C148" i="7"/>
  <c r="F148" i="7" s="1"/>
  <c r="G148" i="7" s="1"/>
  <c r="E283" i="6"/>
  <c r="F283" i="6" s="1"/>
  <c r="G283" i="6" s="1"/>
  <c r="C284" i="6" s="1"/>
  <c r="H148" i="7" l="1"/>
  <c r="E284" i="6"/>
  <c r="F284" i="6" s="1"/>
  <c r="G284" i="6" s="1"/>
  <c r="C285" i="6" s="1"/>
  <c r="C149" i="7" l="1"/>
  <c r="I148" i="7"/>
  <c r="E285" i="6"/>
  <c r="F285" i="6" s="1"/>
  <c r="G285" i="6" s="1"/>
  <c r="C286" i="6" s="1"/>
  <c r="F149" i="7"/>
  <c r="G149" i="7" s="1"/>
  <c r="H149" i="7" l="1"/>
  <c r="E286" i="6"/>
  <c r="F286" i="6" s="1"/>
  <c r="G286" i="6" s="1"/>
  <c r="C287" i="6" s="1"/>
  <c r="C150" i="7" l="1"/>
  <c r="I149" i="7"/>
  <c r="E287" i="6"/>
  <c r="F287" i="6" s="1"/>
  <c r="G287" i="6" s="1"/>
  <c r="C288" i="6" s="1"/>
  <c r="F150" i="7"/>
  <c r="G150" i="7" s="1"/>
  <c r="H150" i="7" l="1"/>
  <c r="E288" i="6"/>
  <c r="F288" i="6" s="1"/>
  <c r="G288" i="6" s="1"/>
  <c r="C289" i="6" s="1"/>
  <c r="C151" i="7" l="1"/>
  <c r="I150" i="7"/>
  <c r="E289" i="6"/>
  <c r="F289" i="6" s="1"/>
  <c r="G289" i="6" s="1"/>
  <c r="C290" i="6" s="1"/>
  <c r="F151" i="7"/>
  <c r="G151" i="7" s="1"/>
  <c r="H151" i="7" l="1"/>
  <c r="E290" i="6"/>
  <c r="F290" i="6" s="1"/>
  <c r="G290" i="6" s="1"/>
  <c r="C291" i="6" s="1"/>
  <c r="C152" i="7" l="1"/>
  <c r="I151" i="7"/>
  <c r="E291" i="6"/>
  <c r="F291" i="6" s="1"/>
  <c r="G291" i="6" s="1"/>
  <c r="C292" i="6" s="1"/>
  <c r="F152" i="7"/>
  <c r="G152" i="7" s="1"/>
  <c r="H152" i="7" l="1"/>
  <c r="E292" i="6"/>
  <c r="F292" i="6" s="1"/>
  <c r="G292" i="6" s="1"/>
  <c r="C293" i="6" s="1"/>
  <c r="C153" i="7" l="1"/>
  <c r="I152" i="7"/>
  <c r="E293" i="6"/>
  <c r="F293" i="6" s="1"/>
  <c r="G293" i="6" s="1"/>
  <c r="C294" i="6" s="1"/>
  <c r="E153" i="7"/>
  <c r="F153" i="7" s="1"/>
  <c r="G153" i="7" s="1"/>
  <c r="H153" i="7" l="1"/>
  <c r="E294" i="6"/>
  <c r="F294" i="6" s="1"/>
  <c r="G294" i="6" s="1"/>
  <c r="C295" i="6" s="1"/>
  <c r="C154" i="7" l="1"/>
  <c r="I153" i="7"/>
  <c r="E295" i="6"/>
  <c r="F295" i="6" s="1"/>
  <c r="G295" i="6" s="1"/>
  <c r="C296" i="6" s="1"/>
  <c r="F154" i="7"/>
  <c r="G154" i="7" s="1"/>
  <c r="H154" i="7" l="1"/>
  <c r="E296" i="6"/>
  <c r="F296" i="6" s="1"/>
  <c r="G296" i="6" s="1"/>
  <c r="C297" i="6" s="1"/>
  <c r="I154" i="7" l="1"/>
  <c r="C155" i="7"/>
  <c r="E297" i="6"/>
  <c r="F297" i="6" s="1"/>
  <c r="G297" i="6" s="1"/>
  <c r="C298" i="6" s="1"/>
  <c r="F155" i="7"/>
  <c r="G155" i="7" s="1"/>
  <c r="H155" i="7" l="1"/>
  <c r="E298" i="6"/>
  <c r="F298" i="6" s="1"/>
  <c r="G298" i="6" s="1"/>
  <c r="C299" i="6" s="1"/>
  <c r="C156" i="7" l="1"/>
  <c r="I155" i="7"/>
  <c r="E299" i="6"/>
  <c r="F299" i="6" s="1"/>
  <c r="G299" i="6" s="1"/>
  <c r="C300" i="6" s="1"/>
  <c r="F156" i="7"/>
  <c r="G156" i="7" s="1"/>
  <c r="H156" i="7" l="1"/>
  <c r="E300" i="6"/>
  <c r="F300" i="6" s="1"/>
  <c r="G300" i="6" s="1"/>
  <c r="C301" i="6" s="1"/>
  <c r="I156" i="7" l="1"/>
  <c r="C157" i="7"/>
  <c r="E301" i="6"/>
  <c r="F301" i="6" s="1"/>
  <c r="G301" i="6" s="1"/>
  <c r="C302" i="6" s="1"/>
  <c r="F157" i="7"/>
  <c r="G157" i="7" s="1"/>
  <c r="H157" i="7" l="1"/>
  <c r="E302" i="6"/>
  <c r="F302" i="6" s="1"/>
  <c r="G302" i="6" s="1"/>
  <c r="C303" i="6" s="1"/>
  <c r="I157" i="7" l="1"/>
  <c r="C158" i="7"/>
  <c r="E303" i="6"/>
  <c r="F303" i="6" s="1"/>
  <c r="G303" i="6" s="1"/>
  <c r="C304" i="6" s="1"/>
  <c r="F158" i="7"/>
  <c r="G158" i="7" s="1"/>
  <c r="H158" i="7" l="1"/>
  <c r="E304" i="6"/>
  <c r="F304" i="6" s="1"/>
  <c r="G304" i="6" s="1"/>
  <c r="C305" i="6" s="1"/>
  <c r="I158" i="7" l="1"/>
  <c r="C159" i="7"/>
  <c r="E305" i="6"/>
  <c r="F305" i="6" s="1"/>
  <c r="G305" i="6" s="1"/>
  <c r="C306" i="6" s="1"/>
  <c r="F159" i="7"/>
  <c r="G159" i="7" s="1"/>
  <c r="H159" i="7" l="1"/>
  <c r="E306" i="6"/>
  <c r="F306" i="6" s="1"/>
  <c r="G306" i="6" s="1"/>
  <c r="C307" i="6" s="1"/>
  <c r="C160" i="7" l="1"/>
  <c r="I159" i="7"/>
  <c r="E307" i="6"/>
  <c r="F307" i="6" s="1"/>
  <c r="G307" i="6" s="1"/>
  <c r="C308" i="6" s="1"/>
  <c r="F160" i="7"/>
  <c r="G160" i="7" s="1"/>
  <c r="H160" i="7" l="1"/>
  <c r="E308" i="6"/>
  <c r="F308" i="6" s="1"/>
  <c r="G308" i="6" s="1"/>
  <c r="C309" i="6" s="1"/>
  <c r="C161" i="7" l="1"/>
  <c r="F161" i="7" s="1"/>
  <c r="G161" i="7" s="1"/>
  <c r="I160" i="7"/>
  <c r="E309" i="6"/>
  <c r="F309" i="6" s="1"/>
  <c r="G309" i="6" s="1"/>
  <c r="C310" i="6" s="1"/>
  <c r="H161" i="7" l="1"/>
  <c r="E310" i="6"/>
  <c r="F310" i="6" s="1"/>
  <c r="G310" i="6"/>
  <c r="C311" i="6" s="1"/>
  <c r="C162" i="7" l="1"/>
  <c r="I161" i="7"/>
  <c r="E311" i="6"/>
  <c r="F311" i="6" s="1"/>
  <c r="G311" i="6" s="1"/>
  <c r="C312" i="6" s="1"/>
  <c r="F162" i="7"/>
  <c r="G162" i="7" s="1"/>
  <c r="H162" i="7" l="1"/>
  <c r="E312" i="6"/>
  <c r="F312" i="6" s="1"/>
  <c r="G312" i="6" s="1"/>
  <c r="C313" i="6" s="1"/>
  <c r="I162" i="7" l="1"/>
  <c r="C163" i="7"/>
  <c r="E313" i="6"/>
  <c r="F313" i="6" s="1"/>
  <c r="G313" i="6" s="1"/>
  <c r="C314" i="6" s="1"/>
  <c r="F163" i="7"/>
  <c r="G163" i="7" s="1"/>
  <c r="H163" i="7" l="1"/>
  <c r="E314" i="6"/>
  <c r="F314" i="6" s="1"/>
  <c r="G314" i="6" s="1"/>
  <c r="C315" i="6" s="1"/>
  <c r="C164" i="7" l="1"/>
  <c r="I163" i="7"/>
  <c r="E315" i="6"/>
  <c r="F315" i="6" s="1"/>
  <c r="G315" i="6" s="1"/>
  <c r="C316" i="6" s="1"/>
  <c r="F164" i="7"/>
  <c r="G164" i="7" s="1"/>
  <c r="H164" i="7" l="1"/>
  <c r="E316" i="6"/>
  <c r="F316" i="6" s="1"/>
  <c r="G316" i="6" s="1"/>
  <c r="C317" i="6" s="1"/>
  <c r="C165" i="7" l="1"/>
  <c r="I164" i="7"/>
  <c r="E317" i="6"/>
  <c r="F317" i="6" s="1"/>
  <c r="G317" i="6" s="1"/>
  <c r="C318" i="6" s="1"/>
  <c r="E165" i="7"/>
  <c r="F165" i="7" s="1"/>
  <c r="G165" i="7" s="1"/>
  <c r="H165" i="7" l="1"/>
  <c r="E318" i="6"/>
  <c r="F318" i="6" s="1"/>
  <c r="G318" i="6" s="1"/>
  <c r="C319" i="6" s="1"/>
  <c r="I165" i="7" l="1"/>
  <c r="C166" i="7"/>
  <c r="E319" i="6"/>
  <c r="F319" i="6" s="1"/>
  <c r="G319" i="6" s="1"/>
  <c r="C320" i="6" s="1"/>
  <c r="F166" i="7" l="1"/>
  <c r="G166" i="7" s="1"/>
  <c r="H166" i="7" s="1"/>
  <c r="E320" i="6"/>
  <c r="F320" i="6" s="1"/>
  <c r="G320" i="6" s="1"/>
  <c r="C321" i="6" s="1"/>
  <c r="I166" i="7" l="1"/>
  <c r="C167" i="7"/>
  <c r="E321" i="6"/>
  <c r="F321" i="6" s="1"/>
  <c r="G321" i="6" s="1"/>
  <c r="C322" i="6" s="1"/>
  <c r="F167" i="7"/>
  <c r="G167" i="7" s="1"/>
  <c r="H167" i="7" l="1"/>
  <c r="E322" i="6"/>
  <c r="F322" i="6" s="1"/>
  <c r="G322" i="6" s="1"/>
  <c r="C323" i="6" s="1"/>
  <c r="C168" i="7" l="1"/>
  <c r="I167" i="7"/>
  <c r="E323" i="6"/>
  <c r="F323" i="6" s="1"/>
  <c r="G323" i="6" s="1"/>
  <c r="C324" i="6" s="1"/>
  <c r="F168" i="7"/>
  <c r="G168" i="7" s="1"/>
  <c r="H168" i="7" l="1"/>
  <c r="E324" i="6"/>
  <c r="F324" i="6" s="1"/>
  <c r="G324" i="6" s="1"/>
  <c r="C325" i="6" s="1"/>
  <c r="C169" i="7" l="1"/>
  <c r="I168" i="7"/>
  <c r="E325" i="6"/>
  <c r="F325" i="6" s="1"/>
  <c r="G325" i="6" s="1"/>
  <c r="C326" i="6" s="1"/>
  <c r="F169" i="7"/>
  <c r="G169" i="7" s="1"/>
  <c r="H169" i="7" l="1"/>
  <c r="E326" i="6"/>
  <c r="F326" i="6" s="1"/>
  <c r="G326" i="6" s="1"/>
  <c r="C327" i="6" s="1"/>
  <c r="C170" i="7" l="1"/>
  <c r="I169" i="7"/>
  <c r="E327" i="6"/>
  <c r="F327" i="6" s="1"/>
  <c r="G327" i="6" s="1"/>
  <c r="C328" i="6" s="1"/>
  <c r="F170" i="7"/>
  <c r="G170" i="7" s="1"/>
  <c r="H170" i="7" l="1"/>
  <c r="E328" i="6"/>
  <c r="F328" i="6" s="1"/>
  <c r="G328" i="6" s="1"/>
  <c r="C329" i="6" s="1"/>
  <c r="I170" i="7" l="1"/>
  <c r="C171" i="7"/>
  <c r="F171" i="7" s="1"/>
  <c r="G171" i="7" s="1"/>
  <c r="E329" i="6"/>
  <c r="F329" i="6" s="1"/>
  <c r="G329" i="6" s="1"/>
  <c r="C330" i="6" s="1"/>
  <c r="H171" i="7" l="1"/>
  <c r="E330" i="6"/>
  <c r="F330" i="6" s="1"/>
  <c r="G330" i="6" s="1"/>
  <c r="C331" i="6" s="1"/>
  <c r="C172" i="7" l="1"/>
  <c r="I171" i="7"/>
  <c r="E331" i="6"/>
  <c r="F331" i="6" s="1"/>
  <c r="G331" i="6" s="1"/>
  <c r="C332" i="6" s="1"/>
  <c r="F172" i="7"/>
  <c r="G172" i="7" s="1"/>
  <c r="H172" i="7" l="1"/>
  <c r="E332" i="6"/>
  <c r="F332" i="6" s="1"/>
  <c r="G332" i="6" s="1"/>
  <c r="C333" i="6" s="1"/>
  <c r="I172" i="7" l="1"/>
  <c r="C173" i="7"/>
  <c r="E333" i="6"/>
  <c r="F333" i="6" s="1"/>
  <c r="G333" i="6" s="1"/>
  <c r="C334" i="6" s="1"/>
  <c r="F173" i="7"/>
  <c r="G173" i="7" s="1"/>
  <c r="H173" i="7" l="1"/>
  <c r="E334" i="6"/>
  <c r="F334" i="6" s="1"/>
  <c r="G334" i="6" s="1"/>
  <c r="C335" i="6" s="1"/>
  <c r="I173" i="7" l="1"/>
  <c r="C174" i="7"/>
  <c r="E335" i="6"/>
  <c r="F335" i="6" s="1"/>
  <c r="G335" i="6" s="1"/>
  <c r="C336" i="6" s="1"/>
  <c r="F174" i="7"/>
  <c r="G174" i="7" s="1"/>
  <c r="H174" i="7" l="1"/>
  <c r="E336" i="6"/>
  <c r="F336" i="6" s="1"/>
  <c r="G336" i="6" s="1"/>
  <c r="C337" i="6" s="1"/>
  <c r="I174" i="7" l="1"/>
  <c r="C175" i="7"/>
  <c r="E337" i="6"/>
  <c r="F337" i="6" s="1"/>
  <c r="G337" i="6" s="1"/>
  <c r="C338" i="6" s="1"/>
  <c r="F175" i="7"/>
  <c r="G175" i="7" s="1"/>
  <c r="H175" i="7" l="1"/>
  <c r="E338" i="6"/>
  <c r="F338" i="6" s="1"/>
  <c r="G338" i="6" s="1"/>
  <c r="C339" i="6" s="1"/>
  <c r="I175" i="7" l="1"/>
  <c r="C176" i="7"/>
  <c r="F176" i="7" s="1"/>
  <c r="G176" i="7" s="1"/>
  <c r="E339" i="6"/>
  <c r="F339" i="6" s="1"/>
  <c r="G339" i="6" s="1"/>
  <c r="C340" i="6" s="1"/>
  <c r="H176" i="7" l="1"/>
  <c r="E340" i="6"/>
  <c r="F340" i="6" s="1"/>
  <c r="G340" i="6" s="1"/>
  <c r="C341" i="6" s="1"/>
  <c r="C177" i="7" l="1"/>
  <c r="I176" i="7"/>
  <c r="E341" i="6"/>
  <c r="F341" i="6" s="1"/>
  <c r="G341" i="6" s="1"/>
  <c r="C342" i="6" s="1"/>
  <c r="E177" i="7"/>
  <c r="F177" i="7" s="1"/>
  <c r="G177" i="7" s="1"/>
  <c r="H177" i="7" l="1"/>
  <c r="E342" i="6"/>
  <c r="F342" i="6" s="1"/>
  <c r="G342" i="6" s="1"/>
  <c r="C343" i="6" s="1"/>
  <c r="C178" i="7" l="1"/>
  <c r="I177" i="7"/>
  <c r="E343" i="6"/>
  <c r="F343" i="6" s="1"/>
  <c r="G343" i="6" s="1"/>
  <c r="C344" i="6" s="1"/>
  <c r="F178" i="7"/>
  <c r="G178" i="7" s="1"/>
  <c r="H178" i="7" l="1"/>
  <c r="E344" i="6"/>
  <c r="F344" i="6" s="1"/>
  <c r="G344" i="6" s="1"/>
  <c r="C345" i="6" s="1"/>
  <c r="I178" i="7" l="1"/>
  <c r="C179" i="7"/>
  <c r="E345" i="6"/>
  <c r="F345" i="6" s="1"/>
  <c r="G345" i="6" s="1"/>
  <c r="C346" i="6" s="1"/>
  <c r="F179" i="7"/>
  <c r="G179" i="7" s="1"/>
  <c r="H179" i="7" l="1"/>
  <c r="E346" i="6"/>
  <c r="F346" i="6" s="1"/>
  <c r="G346" i="6" s="1"/>
  <c r="C347" i="6" s="1"/>
  <c r="C180" i="7" l="1"/>
  <c r="I179" i="7"/>
  <c r="E347" i="6"/>
  <c r="F347" i="6" s="1"/>
  <c r="G347" i="6" s="1"/>
  <c r="C348" i="6" s="1"/>
  <c r="F180" i="7"/>
  <c r="G180" i="7" s="1"/>
  <c r="H180" i="7" l="1"/>
  <c r="E348" i="6"/>
  <c r="F348" i="6" s="1"/>
  <c r="G348" i="6" s="1"/>
  <c r="C349" i="6" s="1"/>
  <c r="C181" i="7" l="1"/>
  <c r="I180" i="7"/>
  <c r="E349" i="6"/>
  <c r="F349" i="6" s="1"/>
  <c r="G349" i="6" s="1"/>
  <c r="C350" i="6" s="1"/>
  <c r="F181" i="7"/>
  <c r="G181" i="7" s="1"/>
  <c r="H181" i="7" l="1"/>
  <c r="E350" i="6"/>
  <c r="F350" i="6" s="1"/>
  <c r="G350" i="6" s="1"/>
  <c r="C351" i="6" s="1"/>
  <c r="C182" i="7" l="1"/>
  <c r="I181" i="7"/>
  <c r="E351" i="6"/>
  <c r="F351" i="6" s="1"/>
  <c r="G351" i="6" s="1"/>
  <c r="C352" i="6" s="1"/>
  <c r="F182" i="7"/>
  <c r="G182" i="7" s="1"/>
  <c r="H182" i="7" l="1"/>
  <c r="E352" i="6"/>
  <c r="F352" i="6" s="1"/>
  <c r="G352" i="6" s="1"/>
  <c r="C353" i="6" s="1"/>
  <c r="I182" i="7" l="1"/>
  <c r="C183" i="7"/>
  <c r="E353" i="6"/>
  <c r="F353" i="6" s="1"/>
  <c r="G353" i="6" s="1"/>
  <c r="C354" i="6" s="1"/>
  <c r="F183" i="7"/>
  <c r="G183" i="7" s="1"/>
  <c r="H183" i="7" l="1"/>
  <c r="E354" i="6"/>
  <c r="F354" i="6" s="1"/>
  <c r="G354" i="6" s="1"/>
  <c r="C355" i="6" s="1"/>
  <c r="C184" i="7" l="1"/>
  <c r="I183" i="7"/>
  <c r="E355" i="6"/>
  <c r="F355" i="6" s="1"/>
  <c r="G355" i="6" s="1"/>
  <c r="C356" i="6" s="1"/>
  <c r="F184" i="7"/>
  <c r="G184" i="7" s="1"/>
  <c r="H184" i="7" l="1"/>
  <c r="E356" i="6"/>
  <c r="F356" i="6" s="1"/>
  <c r="G356" i="6" s="1"/>
  <c r="C357" i="6" s="1"/>
  <c r="I184" i="7" l="1"/>
  <c r="C185" i="7"/>
  <c r="E357" i="6"/>
  <c r="F357" i="6" s="1"/>
  <c r="G357" i="6" s="1"/>
  <c r="C358" i="6" s="1"/>
  <c r="F185" i="7"/>
  <c r="G185" i="7" s="1"/>
  <c r="H185" i="7" l="1"/>
  <c r="E358" i="6"/>
  <c r="F358" i="6" s="1"/>
  <c r="G358" i="6" s="1"/>
  <c r="C359" i="6" s="1"/>
  <c r="I185" i="7" l="1"/>
  <c r="C186" i="7"/>
  <c r="E359" i="6"/>
  <c r="F359" i="6" s="1"/>
  <c r="G359" i="6" s="1"/>
  <c r="C360" i="6" s="1"/>
  <c r="F186" i="7"/>
  <c r="G186" i="7" s="1"/>
  <c r="H186" i="7" l="1"/>
  <c r="E360" i="6"/>
  <c r="F360" i="6" s="1"/>
  <c r="G360" i="6" s="1"/>
  <c r="C361" i="6" s="1"/>
  <c r="I186" i="7" l="1"/>
  <c r="C187" i="7"/>
  <c r="E361" i="6"/>
  <c r="F361" i="6" s="1"/>
  <c r="G361" i="6"/>
  <c r="C362" i="6" s="1"/>
  <c r="F187" i="7"/>
  <c r="G187" i="7" s="1"/>
  <c r="H187" i="7" l="1"/>
  <c r="E362" i="6"/>
  <c r="F362" i="6" s="1"/>
  <c r="G362" i="6"/>
  <c r="C363" i="6" s="1"/>
  <c r="C188" i="7"/>
  <c r="I187" i="7"/>
  <c r="E363" i="6" l="1"/>
  <c r="F363" i="6" s="1"/>
  <c r="G363" i="6" s="1"/>
  <c r="C364" i="6" s="1"/>
  <c r="F188" i="7"/>
  <c r="G188" i="7" s="1"/>
  <c r="H188" i="7" l="1"/>
  <c r="E364" i="6"/>
  <c r="F364" i="6" s="1"/>
  <c r="G364" i="6" s="1"/>
  <c r="C365" i="6" s="1"/>
  <c r="C189" i="7" l="1"/>
  <c r="I188" i="7"/>
  <c r="E365" i="6"/>
  <c r="F365" i="6" s="1"/>
  <c r="G365" i="6" s="1"/>
  <c r="C366" i="6" s="1"/>
  <c r="E189" i="7"/>
  <c r="F189" i="7" s="1"/>
  <c r="G189" i="7" s="1"/>
  <c r="H189" i="7" l="1"/>
  <c r="E366" i="6"/>
  <c r="F366" i="6" s="1"/>
  <c r="G366" i="6" s="1"/>
  <c r="I189" i="7" l="1"/>
  <c r="C190" i="7"/>
  <c r="F190" i="7"/>
  <c r="G190" i="7" s="1"/>
  <c r="H190" i="7" l="1"/>
  <c r="C191" i="7" l="1"/>
  <c r="I190" i="7"/>
  <c r="F191" i="7"/>
  <c r="G191" i="7" s="1"/>
  <c r="H191" i="7" l="1"/>
  <c r="I191" i="7" s="1"/>
  <c r="C192" i="7"/>
  <c r="F192" i="7" l="1"/>
  <c r="G192" i="7" s="1"/>
  <c r="H192" i="7" l="1"/>
  <c r="I192" i="7" l="1"/>
  <c r="C193" i="7"/>
  <c r="F193" i="7"/>
  <c r="G193" i="7" s="1"/>
  <c r="H193" i="7" l="1"/>
  <c r="I193" i="7" l="1"/>
  <c r="C194" i="7"/>
  <c r="F194" i="7"/>
  <c r="G194" i="7" s="1"/>
  <c r="H194" i="7" l="1"/>
  <c r="I194" i="7" l="1"/>
  <c r="C195" i="7"/>
  <c r="F195" i="7"/>
  <c r="G195" i="7" s="1"/>
  <c r="H195" i="7" l="1"/>
  <c r="C196" i="7"/>
  <c r="I195" i="7"/>
  <c r="F196" i="7" l="1"/>
  <c r="G196" i="7" l="1"/>
  <c r="H196" i="7" s="1"/>
  <c r="I196" i="7" l="1"/>
  <c r="C197" i="7"/>
  <c r="F197" i="7"/>
  <c r="G197" i="7" s="1"/>
  <c r="H197" i="7" l="1"/>
  <c r="I197" i="7" l="1"/>
  <c r="C198" i="7"/>
  <c r="F198" i="7"/>
  <c r="G198" i="7" s="1"/>
  <c r="H198" i="7" l="1"/>
  <c r="I198" i="7" l="1"/>
  <c r="C199" i="7"/>
  <c r="F199" i="7"/>
  <c r="G199" i="7" s="1"/>
  <c r="H199" i="7" l="1"/>
  <c r="C200" i="7" l="1"/>
  <c r="I199" i="7"/>
  <c r="F200" i="7"/>
  <c r="G200" i="7" s="1"/>
  <c r="H200" i="7" l="1"/>
  <c r="I200" i="7" l="1"/>
  <c r="C201" i="7"/>
  <c r="E201" i="7"/>
  <c r="F201" i="7" s="1"/>
  <c r="G201" i="7" s="1"/>
  <c r="H201" i="7" l="1"/>
  <c r="C202" i="7" l="1"/>
  <c r="F202" i="7" s="1"/>
  <c r="G202" i="7" s="1"/>
  <c r="I201" i="7"/>
  <c r="H202" i="7" l="1"/>
  <c r="I202" i="7" l="1"/>
  <c r="C203" i="7"/>
  <c r="F203" i="7" s="1"/>
  <c r="G203" i="7" s="1"/>
  <c r="H203" i="7" l="1"/>
  <c r="C204" i="7" l="1"/>
  <c r="I203" i="7"/>
  <c r="F204" i="7"/>
  <c r="G204" i="7" s="1"/>
  <c r="H204" i="7" l="1"/>
  <c r="C205" i="7" l="1"/>
  <c r="I204" i="7"/>
  <c r="F205" i="7"/>
  <c r="G205" i="7" s="1"/>
  <c r="H205" i="7" l="1"/>
  <c r="I205" i="7" l="1"/>
  <c r="C206" i="7"/>
  <c r="F206" i="7" s="1"/>
  <c r="G206" i="7" s="1"/>
  <c r="H206" i="7" l="1"/>
  <c r="I206" i="7" l="1"/>
  <c r="C207" i="7"/>
  <c r="F207" i="7"/>
  <c r="G207" i="7" s="1"/>
  <c r="H207" i="7" l="1"/>
  <c r="I207" i="7" l="1"/>
  <c r="C208" i="7"/>
  <c r="F208" i="7" s="1"/>
  <c r="G208" i="7" s="1"/>
  <c r="H208" i="7" l="1"/>
  <c r="C209" i="7" l="1"/>
  <c r="I208" i="7"/>
  <c r="F209" i="7"/>
  <c r="G209" i="7" s="1"/>
  <c r="H209" i="7" l="1"/>
  <c r="I209" i="7" l="1"/>
  <c r="C210" i="7"/>
  <c r="F210" i="7"/>
  <c r="G210" i="7" s="1"/>
  <c r="H210" i="7" l="1"/>
  <c r="I210" i="7" l="1"/>
  <c r="C211" i="7"/>
  <c r="F211" i="7"/>
  <c r="G211" i="7" s="1"/>
  <c r="H211" i="7" l="1"/>
  <c r="I211" i="7" l="1"/>
  <c r="C212" i="7"/>
  <c r="F212" i="7"/>
  <c r="G212" i="7" s="1"/>
  <c r="H212" i="7" l="1"/>
  <c r="C213" i="7" l="1"/>
  <c r="I212" i="7"/>
  <c r="E213" i="7"/>
  <c r="F213" i="7" s="1"/>
  <c r="G213" i="7" s="1"/>
  <c r="H213" i="7" l="1"/>
  <c r="C214" i="7" l="1"/>
  <c r="I213" i="7"/>
  <c r="F214" i="7"/>
  <c r="G214" i="7" s="1"/>
  <c r="H214" i="7" l="1"/>
  <c r="I214" i="7" l="1"/>
  <c r="C215" i="7"/>
  <c r="F215" i="7"/>
  <c r="G215" i="7" s="1"/>
  <c r="H215" i="7" l="1"/>
  <c r="I215" i="7" l="1"/>
  <c r="C216" i="7"/>
  <c r="F216" i="7"/>
  <c r="G216" i="7" s="1"/>
  <c r="H216" i="7" l="1"/>
  <c r="C217" i="7" l="1"/>
  <c r="I216" i="7"/>
  <c r="F217" i="7"/>
  <c r="G217" i="7" s="1"/>
  <c r="H217" i="7" l="1"/>
  <c r="C218" i="7" l="1"/>
  <c r="F218" i="7" s="1"/>
  <c r="G218" i="7" s="1"/>
  <c r="I217" i="7"/>
  <c r="H218" i="7" l="1"/>
  <c r="I218" i="7" l="1"/>
  <c r="C219" i="7"/>
  <c r="F219" i="7"/>
  <c r="G219" i="7" s="1"/>
  <c r="H219" i="7" l="1"/>
  <c r="C220" i="7" l="1"/>
  <c r="I219" i="7"/>
  <c r="F220" i="7"/>
  <c r="G220" i="7" s="1"/>
  <c r="H220" i="7" l="1"/>
  <c r="I220" i="7" l="1"/>
  <c r="C221" i="7"/>
  <c r="F221" i="7"/>
  <c r="G221" i="7" s="1"/>
  <c r="H221" i="7" l="1"/>
  <c r="C222" i="7" l="1"/>
  <c r="I221" i="7"/>
  <c r="F222" i="7"/>
  <c r="G222" i="7" s="1"/>
  <c r="H222" i="7" l="1"/>
  <c r="I222" i="7" l="1"/>
  <c r="C223" i="7"/>
  <c r="F223" i="7" s="1"/>
  <c r="G223" i="7" s="1"/>
  <c r="H223" i="7" l="1"/>
  <c r="I223" i="7" l="1"/>
  <c r="C224" i="7"/>
  <c r="F224" i="7" s="1"/>
  <c r="G224" i="7" s="1"/>
  <c r="H224" i="7" l="1"/>
  <c r="C225" i="7" l="1"/>
  <c r="I224" i="7"/>
  <c r="E225" i="7"/>
  <c r="F225" i="7" s="1"/>
  <c r="G225" i="7" s="1"/>
  <c r="H225" i="7" l="1"/>
  <c r="I225" i="7" l="1"/>
  <c r="C226" i="7"/>
  <c r="F226" i="7" s="1"/>
  <c r="G226" i="7" s="1"/>
  <c r="H226" i="7" l="1"/>
  <c r="I226" i="7" l="1"/>
  <c r="C227" i="7"/>
  <c r="F227" i="7"/>
  <c r="G227" i="7" s="1"/>
  <c r="H227" i="7" l="1"/>
  <c r="C228" i="7" l="1"/>
  <c r="I227" i="7"/>
  <c r="F228" i="7"/>
  <c r="G228" i="7" s="1"/>
  <c r="H228" i="7" l="1"/>
  <c r="C229" i="7" l="1"/>
  <c r="I228" i="7"/>
  <c r="F229" i="7"/>
  <c r="G229" i="7" s="1"/>
  <c r="H229" i="7" l="1"/>
  <c r="C230" i="7" l="1"/>
  <c r="F230" i="7" s="1"/>
  <c r="G230" i="7" s="1"/>
  <c r="I229" i="7"/>
  <c r="H230" i="7" l="1"/>
  <c r="I230" i="7" l="1"/>
  <c r="C231" i="7"/>
  <c r="F231" i="7" s="1"/>
  <c r="G231" i="7" s="1"/>
  <c r="H231" i="7" l="1"/>
  <c r="I231" i="7" s="1"/>
  <c r="C232" i="7"/>
  <c r="F232" i="7" l="1"/>
  <c r="G232" i="7" s="1"/>
  <c r="H232" i="7" l="1"/>
  <c r="C233" i="7" l="1"/>
  <c r="I232" i="7"/>
  <c r="F233" i="7"/>
  <c r="G233" i="7" s="1"/>
  <c r="H233" i="7" l="1"/>
  <c r="I233" i="7" l="1"/>
  <c r="C234" i="7"/>
  <c r="F234" i="7" s="1"/>
  <c r="G234" i="7" s="1"/>
  <c r="H234" i="7" l="1"/>
  <c r="I234" i="7" l="1"/>
  <c r="C235" i="7"/>
  <c r="F235" i="7"/>
  <c r="G235" i="7" s="1"/>
  <c r="H235" i="7" l="1"/>
  <c r="C236" i="7" l="1"/>
  <c r="I235" i="7"/>
  <c r="F236" i="7"/>
  <c r="G236" i="7" s="1"/>
  <c r="H236" i="7" l="1"/>
  <c r="C237" i="7" l="1"/>
  <c r="I236" i="7"/>
  <c r="E237" i="7"/>
  <c r="F237" i="7" s="1"/>
  <c r="G237" i="7" s="1"/>
  <c r="H237" i="7" l="1"/>
  <c r="I237" i="7" l="1"/>
  <c r="C238" i="7"/>
  <c r="F238" i="7"/>
  <c r="G238" i="7" s="1"/>
  <c r="H238" i="7" l="1"/>
  <c r="I238" i="7" l="1"/>
  <c r="C239" i="7"/>
  <c r="F239" i="7"/>
  <c r="G239" i="7" s="1"/>
  <c r="H239" i="7" l="1"/>
  <c r="I239" i="7" l="1"/>
  <c r="C240" i="7"/>
  <c r="F240" i="7"/>
  <c r="G240" i="7" s="1"/>
  <c r="H240" i="7" l="1"/>
  <c r="C241" i="7" l="1"/>
  <c r="I240" i="7"/>
  <c r="F241" i="7"/>
  <c r="G241" i="7" s="1"/>
  <c r="H241" i="7" l="1"/>
  <c r="C242" i="7" l="1"/>
  <c r="I241" i="7"/>
  <c r="F242" i="7"/>
  <c r="G242" i="7" s="1"/>
  <c r="H242" i="7" l="1"/>
  <c r="C243" i="7" l="1"/>
  <c r="I242" i="7"/>
  <c r="F243" i="7"/>
  <c r="G243" i="7" s="1"/>
  <c r="H243" i="7" l="1"/>
  <c r="C244" i="7" l="1"/>
  <c r="I243" i="7"/>
  <c r="F244" i="7"/>
  <c r="G244" i="7" s="1"/>
  <c r="H244" i="7" l="1"/>
  <c r="C245" i="7" l="1"/>
  <c r="I244" i="7"/>
  <c r="F245" i="7"/>
  <c r="G245" i="7" s="1"/>
  <c r="H245" i="7" l="1"/>
  <c r="I245" i="7" l="1"/>
  <c r="C246" i="7"/>
  <c r="F246" i="7" s="1"/>
  <c r="G246" i="7" s="1"/>
  <c r="H246" i="7" l="1"/>
  <c r="C247" i="7" l="1"/>
  <c r="I246" i="7"/>
  <c r="F247" i="7"/>
  <c r="G247" i="7" s="1"/>
  <c r="H247" i="7" l="1"/>
  <c r="C248" i="7" l="1"/>
  <c r="I247" i="7"/>
  <c r="F248" i="7"/>
  <c r="G248" i="7" s="1"/>
  <c r="H248" i="7" l="1"/>
  <c r="C249" i="7" l="1"/>
  <c r="I248" i="7"/>
  <c r="E249" i="7"/>
  <c r="F249" i="7" s="1"/>
  <c r="G249" i="7" s="1"/>
  <c r="H249" i="7" l="1"/>
  <c r="I249" i="7" l="1"/>
  <c r="C250" i="7"/>
  <c r="F250" i="7"/>
  <c r="G250" i="7" s="1"/>
  <c r="H250" i="7" l="1"/>
  <c r="I250" i="7" l="1"/>
  <c r="C251" i="7"/>
  <c r="F251" i="7"/>
  <c r="G251" i="7" s="1"/>
  <c r="H251" i="7" l="1"/>
  <c r="I251" i="7" l="1"/>
  <c r="C252" i="7"/>
  <c r="F252" i="7"/>
  <c r="G252" i="7" s="1"/>
  <c r="H252" i="7" l="1"/>
  <c r="I252" i="7" l="1"/>
  <c r="C253" i="7"/>
  <c r="F253" i="7"/>
  <c r="G253" i="7" s="1"/>
  <c r="H253" i="7" l="1"/>
  <c r="I253" i="7" l="1"/>
  <c r="C254" i="7"/>
  <c r="F254" i="7"/>
  <c r="G254" i="7" s="1"/>
  <c r="H254" i="7" l="1"/>
  <c r="I254" i="7" l="1"/>
  <c r="C255" i="7"/>
  <c r="F255" i="7" l="1"/>
  <c r="G255" i="7" s="1"/>
  <c r="H255" i="7" s="1"/>
  <c r="C256" i="7" l="1"/>
  <c r="I255" i="7"/>
  <c r="F256" i="7"/>
  <c r="G256" i="7" s="1"/>
  <c r="H256" i="7" l="1"/>
  <c r="I256" i="7" l="1"/>
  <c r="C257" i="7"/>
  <c r="F257" i="7"/>
  <c r="G257" i="7" s="1"/>
  <c r="H257" i="7" l="1"/>
  <c r="C258" i="7" l="1"/>
  <c r="I257" i="7"/>
  <c r="F258" i="7"/>
  <c r="G258" i="7" s="1"/>
  <c r="H258" i="7" l="1"/>
  <c r="C259" i="7" l="1"/>
  <c r="I258" i="7"/>
  <c r="F259" i="7"/>
  <c r="G259" i="7" s="1"/>
  <c r="H259" i="7" l="1"/>
  <c r="I259" i="7" l="1"/>
  <c r="C260" i="7"/>
  <c r="F260" i="7"/>
  <c r="G260" i="7" s="1"/>
  <c r="H260" i="7" l="1"/>
  <c r="C261" i="7" l="1"/>
  <c r="I260" i="7"/>
  <c r="E261" i="7"/>
  <c r="F261" i="7" s="1"/>
  <c r="G261" i="7" s="1"/>
  <c r="H261" i="7" l="1"/>
  <c r="I261" i="7" l="1"/>
  <c r="C262" i="7"/>
  <c r="F262" i="7"/>
  <c r="G262" i="7" s="1"/>
  <c r="H262" i="7" l="1"/>
  <c r="C263" i="7" l="1"/>
  <c r="I262" i="7"/>
  <c r="F263" i="7"/>
  <c r="G263" i="7" s="1"/>
  <c r="H263" i="7" l="1"/>
  <c r="C264" i="7" l="1"/>
  <c r="I263" i="7"/>
  <c r="F264" i="7"/>
  <c r="G264" i="7" s="1"/>
  <c r="H264" i="7" l="1"/>
  <c r="C265" i="7" l="1"/>
  <c r="I264" i="7"/>
  <c r="F265" i="7"/>
  <c r="G265" i="7" s="1"/>
  <c r="H265" i="7" l="1"/>
  <c r="C266" i="7" l="1"/>
  <c r="I265" i="7"/>
  <c r="F266" i="7"/>
  <c r="G266" i="7" s="1"/>
  <c r="H266" i="7" l="1"/>
  <c r="C267" i="7" l="1"/>
  <c r="I266" i="7"/>
  <c r="F267" i="7"/>
  <c r="G267" i="7" s="1"/>
  <c r="H267" i="7" l="1"/>
  <c r="I267" i="7" l="1"/>
  <c r="C268" i="7"/>
  <c r="F268" i="7"/>
  <c r="G268" i="7" s="1"/>
  <c r="H268" i="7" l="1"/>
  <c r="C269" i="7" l="1"/>
  <c r="F269" i="7" s="1"/>
  <c r="G269" i="7" s="1"/>
  <c r="I268" i="7"/>
  <c r="H269" i="7" l="1"/>
  <c r="C270" i="7" l="1"/>
  <c r="I269" i="7"/>
  <c r="F270" i="7"/>
  <c r="G270" i="7" s="1"/>
  <c r="H270" i="7" l="1"/>
  <c r="C271" i="7" l="1"/>
  <c r="I270" i="7"/>
  <c r="F271" i="7"/>
  <c r="G271" i="7" s="1"/>
  <c r="H271" i="7" l="1"/>
  <c r="C272" i="7" l="1"/>
  <c r="I271" i="7"/>
  <c r="F272" i="7"/>
  <c r="G272" i="7" s="1"/>
  <c r="H272" i="7" l="1"/>
  <c r="C273" i="7" l="1"/>
  <c r="I272" i="7"/>
  <c r="E273" i="7"/>
  <c r="F273" i="7" s="1"/>
  <c r="G273" i="7" s="1"/>
  <c r="H273" i="7" l="1"/>
  <c r="C274" i="7" l="1"/>
  <c r="I273" i="7"/>
  <c r="F274" i="7"/>
  <c r="G274" i="7" s="1"/>
  <c r="H274" i="7" l="1"/>
  <c r="I274" i="7" l="1"/>
  <c r="C275" i="7"/>
  <c r="F275" i="7"/>
  <c r="G275" i="7" s="1"/>
  <c r="H275" i="7" l="1"/>
  <c r="I275" i="7" l="1"/>
  <c r="C276" i="7"/>
  <c r="F276" i="7"/>
  <c r="G276" i="7" s="1"/>
  <c r="H276" i="7" l="1"/>
  <c r="C277" i="7" l="1"/>
  <c r="F277" i="7" s="1"/>
  <c r="G277" i="7" s="1"/>
  <c r="I276" i="7"/>
  <c r="H277" i="7" l="1"/>
  <c r="C278" i="7" l="1"/>
  <c r="I277" i="7"/>
  <c r="F278" i="7"/>
  <c r="G278" i="7" s="1"/>
  <c r="H278" i="7" l="1"/>
  <c r="I278" i="7" l="1"/>
  <c r="C279" i="7"/>
  <c r="F279" i="7"/>
  <c r="G279" i="7" s="1"/>
  <c r="H279" i="7" l="1"/>
  <c r="C280" i="7" l="1"/>
  <c r="I279" i="7"/>
  <c r="F280" i="7"/>
  <c r="G280" i="7" s="1"/>
  <c r="H280" i="7" l="1"/>
  <c r="I280" i="7" l="1"/>
  <c r="C281" i="7"/>
  <c r="F281" i="7"/>
  <c r="G281" i="7" s="1"/>
  <c r="H281" i="7" l="1"/>
  <c r="I281" i="7" l="1"/>
  <c r="C282" i="7"/>
  <c r="F282" i="7" s="1"/>
  <c r="G282" i="7" s="1"/>
  <c r="H282" i="7" l="1"/>
  <c r="I282" i="7" l="1"/>
  <c r="C283" i="7"/>
  <c r="F283" i="7"/>
  <c r="G283" i="7" s="1"/>
  <c r="H283" i="7" l="1"/>
  <c r="I283" i="7" l="1"/>
  <c r="C284" i="7"/>
  <c r="F284" i="7" s="1"/>
  <c r="G284" i="7" s="1"/>
  <c r="H284" i="7" l="1"/>
  <c r="I284" i="7" l="1"/>
  <c r="C285" i="7"/>
  <c r="E285" i="7"/>
  <c r="F285" i="7" s="1"/>
  <c r="G285" i="7" s="1"/>
  <c r="H285" i="7" l="1"/>
  <c r="C286" i="7" l="1"/>
  <c r="I285" i="7"/>
  <c r="F286" i="7"/>
  <c r="G286" i="7" s="1"/>
  <c r="H286" i="7" l="1"/>
  <c r="C287" i="7" l="1"/>
  <c r="I286" i="7"/>
  <c r="F287" i="7"/>
  <c r="G287" i="7" s="1"/>
  <c r="H287" i="7" l="1"/>
  <c r="I287" i="7" l="1"/>
  <c r="C288" i="7"/>
  <c r="F288" i="7" l="1"/>
  <c r="G288" i="7" s="1"/>
  <c r="H288" i="7"/>
  <c r="C289" i="7" l="1"/>
  <c r="I288" i="7"/>
  <c r="F289" i="7"/>
  <c r="G289" i="7" s="1"/>
  <c r="H289" i="7" l="1"/>
  <c r="C290" i="7" l="1"/>
  <c r="I289" i="7"/>
  <c r="F290" i="7"/>
  <c r="G290" i="7" s="1"/>
  <c r="H290" i="7" l="1"/>
  <c r="C291" i="7" l="1"/>
  <c r="I290" i="7"/>
  <c r="F291" i="7"/>
  <c r="G291" i="7" s="1"/>
  <c r="H291" i="7" l="1"/>
  <c r="I291" i="7"/>
  <c r="C292" i="7"/>
  <c r="F292" i="7" l="1"/>
  <c r="G292" i="7" s="1"/>
  <c r="H292" i="7" l="1"/>
  <c r="C293" i="7" l="1"/>
  <c r="I292" i="7"/>
  <c r="F293" i="7"/>
  <c r="G293" i="7" s="1"/>
  <c r="H293" i="7" l="1"/>
  <c r="I293" i="7" l="1"/>
  <c r="C294" i="7"/>
  <c r="F294" i="7" s="1"/>
  <c r="G294" i="7" s="1"/>
  <c r="H294" i="7" l="1"/>
  <c r="I294" i="7" l="1"/>
  <c r="C295" i="7"/>
  <c r="F295" i="7"/>
  <c r="G295" i="7" s="1"/>
  <c r="H295" i="7" l="1"/>
  <c r="I295" i="7" l="1"/>
  <c r="C296" i="7"/>
  <c r="F296" i="7"/>
  <c r="G296" i="7" s="1"/>
  <c r="H296" i="7" l="1"/>
  <c r="C297" i="7" l="1"/>
  <c r="I296" i="7"/>
  <c r="E297" i="7"/>
  <c r="F297" i="7" s="1"/>
  <c r="G297" i="7" s="1"/>
  <c r="H297" i="7" l="1"/>
  <c r="I297" i="7" l="1"/>
  <c r="C298" i="7"/>
  <c r="F298" i="7"/>
  <c r="G298" i="7" s="1"/>
  <c r="H298" i="7" l="1"/>
  <c r="I298" i="7" l="1"/>
  <c r="C299" i="7"/>
  <c r="F299" i="7"/>
  <c r="G299" i="7" s="1"/>
  <c r="H299" i="7" l="1"/>
  <c r="I299" i="7" l="1"/>
  <c r="C300" i="7"/>
  <c r="F300" i="7"/>
  <c r="G300" i="7" s="1"/>
  <c r="H300" i="7" l="1"/>
  <c r="C301" i="7" l="1"/>
  <c r="I300" i="7"/>
  <c r="F301" i="7"/>
  <c r="G301" i="7" s="1"/>
  <c r="H301" i="7" l="1"/>
  <c r="C302" i="7" l="1"/>
  <c r="I301" i="7"/>
  <c r="F302" i="7"/>
  <c r="G302" i="7" s="1"/>
  <c r="H302" i="7" l="1"/>
  <c r="C303" i="7" l="1"/>
  <c r="I302" i="7"/>
  <c r="F303" i="7"/>
  <c r="G303" i="7" s="1"/>
  <c r="H303" i="7" l="1"/>
  <c r="I303" i="7" l="1"/>
  <c r="C304" i="7"/>
  <c r="F304" i="7"/>
  <c r="G304" i="7" s="1"/>
  <c r="H304" i="7" l="1"/>
  <c r="C305" i="7" l="1"/>
  <c r="I304" i="7"/>
  <c r="F305" i="7"/>
  <c r="G305" i="7" s="1"/>
  <c r="H305" i="7" l="1"/>
  <c r="I305" i="7" l="1"/>
  <c r="C306" i="7"/>
  <c r="F306" i="7" s="1"/>
  <c r="G306" i="7" s="1"/>
  <c r="H306" i="7" l="1"/>
  <c r="I306" i="7" l="1"/>
  <c r="C307" i="7"/>
  <c r="F307" i="7"/>
  <c r="G307" i="7" s="1"/>
  <c r="H307" i="7" l="1"/>
  <c r="I307" i="7" l="1"/>
  <c r="C308" i="7"/>
  <c r="F308" i="7"/>
  <c r="G308" i="7" s="1"/>
  <c r="H308" i="7" l="1"/>
  <c r="C309" i="7" l="1"/>
  <c r="I308" i="7"/>
  <c r="E309" i="7"/>
  <c r="F309" i="7" s="1"/>
  <c r="G309" i="7" s="1"/>
  <c r="H309" i="7" l="1"/>
  <c r="I309" i="7" l="1"/>
  <c r="C310" i="7"/>
  <c r="F310" i="7" s="1"/>
  <c r="G310" i="7" s="1"/>
  <c r="H310" i="7" l="1"/>
  <c r="C311" i="7" l="1"/>
  <c r="I310" i="7"/>
  <c r="F311" i="7"/>
  <c r="G311" i="7" s="1"/>
  <c r="H311" i="7" l="1"/>
  <c r="C312" i="7" l="1"/>
  <c r="F312" i="7" s="1"/>
  <c r="G312" i="7" s="1"/>
  <c r="I311" i="7"/>
  <c r="H312" i="7" l="1"/>
  <c r="C313" i="7" l="1"/>
  <c r="F313" i="7" s="1"/>
  <c r="G313" i="7" s="1"/>
  <c r="I312" i="7"/>
  <c r="H313" i="7" l="1"/>
  <c r="I313" i="7" l="1"/>
  <c r="C314" i="7"/>
  <c r="F314" i="7"/>
  <c r="G314" i="7" s="1"/>
  <c r="H314" i="7" l="1"/>
  <c r="I314" i="7" l="1"/>
  <c r="C315" i="7"/>
  <c r="F315" i="7"/>
  <c r="G315" i="7" s="1"/>
  <c r="H315" i="7" l="1"/>
  <c r="I315" i="7" l="1"/>
  <c r="C316" i="7"/>
  <c r="F316" i="7" s="1"/>
  <c r="G316" i="7" s="1"/>
  <c r="H316" i="7" l="1"/>
  <c r="I316" i="7" s="1"/>
  <c r="C317" i="7" l="1"/>
  <c r="F317" i="7"/>
  <c r="G317" i="7" s="1"/>
  <c r="H317" i="7" l="1"/>
  <c r="I317" i="7" l="1"/>
  <c r="C318" i="7"/>
  <c r="F318" i="7" s="1"/>
  <c r="G318" i="7" s="1"/>
  <c r="H318" i="7" l="1"/>
  <c r="C319" i="7" l="1"/>
  <c r="I318" i="7"/>
  <c r="F319" i="7"/>
  <c r="G319" i="7" s="1"/>
  <c r="H319" i="7" l="1"/>
  <c r="C320" i="7" l="1"/>
  <c r="I319" i="7"/>
  <c r="F320" i="7"/>
  <c r="G320" i="7" s="1"/>
  <c r="H320" i="7" l="1"/>
  <c r="C321" i="7" l="1"/>
  <c r="I320" i="7"/>
  <c r="E321" i="7"/>
  <c r="F321" i="7" s="1"/>
  <c r="G321" i="7" s="1"/>
  <c r="H321" i="7" l="1"/>
  <c r="I321" i="7" l="1"/>
  <c r="C322" i="7"/>
  <c r="F322" i="7" s="1"/>
  <c r="G322" i="7" s="1"/>
  <c r="H322" i="7" l="1"/>
  <c r="I322" i="7" l="1"/>
  <c r="C323" i="7"/>
  <c r="F323" i="7"/>
  <c r="G323" i="7" s="1"/>
  <c r="H323" i="7" l="1"/>
  <c r="C324" i="7" l="1"/>
  <c r="I323" i="7"/>
  <c r="F324" i="7"/>
  <c r="G324" i="7" s="1"/>
  <c r="H324" i="7" l="1"/>
  <c r="I324" i="7" l="1"/>
  <c r="C325" i="7"/>
  <c r="F325" i="7"/>
  <c r="G325" i="7" s="1"/>
  <c r="H325" i="7" l="1"/>
  <c r="I325" i="7" l="1"/>
  <c r="C326" i="7"/>
  <c r="F326" i="7" s="1"/>
  <c r="G326" i="7" s="1"/>
  <c r="H326" i="7" l="1"/>
  <c r="I326" i="7" l="1"/>
  <c r="C327" i="7"/>
  <c r="F327" i="7"/>
  <c r="G327" i="7" s="1"/>
  <c r="H327" i="7" l="1"/>
  <c r="C328" i="7" l="1"/>
  <c r="I327" i="7"/>
  <c r="F328" i="7"/>
  <c r="G328" i="7" s="1"/>
  <c r="H328" i="7" l="1"/>
  <c r="C329" i="7" l="1"/>
  <c r="I328" i="7"/>
  <c r="F329" i="7"/>
  <c r="G329" i="7" s="1"/>
  <c r="H329" i="7" l="1"/>
  <c r="C330" i="7" l="1"/>
  <c r="I329" i="7"/>
  <c r="F330" i="7"/>
  <c r="G330" i="7" s="1"/>
  <c r="H330" i="7" l="1"/>
  <c r="C331" i="7" l="1"/>
  <c r="I330" i="7"/>
  <c r="F331" i="7"/>
  <c r="G331" i="7" s="1"/>
  <c r="H331" i="7" l="1"/>
  <c r="C332" i="7" l="1"/>
  <c r="I331" i="7"/>
  <c r="F332" i="7"/>
  <c r="G332" i="7" s="1"/>
  <c r="H332" i="7" l="1"/>
  <c r="C333" i="7" l="1"/>
  <c r="I332" i="7"/>
  <c r="E333" i="7"/>
  <c r="F333" i="7" s="1"/>
  <c r="G333" i="7" s="1"/>
  <c r="H333" i="7" l="1"/>
  <c r="I333" i="7" l="1"/>
  <c r="C334" i="7"/>
  <c r="F334" i="7"/>
  <c r="G334" i="7" s="1"/>
  <c r="H334" i="7" l="1"/>
  <c r="C335" i="7" l="1"/>
  <c r="I334" i="7"/>
  <c r="F335" i="7"/>
  <c r="G335" i="7" s="1"/>
  <c r="H335" i="7" l="1"/>
  <c r="I335" i="7" l="1"/>
  <c r="C336" i="7"/>
  <c r="F336" i="7"/>
  <c r="G336" i="7" s="1"/>
  <c r="H336" i="7" l="1"/>
  <c r="C337" i="7" l="1"/>
  <c r="I336" i="7"/>
  <c r="F337" i="7"/>
  <c r="G337" i="7" s="1"/>
  <c r="H337" i="7" l="1"/>
  <c r="I337" i="7" l="1"/>
  <c r="C338" i="7"/>
  <c r="F338" i="7"/>
  <c r="G338" i="7" s="1"/>
  <c r="H338" i="7" l="1"/>
  <c r="C339" i="7" l="1"/>
  <c r="I338" i="7"/>
  <c r="F339" i="7"/>
  <c r="G339" i="7" s="1"/>
  <c r="H339" i="7" l="1"/>
  <c r="I339" i="7" l="1"/>
  <c r="C340" i="7"/>
  <c r="F340" i="7" s="1"/>
  <c r="G340" i="7" s="1"/>
  <c r="H340" i="7" l="1"/>
  <c r="I340" i="7" l="1"/>
  <c r="C341" i="7"/>
  <c r="F341" i="7"/>
  <c r="G341" i="7" s="1"/>
  <c r="H341" i="7" l="1"/>
  <c r="I341" i="7" l="1"/>
  <c r="C342" i="7"/>
  <c r="F342" i="7" s="1"/>
  <c r="G342" i="7" s="1"/>
  <c r="H342" i="7" l="1"/>
  <c r="I342" i="7" l="1"/>
  <c r="C343" i="7"/>
  <c r="F343" i="7" s="1"/>
  <c r="G343" i="7" s="1"/>
  <c r="H343" i="7" l="1"/>
  <c r="I343" i="7" l="1"/>
  <c r="C344" i="7"/>
  <c r="F344" i="7"/>
  <c r="G344" i="7" s="1"/>
  <c r="H344" i="7" l="1"/>
  <c r="C345" i="7" l="1"/>
  <c r="I344" i="7"/>
  <c r="E345" i="7"/>
  <c r="F345" i="7" s="1"/>
  <c r="G345" i="7" s="1"/>
  <c r="H345" i="7" l="1"/>
  <c r="I345" i="7" l="1"/>
  <c r="C346" i="7"/>
  <c r="F346" i="7"/>
  <c r="G346" i="7" s="1"/>
  <c r="H346" i="7" l="1"/>
  <c r="I346" i="7"/>
  <c r="C347" i="7"/>
  <c r="F347" i="7" l="1"/>
  <c r="G347" i="7" s="1"/>
  <c r="H347" i="7" l="1"/>
  <c r="C348" i="7" l="1"/>
  <c r="I347" i="7"/>
  <c r="F348" i="7"/>
  <c r="G348" i="7" s="1"/>
  <c r="H348" i="7" l="1"/>
  <c r="C349" i="7" l="1"/>
  <c r="I348" i="7"/>
  <c r="F349" i="7"/>
  <c r="G349" i="7" s="1"/>
  <c r="H349" i="7" l="1"/>
  <c r="I349" i="7" l="1"/>
  <c r="C350" i="7"/>
  <c r="F350" i="7"/>
  <c r="G350" i="7" s="1"/>
  <c r="H350" i="7" l="1"/>
  <c r="C351" i="7" l="1"/>
  <c r="I350" i="7"/>
  <c r="F351" i="7"/>
  <c r="G351" i="7" s="1"/>
  <c r="H351" i="7" l="1"/>
  <c r="I351" i="7" l="1"/>
  <c r="C352" i="7"/>
  <c r="F352" i="7" s="1"/>
  <c r="G352" i="7" s="1"/>
  <c r="H352" i="7" l="1"/>
  <c r="C353" i="7" l="1"/>
  <c r="I352" i="7"/>
  <c r="F353" i="7"/>
  <c r="G353" i="7" s="1"/>
  <c r="H353" i="7" l="1"/>
  <c r="I353" i="7" l="1"/>
  <c r="C354" i="7"/>
  <c r="F354" i="7"/>
  <c r="G354" i="7" s="1"/>
  <c r="H354" i="7" l="1"/>
  <c r="C355" i="7" l="1"/>
  <c r="I354" i="7"/>
  <c r="F355" i="7"/>
  <c r="G355" i="7" s="1"/>
  <c r="H355" i="7" l="1"/>
  <c r="C356" i="7" l="1"/>
  <c r="I355" i="7"/>
  <c r="F356" i="7"/>
  <c r="G356" i="7" s="1"/>
  <c r="H356" i="7" l="1"/>
  <c r="I356" i="7" l="1"/>
  <c r="C357" i="7"/>
  <c r="E357" i="7"/>
  <c r="F357" i="7" s="1"/>
  <c r="G357" i="7" s="1"/>
  <c r="H357" i="7" l="1"/>
  <c r="I357" i="7" l="1"/>
  <c r="C358" i="7"/>
  <c r="F358" i="7"/>
  <c r="G358" i="7" s="1"/>
  <c r="H358" i="7" l="1"/>
  <c r="I358" i="7" l="1"/>
  <c r="C359" i="7"/>
  <c r="F359" i="7"/>
  <c r="G359" i="7" s="1"/>
  <c r="H359" i="7" l="1"/>
  <c r="I359" i="7" l="1"/>
  <c r="C360" i="7"/>
  <c r="F360" i="7"/>
  <c r="G360" i="7" s="1"/>
  <c r="H360" i="7" l="1"/>
  <c r="C361" i="7" l="1"/>
  <c r="I360" i="7"/>
  <c r="F361" i="7"/>
  <c r="G361" i="7" s="1"/>
  <c r="H361" i="7" l="1"/>
  <c r="C362" i="7" l="1"/>
  <c r="I361" i="7"/>
  <c r="F362" i="7"/>
  <c r="G362" i="7" s="1"/>
  <c r="H362" i="7" l="1"/>
  <c r="C363" i="7" l="1"/>
  <c r="I362" i="7"/>
  <c r="F363" i="7"/>
  <c r="G363" i="7" s="1"/>
  <c r="H363" i="7" l="1"/>
  <c r="C364" i="7" l="1"/>
  <c r="I363" i="7"/>
  <c r="F364" i="7"/>
  <c r="G364" i="7" s="1"/>
  <c r="H364" i="7" l="1"/>
  <c r="C365" i="7" l="1"/>
  <c r="I364" i="7"/>
  <c r="F365" i="7"/>
  <c r="G365" i="7" s="1"/>
  <c r="H365" i="7" l="1"/>
  <c r="C366" i="7" l="1"/>
  <c r="I365" i="7"/>
  <c r="F366" i="7"/>
  <c r="G366" i="7" s="1"/>
  <c r="H366" i="7" l="1"/>
  <c r="C367" i="7" l="1"/>
  <c r="I366" i="7"/>
  <c r="F367" i="7"/>
  <c r="G367" i="7" s="1"/>
  <c r="H367" i="7" l="1"/>
  <c r="C368" i="7" l="1"/>
  <c r="F368" i="7" s="1"/>
  <c r="G368" i="7" s="1"/>
  <c r="I367" i="7"/>
  <c r="H368" i="7" l="1"/>
  <c r="I368" i="7" s="1"/>
</calcChain>
</file>

<file path=xl/sharedStrings.xml><?xml version="1.0" encoding="utf-8"?>
<sst xmlns="http://schemas.openxmlformats.org/spreadsheetml/2006/main" count="418" uniqueCount="258">
  <si>
    <t>Q2 (i) - workings</t>
  </si>
  <si>
    <t>Sum Assured</t>
  </si>
  <si>
    <t>i</t>
  </si>
  <si>
    <t>per month</t>
  </si>
  <si>
    <r>
      <t>q</t>
    </r>
    <r>
      <rPr>
        <vertAlign val="subscript"/>
        <sz val="10"/>
        <color theme="0"/>
        <rFont val="Tahoma"/>
        <family val="2"/>
      </rPr>
      <t>70</t>
    </r>
  </si>
  <si>
    <t>Constant Force of Mortality</t>
  </si>
  <si>
    <t>Uniform Distribution of Deaths</t>
  </si>
  <si>
    <t>[1]</t>
  </si>
  <si>
    <t>[3]</t>
  </si>
  <si>
    <t>[2]</t>
  </si>
  <si>
    <t>Month</t>
  </si>
  <si>
    <t>Age x</t>
  </si>
  <si>
    <t>Discount Factor</t>
  </si>
  <si>
    <r>
      <rPr>
        <vertAlign val="subscript"/>
        <sz val="10"/>
        <color theme="0"/>
        <rFont val="Tahoma"/>
        <family val="2"/>
      </rPr>
      <t>1/12</t>
    </r>
    <r>
      <rPr>
        <sz val="10"/>
        <color theme="0"/>
        <rFont val="Tahoma"/>
        <family val="2"/>
      </rPr>
      <t>q</t>
    </r>
    <r>
      <rPr>
        <vertAlign val="subscript"/>
        <sz val="10"/>
        <color theme="0"/>
        <rFont val="Tahoma"/>
        <family val="2"/>
      </rPr>
      <t>x</t>
    </r>
  </si>
  <si>
    <r>
      <t>l</t>
    </r>
    <r>
      <rPr>
        <vertAlign val="subscript"/>
        <sz val="10"/>
        <color theme="0"/>
        <rFont val="Tahoma"/>
        <family val="2"/>
      </rPr>
      <t>x</t>
    </r>
  </si>
  <si>
    <r>
      <t>d</t>
    </r>
    <r>
      <rPr>
        <vertAlign val="subscript"/>
        <sz val="10"/>
        <color theme="0"/>
        <rFont val="Tahoma"/>
        <family val="2"/>
      </rPr>
      <t>x</t>
    </r>
  </si>
  <si>
    <t>Expected Value</t>
  </si>
  <si>
    <t>Breakdown of Marks (ii)</t>
  </si>
  <si>
    <t>discount factor</t>
  </si>
  <si>
    <t>correct calc based on q70</t>
  </si>
  <si>
    <t>constant for all months</t>
  </si>
  <si>
    <t>12 months of 1/12 q 70</t>
  </si>
  <si>
    <t>lx for CFM</t>
  </si>
  <si>
    <t>dx for CFM</t>
  </si>
  <si>
    <t>expected value calc for CFM</t>
  </si>
  <si>
    <t>CFM answer</t>
  </si>
  <si>
    <t>lx for UDD</t>
  </si>
  <si>
    <t>dx for UDD</t>
  </si>
  <si>
    <t>1/12 q 70 for UDD</t>
  </si>
  <si>
    <t>expected value calc for UDD</t>
  </si>
  <si>
    <t>UDD answer</t>
  </si>
  <si>
    <t>EPV</t>
  </si>
  <si>
    <t>TOTAL</t>
  </si>
  <si>
    <t>Q2 (iii) - workings</t>
  </si>
  <si>
    <t>Age</t>
  </si>
  <si>
    <t>CFM</t>
  </si>
  <si>
    <t>UDD</t>
  </si>
  <si>
    <t>Presentation of the results in a chart</t>
  </si>
  <si>
    <t>The total number of deaths during the year are the same under both CFM and UDD.</t>
  </si>
  <si>
    <r>
      <t xml:space="preserve">By comparing the </t>
    </r>
    <r>
      <rPr>
        <vertAlign val="subscript"/>
        <sz val="10"/>
        <color theme="1"/>
        <rFont val="Tahoma"/>
        <family val="2"/>
      </rPr>
      <t>1/12</t>
    </r>
    <r>
      <rPr>
        <sz val="10"/>
        <color theme="1"/>
        <rFont val="Tahoma"/>
        <family val="2"/>
      </rPr>
      <t>q</t>
    </r>
    <r>
      <rPr>
        <vertAlign val="subscript"/>
        <sz val="10"/>
        <color theme="1"/>
        <rFont val="Tahoma"/>
        <family val="2"/>
      </rPr>
      <t>x</t>
    </r>
    <r>
      <rPr>
        <sz val="10"/>
        <color theme="1"/>
        <rFont val="Tahoma"/>
        <family val="2"/>
      </rPr>
      <t xml:space="preserve"> rates under CFM and UDD assumption, we see that the distribution of deaths over the year differs.</t>
    </r>
  </si>
  <si>
    <t>We see that the rates for UDD are lower than the rates for CFM for the first six months,</t>
  </si>
  <si>
    <t>and that the rates for UDD are higher than the rates for CFM for the second six months.</t>
  </si>
  <si>
    <t xml:space="preserve">Thus under UDD deaths occur later in the year than under CFM. </t>
  </si>
  <si>
    <t>When calculating the expected present value the death benefits will be discounted for a longer time period under UDD.</t>
  </si>
  <si>
    <t>Thus the EPV of the benefit under UDD is lower than under CFM.</t>
  </si>
  <si>
    <t>The two results are very similar, with the UDD giving the slightly lower PV.</t>
  </si>
  <si>
    <t>Max [5]</t>
  </si>
  <si>
    <r>
      <t>d</t>
    </r>
    <r>
      <rPr>
        <vertAlign val="subscript"/>
        <sz val="10"/>
        <color theme="1"/>
        <rFont val="Tahoma"/>
        <family val="2"/>
      </rPr>
      <t>x</t>
    </r>
  </si>
  <si>
    <t>Total</t>
  </si>
  <si>
    <r>
      <t>By comparing the d</t>
    </r>
    <r>
      <rPr>
        <vertAlign val="subscript"/>
        <sz val="10"/>
        <color theme="1"/>
        <rFont val="Tahoma"/>
        <family val="2"/>
      </rPr>
      <t>x</t>
    </r>
    <r>
      <rPr>
        <sz val="10"/>
        <color theme="1"/>
        <rFont val="Tahoma"/>
        <family val="2"/>
      </rPr>
      <t xml:space="preserve"> figures under CFM and UDD assumption, we see that the distribution of deaths over the year differs.</t>
    </r>
  </si>
  <si>
    <t>For the first six months we see lower numbers of deaths under UDD than under CFM,</t>
  </si>
  <si>
    <t>and higher numbers of deaths for UDD than for CFM for the second six months.</t>
  </si>
  <si>
    <t>Q2 - Answers</t>
  </si>
  <si>
    <t>(i)</t>
  </si>
  <si>
    <t>(ii)</t>
  </si>
  <si>
    <t>(iii)</t>
  </si>
  <si>
    <t>See separate sheet</t>
  </si>
  <si>
    <t>Initial loan amount</t>
  </si>
  <si>
    <t xml:space="preserve">Annual interest rate </t>
  </si>
  <si>
    <t>Monthly interest rate</t>
  </si>
  <si>
    <t>Breakdown of Marks</t>
  </si>
  <si>
    <t>monthly i</t>
  </si>
  <si>
    <t>Loan outstanding after 6 months</t>
  </si>
  <si>
    <t>Increase in loan outstanding</t>
  </si>
  <si>
    <t>Interest only repayments due from 6 months to 3 years</t>
  </si>
  <si>
    <t>interest only calc</t>
  </si>
  <si>
    <t>Monthly annuity from time 3 to time 30</t>
  </si>
  <si>
    <t>annuity factor calc</t>
  </si>
  <si>
    <t>Level monthly payment from time 3 to 30</t>
  </si>
  <si>
    <t>level payment calc</t>
  </si>
  <si>
    <t>Loan o/s at beginning of month</t>
  </si>
  <si>
    <t>Repayment</t>
  </si>
  <si>
    <t>Interest due</t>
  </si>
  <si>
    <t>Capital repaid</t>
  </si>
  <si>
    <t>Loan o/s at end of month</t>
  </si>
  <si>
    <t>Loan at start = end at t-1</t>
  </si>
  <si>
    <t>Repayment schedule correct</t>
  </si>
  <si>
    <t>interest on loan at start</t>
  </si>
  <si>
    <t>monthly interest rate used</t>
  </si>
  <si>
    <t>correct calc of capital repayment</t>
  </si>
  <si>
    <t>allowance for period where int not paid</t>
  </si>
  <si>
    <t>Loan increasing when capital repayment is negative</t>
  </si>
  <si>
    <t>Loan falls as repayment of more than interest</t>
  </si>
  <si>
    <t>Shortest mortgage term will be achieved by making the maximum possible overpayment at the start of each year.</t>
  </si>
  <si>
    <t>Regular repayment</t>
  </si>
  <si>
    <t>Additional payment at start of month</t>
  </si>
  <si>
    <t>End of term?</t>
  </si>
  <si>
    <t>keeping regular repayments unchanged from (ii)</t>
  </si>
  <si>
    <t>Recognition that max is achieved by max payment at start</t>
  </si>
  <si>
    <t>10% calc of loan at start of year, not first year, once a year</t>
  </si>
  <si>
    <t>interest due based on loan at start less overpayment</t>
  </si>
  <si>
    <t>allowance for overpayment</t>
  </si>
  <si>
    <t>correctly identified end of term and answer</t>
  </si>
  <si>
    <t>Q3 - Answers</t>
  </si>
  <si>
    <t xml:space="preserve">Months 0 to 6 </t>
  </si>
  <si>
    <t>Months 7 to 36</t>
  </si>
  <si>
    <t>Month 37 onwards</t>
  </si>
  <si>
    <t>See sheet Q3 (ii)</t>
  </si>
  <si>
    <t>144 months, or 12 years</t>
  </si>
  <si>
    <t>Purpose</t>
  </si>
  <si>
    <t>To calculate the change in market value of any bond from a change in interest rates at all durations.</t>
  </si>
  <si>
    <t>Inputs</t>
  </si>
  <si>
    <t>Output</t>
  </si>
  <si>
    <t>Change in Market Value (£):</t>
  </si>
  <si>
    <t>Valuation Date</t>
  </si>
  <si>
    <t>Maturity Date</t>
  </si>
  <si>
    <t>Coupon (%)</t>
  </si>
  <si>
    <t>Coupon Frequency</t>
  </si>
  <si>
    <t>Semi-Annual</t>
  </si>
  <si>
    <t>Bond price (£)</t>
  </si>
  <si>
    <t>Market Value (£)</t>
  </si>
  <si>
    <t>Parallel Shift (basis points)</t>
  </si>
  <si>
    <t>Calculations</t>
  </si>
  <si>
    <t>Date</t>
  </si>
  <si>
    <t>Time (yrs)</t>
  </si>
  <si>
    <t>Spot Rate</t>
  </si>
  <si>
    <t>Cashflows</t>
  </si>
  <si>
    <t>PV01</t>
  </si>
  <si>
    <t>PV_DF</t>
  </si>
  <si>
    <t>PV01_DF</t>
  </si>
  <si>
    <t>The output is generated by a VBA macro.  You have not been given this macro.</t>
  </si>
  <si>
    <t>Yield</t>
  </si>
  <si>
    <t>Duration</t>
  </si>
  <si>
    <t>Q1 - Answers</t>
  </si>
  <si>
    <t>Both models rely heavily on data inputs. If the data quality is poor or lacks credibility, then the output from the model is likely to be flawed</t>
  </si>
  <si>
    <t>There is no evidence of checks or controls on the validity of the model’s assumptions, computer code or the interpretation of the outputs.</t>
  </si>
  <si>
    <t>[4]</t>
  </si>
  <si>
    <t>It is not possible to include all future events in the model…</t>
  </si>
  <si>
    <t>… for example, these models are based on parallel shifts in interest rates which is unlikely in practice where interest rates will move differently along the curve.</t>
  </si>
  <si>
    <t xml:space="preserve">The dangers of spurious accuracy. Given the output for each model is not identical for the same inputs, it could be argued that quoting to the nearest pence is inappropriate.    </t>
  </si>
  <si>
    <t>There is no documentation of either model.</t>
  </si>
  <si>
    <t>Maximum [12]</t>
  </si>
  <si>
    <t>Q4 Base - Assumptions</t>
  </si>
  <si>
    <t>Independent rate of mortality</t>
  </si>
  <si>
    <t>Year of policy</t>
  </si>
  <si>
    <t>Independent rate of surrender</t>
  </si>
  <si>
    <t>Surrender penalty - percentage reduction in bid value of units</t>
  </si>
  <si>
    <t>Male</t>
  </si>
  <si>
    <t>Female</t>
  </si>
  <si>
    <t>qx</t>
  </si>
  <si>
    <t>qy</t>
  </si>
  <si>
    <t>t</t>
  </si>
  <si>
    <t>st</t>
  </si>
  <si>
    <t>The initial annual premium:</t>
  </si>
  <si>
    <r>
      <t xml:space="preserve">Premiums increase at a rate of </t>
    </r>
    <r>
      <rPr>
        <b/>
        <sz val="10"/>
        <color theme="1"/>
        <rFont val="Tahoma"/>
        <family val="2"/>
      </rPr>
      <t/>
    </r>
  </si>
  <si>
    <t xml:space="preserve"> compound per annum,</t>
  </si>
  <si>
    <t xml:space="preserve">     with the first increase being applied to the second premium.</t>
  </si>
  <si>
    <t>Rate of growth on assets in the unit fund</t>
  </si>
  <si>
    <t>per annum</t>
  </si>
  <si>
    <t>Rate of interest on non-unit fund cashflows</t>
  </si>
  <si>
    <t>Initial expenses</t>
  </si>
  <si>
    <t>Renewal expenses</t>
  </si>
  <si>
    <t>per annum payable on the second and subsequent premium dates</t>
  </si>
  <si>
    <t>Initial commission</t>
  </si>
  <si>
    <t>of first premium</t>
  </si>
  <si>
    <t>Renewal commission</t>
  </si>
  <si>
    <t>of second and subsequent premiums</t>
  </si>
  <si>
    <t>Allocated premium</t>
  </si>
  <si>
    <t>in the first year</t>
  </si>
  <si>
    <t>in the second year</t>
  </si>
  <si>
    <t>in subsequent years</t>
  </si>
  <si>
    <t>Bid/offer spread</t>
  </si>
  <si>
    <t>Management charge</t>
  </si>
  <si>
    <t>of the bid value of the units, deducted at the end of each policy year (before death, surrender and maturity benefits are paid).</t>
  </si>
  <si>
    <t>Risk discount rate</t>
  </si>
  <si>
    <t>Surrenders are assumed to occur at the end of the policy year</t>
  </si>
  <si>
    <t>Deaths are assumed to occur uniformly across each year of age</t>
  </si>
  <si>
    <t>The company does not hold non-unit reserves</t>
  </si>
  <si>
    <t>Q4 (i) - workings</t>
  </si>
  <si>
    <t>Basis:</t>
  </si>
  <si>
    <t>Policy year</t>
  </si>
  <si>
    <t>Value of units at start</t>
  </si>
  <si>
    <t>Premium</t>
  </si>
  <si>
    <t>Unit growth</t>
  </si>
  <si>
    <t>Value of units at year end</t>
  </si>
  <si>
    <t>Value of units at the start</t>
  </si>
  <si>
    <t>Premium with 1.5% increase p.a.</t>
  </si>
  <si>
    <t>Bid offer spread</t>
  </si>
  <si>
    <t>Interest calc</t>
  </si>
  <si>
    <t>Allowance of all cfs</t>
  </si>
  <si>
    <t>Signage of cfs (inflows and outflows)</t>
  </si>
  <si>
    <t>Independent decrement rates</t>
  </si>
  <si>
    <t>Dependent decrement rates</t>
  </si>
  <si>
    <t>Non-unit fund cashflows</t>
  </si>
  <si>
    <t>Male age</t>
  </si>
  <si>
    <t>Rate of mortality qx</t>
  </si>
  <si>
    <t>Female age</t>
  </si>
  <si>
    <t>Rate of mortality qy</t>
  </si>
  <si>
    <t>Rate of surrender</t>
  </si>
  <si>
    <t>Rate of failure of joint life (aq)xy death</t>
  </si>
  <si>
    <t>Dependent rate of surrender (aq)xy surrender</t>
  </si>
  <si>
    <t>Survival probability (ap)xy</t>
  </si>
  <si>
    <t>Survival to start of year t-1(ap)xy</t>
  </si>
  <si>
    <t>Unallocated premium</t>
  </si>
  <si>
    <t>Expenses</t>
  </si>
  <si>
    <t>Commission</t>
  </si>
  <si>
    <t>Interest</t>
  </si>
  <si>
    <t>Unit Fund Cashflows</t>
  </si>
  <si>
    <t>Cost of death benefit</t>
  </si>
  <si>
    <t>Surrender profit</t>
  </si>
  <si>
    <t>Maturity cost</t>
  </si>
  <si>
    <t>Profit vector</t>
  </si>
  <si>
    <t>Profit signature</t>
  </si>
  <si>
    <t>Discount factor</t>
  </si>
  <si>
    <t>PV of profits</t>
  </si>
  <si>
    <t>PV of premiums</t>
  </si>
  <si>
    <t>Total PV Profits</t>
  </si>
  <si>
    <t>Total PV Premiums</t>
  </si>
  <si>
    <t>Profit margin</t>
  </si>
  <si>
    <t>(aq)xy death</t>
  </si>
  <si>
    <t>(aq)xy surrender</t>
  </si>
  <si>
    <t>(ap)xy</t>
  </si>
  <si>
    <t>t-1(ap)xy</t>
  </si>
  <si>
    <t>unallocated premium extracted from (i)</t>
  </si>
  <si>
    <t>bid offer spread extracted from (i)</t>
  </si>
  <si>
    <t>different initial expenses</t>
  </si>
  <si>
    <t>renewal expenses</t>
  </si>
  <si>
    <t>commission based on premium</t>
  </si>
  <si>
    <t>interest on non-unit cfs</t>
  </si>
  <si>
    <t>mgmt charge extracted from (i)</t>
  </si>
  <si>
    <t>Cost of DB calc based on 200k DB</t>
  </si>
  <si>
    <t>Cost of DB allowance for (aq)xy death</t>
  </si>
  <si>
    <t>surrender penalty brought through for appropriate t</t>
  </si>
  <si>
    <t>Surrender profit calc</t>
  </si>
  <si>
    <t>Maturity cost increased by 2%</t>
  </si>
  <si>
    <t>Maturity cost at t=30 with (ap)xy</t>
  </si>
  <si>
    <t>Profit vector with appropriate cfs</t>
  </si>
  <si>
    <t>Profit vector appropriate signage (inflows and outflows)</t>
  </si>
  <si>
    <t>Discount factor calc</t>
  </si>
  <si>
    <t>PV of profit</t>
  </si>
  <si>
    <t>Premiums expected to be paid</t>
  </si>
  <si>
    <t>PV of premiums based on payment in advance</t>
  </si>
  <si>
    <t>Summation of PV premiums and profits</t>
  </si>
  <si>
    <t>Profit margin calc</t>
  </si>
  <si>
    <t>Q4 - Answers</t>
  </si>
  <si>
    <t>See sheet Q4 (i)</t>
  </si>
  <si>
    <t>Q1 (i) - workings</t>
  </si>
  <si>
    <t>Q1 (ii) - workings</t>
  </si>
  <si>
    <t>Q1 (ii) - workings (alternative solution)</t>
  </si>
  <si>
    <t>(i)(a)</t>
  </si>
  <si>
    <t>(i)(b)</t>
  </si>
  <si>
    <t>Q2 (ii) - workings</t>
  </si>
  <si>
    <t>Q3 - Model 1</t>
  </si>
  <si>
    <t>Q3 - Model 2</t>
  </si>
  <si>
    <t>Survival to start</t>
  </si>
  <si>
    <t>CFM Alternative 1</t>
  </si>
  <si>
    <t>CFM Alternative 2</t>
  </si>
  <si>
    <t>Survival to end</t>
  </si>
  <si>
    <t>P(death in month)</t>
  </si>
  <si>
    <t>UDD Alternative 1</t>
  </si>
  <si>
    <t>UDD Alternative 2</t>
  </si>
  <si>
    <t>Max. [4]</t>
  </si>
  <si>
    <r>
      <t xml:space="preserve">However, there is some comfort that the outputs from both models are relatively close and hence reasonable.  </t>
    </r>
    <r>
      <rPr>
        <i/>
        <sz val="10"/>
        <color theme="1"/>
        <rFont val="Tahoma"/>
        <family val="2"/>
      </rPr>
      <t>[Any reasonable statement comparing the results of the two models is acceptable.]</t>
    </r>
  </si>
  <si>
    <r>
      <t xml:space="preserve">Model 2 is more at risk of being a “black box” from which it is assumed that all results are valid without considering the appropriateness of using that model for the data input and the output expected.  </t>
    </r>
    <r>
      <rPr>
        <i/>
        <sz val="10"/>
        <color theme="1"/>
        <rFont val="Tahoma"/>
        <family val="2"/>
      </rPr>
      <t xml:space="preserve">[2 marks for mentioning "black box" type issues, further 2 marks for expanding and explaining.  Marks can also be awarded for other specifically identified limitations of model 2] </t>
    </r>
  </si>
  <si>
    <r>
      <t xml:space="preserve">Any example of limitations within model 1: eg The calculations in model 1 are only relevant for 10 years so not appropriate for longer-dated bonds; The term / start date / end date are fixed; The model only allows for half-yearly coupons; The next coupon payment is assumed to be in six months time.  </t>
    </r>
    <r>
      <rPr>
        <i/>
        <sz val="10"/>
        <color theme="1"/>
        <rFont val="Tahoma"/>
        <family val="2"/>
      </rPr>
      <t>[2 marks for each valid limitation mentioned, additional 2 marks if the limitation is expanded on and explained in full.]</t>
    </r>
  </si>
  <si>
    <r>
      <t xml:space="preserve">Other.  Award 1-2 marks for each additional valid well-argued point eg mentioning professional guidance.  </t>
    </r>
    <r>
      <rPr>
        <i/>
        <sz val="10"/>
        <color theme="1"/>
        <rFont val="Tahoma"/>
        <family val="2"/>
      </rPr>
      <t>[No marks to be awarded for points not relevant to the situation eg immunisation, tax.]</t>
    </r>
  </si>
  <si>
    <t>no difference.</t>
  </si>
  <si>
    <t>As the interst rate moves towards 0% p.a. so the difference between the results diminishes. Ultimately, at i=0% there will 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</si>
</sst>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0"/>
    <numFmt numFmtId="165" formatCode="0.000000"/>
    <numFmt numFmtId="166" formatCode="0.00000000"/>
    <numFmt numFmtId="167" formatCode="0.00000"/>
    <numFmt numFmtId="168" formatCode="0.0%"/>
    <numFmt numFmtId="169" formatCode="0.000%"/>
    <numFmt numFmtId="170" formatCode="&quot;£&quot;#,##0.00_);[Red]\(&quot;£&quot;#,##0.00\)"/>
    <numFmt numFmtId="171" formatCode="0.0000%"/>
    <numFmt numFmtId="172" formatCode="[$$-409]#,##0"/>
    <numFmt numFmtId="173" formatCode="_-* #,##0_-;\-* #,##0_-;_-* &quot;-&quot;??_-;_-@_-"/>
    <numFmt numFmtId="174" formatCode="_-[$$-409]* #,##0_ ;_-[$$-409]* \-#,##0\ ;_-[$$-409]* &quot;-&quot;??_ ;_-@_ "/>
    <numFmt numFmtId="175" formatCode="_-* #,##0.00000_-;\-* #,##0.00000_-;_-* &quot;-&quot;??_-;_-@_-"/>
    <numFmt numFmtId="176" formatCode="_-* #,##0.0000000_-;\-* #,##0.0000000_-;_-* &quot;-&quot;??_-;_-@_-"/>
    <numFmt numFmtId="177" formatCode="0.0000000"/>
  </numFmts>
  <fonts count="19" x14ac:knownFonts="1">
    <font>
      <sz val="11"/>
      <color theme="1"/>
      <name val="Calibri"/>
      <scheme val="minor"/>
    </font>
    <font>
      <sz val="10"/>
      <color theme="1"/>
      <name val="Tahoma"/>
      <family val="2"/>
    </font>
    <font>
      <sz val="20"/>
      <color theme="1"/>
      <name val="Tahoma"/>
      <family val="2"/>
    </font>
    <font>
      <b/>
      <sz val="14"/>
      <color theme="0"/>
      <name val="Tahoma"/>
      <family val="2"/>
    </font>
    <font>
      <b/>
      <sz val="10"/>
      <color theme="0"/>
      <name val="Tahoma"/>
      <family val="2"/>
    </font>
    <font>
      <sz val="10"/>
      <color rgb="FF0070C0"/>
      <name val="Tahoma"/>
      <family val="2"/>
    </font>
    <font>
      <b/>
      <sz val="10"/>
      <color indexed="2"/>
      <name val="Tahoma"/>
      <family val="2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sz val="10"/>
      <color indexed="2"/>
      <name val="Tahoma"/>
      <family val="2"/>
    </font>
    <font>
      <b/>
      <sz val="10"/>
      <color rgb="FFFFC000"/>
      <name val="Tahoma"/>
      <family val="2"/>
    </font>
    <font>
      <b/>
      <sz val="10"/>
      <name val="Tahoma"/>
      <family val="2"/>
    </font>
    <font>
      <sz val="10"/>
      <color indexed="4"/>
      <name val="Tahoma"/>
      <family val="2"/>
    </font>
    <font>
      <sz val="10"/>
      <name val="Tahoma"/>
      <family val="2"/>
    </font>
    <font>
      <i/>
      <sz val="10"/>
      <color theme="1"/>
      <name val="Tahoma"/>
      <family val="2"/>
    </font>
    <font>
      <b/>
      <sz val="10"/>
      <color rgb="FF0070C0"/>
      <name val="Tahoma"/>
      <family val="2"/>
    </font>
    <font>
      <sz val="11"/>
      <color theme="1"/>
      <name val="Calibri"/>
      <family val="2"/>
      <scheme val="minor"/>
    </font>
    <font>
      <vertAlign val="subscript"/>
      <sz val="10"/>
      <color theme="0"/>
      <name val="Tahoma"/>
      <family val="2"/>
    </font>
    <font>
      <vertAlign val="subscript"/>
      <sz val="10"/>
      <color theme="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E389"/>
        <bgColor rgb="FFFFE389"/>
      </patternFill>
    </fill>
    <fill>
      <patternFill patternType="solid">
        <fgColor rgb="FFFFD653"/>
        <bgColor rgb="FFFFD653"/>
      </patternFill>
    </fill>
    <fill>
      <patternFill patternType="solid">
        <fgColor rgb="FFFFEAA7"/>
        <bgColor rgb="FFFFEAA7"/>
      </patternFill>
    </fill>
    <fill>
      <patternFill patternType="solid">
        <fgColor theme="5" tint="0.59999389629810485"/>
        <bgColor theme="8" tint="0.79998168889431442"/>
      </patternFill>
    </fill>
    <fill>
      <patternFill patternType="solid">
        <fgColor theme="5" tint="0.59999389629810485"/>
        <bgColor rgb="FFFFE389"/>
      </patternFill>
    </fill>
    <fill>
      <patternFill patternType="solid">
        <fgColor theme="6" tint="0.39997558519241921"/>
        <bgColor theme="8" tint="0.79998168889431442"/>
      </patternFill>
    </fill>
    <fill>
      <patternFill patternType="solid">
        <fgColor theme="6" tint="0.39997558519241921"/>
        <bgColor theme="6" tint="0.79998168889431442"/>
      </patternFill>
    </fill>
    <fill>
      <patternFill patternType="solid">
        <fgColor theme="6" tint="0.39997558519241921"/>
        <bgColor rgb="FFFFE389"/>
      </patternFill>
    </fill>
    <fill>
      <patternFill patternType="solid">
        <fgColor theme="6" tint="0.39997558519241921"/>
        <bgColor theme="0" tint="-0.34998626667073579"/>
      </patternFill>
    </fill>
    <fill>
      <patternFill patternType="solid">
        <fgColor theme="5" tint="0.59999389629810485"/>
        <bgColor theme="6" tint="0.79998168889431442"/>
      </patternFill>
    </fill>
    <fill>
      <patternFill patternType="solid">
        <fgColor theme="5" tint="0.59999389629810485"/>
        <bgColor theme="0" tint="-0.3499862666707357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6" tint="0.39997558519241921"/>
      </patternFill>
    </fill>
    <fill>
      <patternFill patternType="solid">
        <fgColor theme="5" tint="0.59999389629810485"/>
        <bgColor theme="8" tint="0.39997558519241921"/>
      </patternFill>
    </fill>
    <fill>
      <patternFill patternType="solid">
        <fgColor theme="7" tint="0.59999389629810485"/>
        <bgColor theme="6" tint="0.79998168889431442"/>
      </patternFill>
    </fill>
    <fill>
      <patternFill patternType="solid">
        <fgColor theme="7" tint="0.59999389629810485"/>
        <bgColor theme="8" tint="0.79998168889431442"/>
      </patternFill>
    </fill>
    <fill>
      <patternFill patternType="solid">
        <fgColor theme="7" tint="0.59999389629810485"/>
        <bgColor theme="0" tint="-0.34998626667073579"/>
      </patternFill>
    </fill>
    <fill>
      <patternFill patternType="solid">
        <fgColor theme="7" tint="0.59999389629810485"/>
        <bgColor theme="6" tint="0.39997558519241921"/>
      </patternFill>
    </fill>
    <fill>
      <patternFill patternType="solid">
        <fgColor theme="8" tint="0.39997558519241921"/>
        <bgColor theme="8" tint="0.79998168889431442"/>
      </patternFill>
    </fill>
    <fill>
      <patternFill patternType="solid">
        <fgColor theme="8" tint="0.39997558519241921"/>
        <bgColor theme="6" tint="0.79998168889431442"/>
      </patternFill>
    </fill>
    <fill>
      <patternFill patternType="solid">
        <fgColor theme="8" tint="0.39997558519241921"/>
        <bgColor theme="0" tint="-0.34998626667073579"/>
      </patternFill>
    </fill>
    <fill>
      <patternFill patternType="solid">
        <fgColor theme="9" tint="0.59999389629810485"/>
        <bgColor theme="0" tint="-0.34998626667073579"/>
      </patternFill>
    </fill>
    <fill>
      <patternFill patternType="solid">
        <fgColor theme="9" tint="0.59999389629810485"/>
        <bgColor theme="6" tint="0.79998168889431442"/>
      </patternFill>
    </fill>
    <fill>
      <patternFill patternType="solid">
        <fgColor theme="9" tint="0.59999389629810485"/>
        <bgColor theme="8" tint="0.79998168889431442"/>
      </patternFill>
    </fill>
    <fill>
      <patternFill patternType="solid">
        <fgColor theme="9" tint="0.59999389629810485"/>
        <bgColor rgb="FFFFE389"/>
      </patternFill>
    </fill>
  </fills>
  <borders count="18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6" fillId="0" borderId="0"/>
    <xf numFmtId="44" fontId="16" fillId="0" borderId="0"/>
    <xf numFmtId="9" fontId="16" fillId="0" borderId="0"/>
  </cellStyleXfs>
  <cellXfs count="238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1" xfId="0" applyFont="1" applyFill="1" applyBorder="1" applyAlignment="1">
      <alignment horizontal="left" vertical="center" indent="2"/>
    </xf>
    <xf numFmtId="0" fontId="4" fillId="3" borderId="2" xfId="0" applyFont="1" applyFill="1" applyBorder="1" applyAlignment="1">
      <alignment horizontal="center" vertical="center" wrapText="1"/>
    </xf>
    <xf numFmtId="6" fontId="5" fillId="0" borderId="3" xfId="0" applyNumberFormat="1" applyFont="1" applyBorder="1" applyAlignment="1">
      <alignment horizontal="center" vertical="center"/>
    </xf>
    <xf numFmtId="0" fontId="5" fillId="0" borderId="0" xfId="0" applyFont="1"/>
    <xf numFmtId="9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8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6" fillId="6" borderId="0" xfId="0" applyFont="1" applyFill="1"/>
    <xf numFmtId="0" fontId="9" fillId="6" borderId="0" xfId="0" applyFont="1" applyFill="1"/>
    <xf numFmtId="164" fontId="1" fillId="0" borderId="3" xfId="0" applyNumberFormat="1" applyFont="1" applyBorder="1"/>
    <xf numFmtId="0" fontId="6" fillId="5" borderId="9" xfId="0" applyFont="1" applyFill="1" applyBorder="1"/>
    <xf numFmtId="0" fontId="9" fillId="5" borderId="9" xfId="0" applyFont="1" applyFill="1" applyBorder="1"/>
    <xf numFmtId="0" fontId="6" fillId="4" borderId="9" xfId="0" applyFont="1" applyFill="1" applyBorder="1"/>
    <xf numFmtId="0" fontId="9" fillId="4" borderId="9" xfId="0" applyFont="1" applyFill="1" applyBorder="1"/>
    <xf numFmtId="0" fontId="6" fillId="7" borderId="9" xfId="0" applyFont="1" applyFill="1" applyBorder="1"/>
    <xf numFmtId="0" fontId="9" fillId="7" borderId="9" xfId="0" applyFont="1" applyFill="1" applyBorder="1"/>
    <xf numFmtId="44" fontId="1" fillId="0" borderId="0" xfId="2" applyFont="1"/>
    <xf numFmtId="43" fontId="1" fillId="0" borderId="0" xfId="0" applyNumberFormat="1" applyFont="1"/>
    <xf numFmtId="0" fontId="7" fillId="0" borderId="0" xfId="0" applyFont="1"/>
    <xf numFmtId="0" fontId="6" fillId="7" borderId="10" xfId="0" applyFont="1" applyFill="1" applyBorder="1" applyAlignment="1">
      <alignment horizontal="center"/>
    </xf>
    <xf numFmtId="167" fontId="1" fillId="0" borderId="3" xfId="0" applyNumberFormat="1" applyFont="1" applyBorder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1" fillId="7" borderId="3" xfId="0" applyNumberFormat="1" applyFont="1" applyFill="1" applyBorder="1"/>
    <xf numFmtId="0" fontId="1" fillId="7" borderId="3" xfId="0" applyFont="1" applyFill="1" applyBorder="1" applyAlignment="1">
      <alignment horizontal="center" vertical="center"/>
    </xf>
    <xf numFmtId="6" fontId="5" fillId="0" borderId="3" xfId="0" applyNumberFormat="1" applyFont="1" applyBorder="1"/>
    <xf numFmtId="168" fontId="5" fillId="0" borderId="3" xfId="0" applyNumberFormat="1" applyFont="1" applyBorder="1"/>
    <xf numFmtId="8" fontId="1" fillId="4" borderId="3" xfId="0" applyNumberFormat="1" applyFont="1" applyFill="1" applyBorder="1"/>
    <xf numFmtId="8" fontId="1" fillId="5" borderId="3" xfId="0" applyNumberFormat="1" applyFont="1" applyFill="1" applyBorder="1"/>
    <xf numFmtId="8" fontId="1" fillId="7" borderId="3" xfId="0" applyNumberFormat="1" applyFont="1" applyFill="1" applyBorder="1"/>
    <xf numFmtId="8" fontId="1" fillId="0" borderId="0" xfId="0" applyNumberFormat="1" applyFont="1"/>
    <xf numFmtId="0" fontId="6" fillId="5" borderId="10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6" fontId="1" fillId="5" borderId="3" xfId="0" applyNumberFormat="1" applyFont="1" applyFill="1" applyBorder="1"/>
    <xf numFmtId="2" fontId="1" fillId="4" borderId="3" xfId="0" applyNumberFormat="1" applyFont="1" applyFill="1" applyBorder="1"/>
    <xf numFmtId="0" fontId="6" fillId="0" borderId="0" xfId="0" applyFont="1"/>
    <xf numFmtId="6" fontId="1" fillId="0" borderId="3" xfId="0" applyNumberFormat="1" applyFont="1" applyBorder="1"/>
    <xf numFmtId="8" fontId="1" fillId="0" borderId="3" xfId="0" applyNumberFormat="1" applyFont="1" applyBorder="1"/>
    <xf numFmtId="0" fontId="1" fillId="0" borderId="3" xfId="0" applyFont="1" applyBorder="1"/>
    <xf numFmtId="0" fontId="0" fillId="6" borderId="0" xfId="0" applyFill="1"/>
    <xf numFmtId="0" fontId="1" fillId="6" borderId="0" xfId="0" applyFont="1" applyFill="1"/>
    <xf numFmtId="0" fontId="10" fillId="6" borderId="0" xfId="0" applyFont="1" applyFill="1"/>
    <xf numFmtId="0" fontId="1" fillId="6" borderId="0" xfId="0" applyFont="1" applyFill="1" applyAlignment="1">
      <alignment horizontal="left" indent="1"/>
    </xf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left" vertical="center" wrapText="1"/>
    </xf>
    <xf numFmtId="4" fontId="11" fillId="8" borderId="12" xfId="0" applyNumberFormat="1" applyFont="1" applyFill="1" applyBorder="1" applyAlignment="1">
      <alignment horizontal="center" vertical="center"/>
    </xf>
    <xf numFmtId="14" fontId="12" fillId="9" borderId="12" xfId="0" applyNumberFormat="1" applyFont="1" applyFill="1" applyBorder="1" applyAlignment="1">
      <alignment horizontal="center" vertical="center"/>
    </xf>
    <xf numFmtId="10" fontId="12" fillId="9" borderId="12" xfId="3" applyNumberFormat="1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3" fontId="12" fillId="9" borderId="12" xfId="0" applyNumberFormat="1" applyFont="1" applyFill="1" applyBorder="1" applyAlignment="1">
      <alignment horizontal="center" vertical="center"/>
    </xf>
    <xf numFmtId="2" fontId="12" fillId="9" borderId="12" xfId="0" applyNumberFormat="1" applyFont="1" applyFill="1" applyBorder="1" applyAlignment="1">
      <alignment horizontal="center" vertical="center"/>
    </xf>
    <xf numFmtId="170" fontId="1" fillId="6" borderId="0" xfId="0" applyNumberFormat="1" applyFont="1" applyFill="1"/>
    <xf numFmtId="9" fontId="1" fillId="6" borderId="0" xfId="0" applyNumberFormat="1" applyFont="1" applyFill="1"/>
    <xf numFmtId="171" fontId="13" fillId="6" borderId="0" xfId="3" applyNumberFormat="1" applyFont="1" applyFill="1" applyAlignment="1">
      <alignment horizontal="right" indent="1"/>
    </xf>
    <xf numFmtId="0" fontId="7" fillId="6" borderId="0" xfId="0" applyFont="1" applyFill="1"/>
    <xf numFmtId="0" fontId="7" fillId="6" borderId="0" xfId="0" applyFont="1" applyFill="1" applyAlignment="1">
      <alignment wrapText="1"/>
    </xf>
    <xf numFmtId="14" fontId="1" fillId="6" borderId="0" xfId="0" applyNumberFormat="1" applyFont="1" applyFill="1"/>
    <xf numFmtId="164" fontId="13" fillId="6" borderId="0" xfId="3" applyNumberFormat="1" applyFont="1" applyFill="1" applyAlignment="1">
      <alignment horizontal="right" indent="1"/>
    </xf>
    <xf numFmtId="10" fontId="13" fillId="6" borderId="0" xfId="3" applyNumberFormat="1" applyFont="1" applyFill="1" applyAlignment="1">
      <alignment horizontal="right" indent="1"/>
    </xf>
    <xf numFmtId="164" fontId="1" fillId="6" borderId="0" xfId="0" applyNumberFormat="1" applyFont="1" applyFill="1"/>
    <xf numFmtId="0" fontId="1" fillId="6" borderId="0" xfId="0" applyFont="1" applyFill="1" applyAlignment="1">
      <alignment horizontal="center"/>
    </xf>
    <xf numFmtId="0" fontId="14" fillId="6" borderId="0" xfId="0" applyFont="1" applyFill="1" applyAlignment="1">
      <alignment horizontal="left" indent="1"/>
    </xf>
    <xf numFmtId="4" fontId="11" fillId="8" borderId="12" xfId="0" applyNumberFormat="1" applyFont="1" applyFill="1" applyBorder="1" applyAlignment="1">
      <alignment horizontal="center"/>
    </xf>
    <xf numFmtId="0" fontId="14" fillId="6" borderId="0" xfId="0" applyFont="1" applyFill="1"/>
    <xf numFmtId="0" fontId="8" fillId="6" borderId="0" xfId="0" applyFont="1" applyFill="1" applyAlignment="1">
      <alignment horizontal="left" indent="1"/>
    </xf>
    <xf numFmtId="10" fontId="8" fillId="6" borderId="0" xfId="3" applyNumberFormat="1" applyFont="1" applyFill="1"/>
    <xf numFmtId="0" fontId="8" fillId="6" borderId="0" xfId="0" applyFont="1" applyFill="1"/>
    <xf numFmtId="0" fontId="6" fillId="6" borderId="0" xfId="0" applyFont="1" applyFill="1" applyAlignment="1">
      <alignment horizontal="center"/>
    </xf>
    <xf numFmtId="0" fontId="1" fillId="6" borderId="13" xfId="0" applyFont="1" applyFill="1" applyBorder="1" applyAlignment="1">
      <alignment horizontal="left" vertical="center" indent="1"/>
    </xf>
    <xf numFmtId="0" fontId="6" fillId="6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 indent="1"/>
    </xf>
    <xf numFmtId="0" fontId="2" fillId="2" borderId="1" xfId="0" applyFont="1" applyFill="1" applyBorder="1" applyAlignment="1">
      <alignment horizontal="right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172" fontId="7" fillId="0" borderId="0" xfId="0" applyNumberFormat="1" applyFont="1" applyAlignment="1">
      <alignment horizontal="right" indent="1"/>
    </xf>
    <xf numFmtId="0" fontId="1" fillId="0" borderId="3" xfId="0" applyFont="1" applyBorder="1" applyAlignment="1">
      <alignment horizontal="right"/>
    </xf>
    <xf numFmtId="168" fontId="1" fillId="0" borderId="3" xfId="3" applyNumberFormat="1" applyFont="1" applyBorder="1" applyAlignment="1">
      <alignment horizontal="center"/>
    </xf>
    <xf numFmtId="168" fontId="1" fillId="0" borderId="0" xfId="3" applyNumberFormat="1" applyFont="1" applyAlignment="1">
      <alignment horizontal="center"/>
    </xf>
    <xf numFmtId="10" fontId="7" fillId="0" borderId="0" xfId="0" applyNumberFormat="1" applyFont="1" applyAlignment="1">
      <alignment horizontal="right" indent="1"/>
    </xf>
    <xf numFmtId="0" fontId="7" fillId="0" borderId="0" xfId="0" applyFont="1" applyAlignment="1">
      <alignment horizontal="right" indent="1"/>
    </xf>
    <xf numFmtId="9" fontId="7" fillId="0" borderId="0" xfId="0" applyNumberFormat="1" applyFont="1" applyAlignment="1">
      <alignment horizontal="right" indent="1"/>
    </xf>
    <xf numFmtId="0" fontId="15" fillId="6" borderId="0" xfId="0" applyFont="1" applyFill="1"/>
    <xf numFmtId="172" fontId="15" fillId="0" borderId="0" xfId="0" applyNumberFormat="1" applyFont="1" applyAlignment="1">
      <alignment horizontal="right" indent="1"/>
    </xf>
    <xf numFmtId="9" fontId="15" fillId="0" borderId="0" xfId="0" applyNumberFormat="1" applyFont="1"/>
    <xf numFmtId="10" fontId="15" fillId="0" borderId="0" xfId="0" applyNumberFormat="1" applyFont="1"/>
    <xf numFmtId="168" fontId="15" fillId="0" borderId="0" xfId="3" applyNumberFormat="1" applyFont="1"/>
    <xf numFmtId="0" fontId="15" fillId="0" borderId="0" xfId="0" applyFont="1"/>
    <xf numFmtId="173" fontId="1" fillId="0" borderId="0" xfId="1" applyNumberFormat="1" applyFont="1"/>
    <xf numFmtId="10" fontId="1" fillId="0" borderId="0" xfId="0" applyNumberFormat="1" applyFont="1"/>
    <xf numFmtId="174" fontId="15" fillId="0" borderId="0" xfId="0" applyNumberFormat="1" applyFont="1"/>
    <xf numFmtId="9" fontId="15" fillId="0" borderId="0" xfId="3" applyFont="1"/>
    <xf numFmtId="168" fontId="15" fillId="0" borderId="0" xfId="0" applyNumberFormat="1" applyFont="1" applyAlignment="1">
      <alignment horizontal="right"/>
    </xf>
    <xf numFmtId="6" fontId="15" fillId="0" borderId="0" xfId="0" applyNumberFormat="1" applyFont="1"/>
    <xf numFmtId="9" fontId="1" fillId="0" borderId="0" xfId="3" applyFont="1"/>
    <xf numFmtId="0" fontId="1" fillId="0" borderId="0" xfId="0" applyFont="1" applyAlignment="1">
      <alignment horizontal="right"/>
    </xf>
    <xf numFmtId="6" fontId="1" fillId="0" borderId="0" xfId="0" applyNumberFormat="1" applyFont="1"/>
    <xf numFmtId="166" fontId="1" fillId="5" borderId="3" xfId="0" applyNumberFormat="1" applyFont="1" applyFill="1" applyBorder="1"/>
    <xf numFmtId="168" fontId="1" fillId="4" borderId="3" xfId="3" applyNumberFormat="1" applyFont="1" applyFill="1" applyBorder="1"/>
    <xf numFmtId="168" fontId="1" fillId="0" borderId="0" xfId="3" applyNumberFormat="1" applyFont="1"/>
    <xf numFmtId="43" fontId="1" fillId="6" borderId="3" xfId="3" applyNumberFormat="1" applyFont="1" applyFill="1" applyBorder="1"/>
    <xf numFmtId="10" fontId="1" fillId="0" borderId="0" xfId="3" applyNumberFormat="1" applyFont="1"/>
    <xf numFmtId="0" fontId="6" fillId="10" borderId="7" xfId="0" applyFont="1" applyFill="1" applyBorder="1" applyAlignment="1">
      <alignment horizontal="center"/>
    </xf>
    <xf numFmtId="43" fontId="1" fillId="10" borderId="3" xfId="1" applyFont="1" applyFill="1" applyBorder="1"/>
    <xf numFmtId="43" fontId="1" fillId="10" borderId="3" xfId="0" applyNumberFormat="1" applyFont="1" applyFill="1" applyBorder="1"/>
    <xf numFmtId="166" fontId="1" fillId="10" borderId="3" xfId="0" applyNumberFormat="1" applyFont="1" applyFill="1" applyBorder="1"/>
    <xf numFmtId="44" fontId="1" fillId="10" borderId="3" xfId="2" applyFont="1" applyFill="1" applyBorder="1"/>
    <xf numFmtId="44" fontId="1" fillId="11" borderId="0" xfId="2" applyFont="1" applyFill="1"/>
    <xf numFmtId="0" fontId="6" fillId="11" borderId="10" xfId="0" applyFont="1" applyFill="1" applyBorder="1" applyAlignment="1">
      <alignment horizontal="center"/>
    </xf>
    <xf numFmtId="0" fontId="6" fillId="10" borderId="9" xfId="0" applyFont="1" applyFill="1" applyBorder="1"/>
    <xf numFmtId="0" fontId="9" fillId="10" borderId="9" xfId="0" applyFont="1" applyFill="1" applyBorder="1"/>
    <xf numFmtId="0" fontId="6" fillId="11" borderId="9" xfId="0" applyFont="1" applyFill="1" applyBorder="1"/>
    <xf numFmtId="0" fontId="9" fillId="11" borderId="9" xfId="0" applyFont="1" applyFill="1" applyBorder="1"/>
    <xf numFmtId="0" fontId="1" fillId="12" borderId="3" xfId="0" applyFont="1" applyFill="1" applyBorder="1"/>
    <xf numFmtId="0" fontId="6" fillId="13" borderId="5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1" fillId="13" borderId="3" xfId="0" applyFont="1" applyFill="1" applyBorder="1"/>
    <xf numFmtId="43" fontId="1" fillId="12" borderId="3" xfId="1" applyFont="1" applyFill="1" applyBorder="1"/>
    <xf numFmtId="44" fontId="1" fillId="12" borderId="3" xfId="2" applyFont="1" applyFill="1" applyBorder="1"/>
    <xf numFmtId="44" fontId="1" fillId="14" borderId="0" xfId="2" applyFont="1" applyFill="1"/>
    <xf numFmtId="0" fontId="6" fillId="14" borderId="10" xfId="0" applyFont="1" applyFill="1" applyBorder="1" applyAlignment="1">
      <alignment horizontal="center"/>
    </xf>
    <xf numFmtId="0" fontId="6" fillId="13" borderId="9" xfId="0" applyFont="1" applyFill="1" applyBorder="1"/>
    <xf numFmtId="0" fontId="9" fillId="13" borderId="9" xfId="0" applyFont="1" applyFill="1" applyBorder="1"/>
    <xf numFmtId="0" fontId="6" fillId="12" borderId="9" xfId="0" applyFont="1" applyFill="1" applyBorder="1"/>
    <xf numFmtId="0" fontId="9" fillId="12" borderId="9" xfId="0" applyFont="1" applyFill="1" applyBorder="1"/>
    <xf numFmtId="0" fontId="6" fillId="14" borderId="9" xfId="0" applyFont="1" applyFill="1" applyBorder="1"/>
    <xf numFmtId="0" fontId="9" fillId="14" borderId="9" xfId="0" applyFont="1" applyFill="1" applyBorder="1"/>
    <xf numFmtId="169" fontId="1" fillId="13" borderId="3" xfId="0" applyNumberFormat="1" applyFont="1" applyFill="1" applyBorder="1"/>
    <xf numFmtId="8" fontId="1" fillId="12" borderId="3" xfId="0" applyNumberFormat="1" applyFont="1" applyFill="1" applyBorder="1"/>
    <xf numFmtId="8" fontId="1" fillId="13" borderId="3" xfId="0" applyNumberFormat="1" applyFont="1" applyFill="1" applyBorder="1"/>
    <xf numFmtId="0" fontId="6" fillId="12" borderId="5" xfId="0" applyFont="1" applyFill="1" applyBorder="1" applyAlignment="1">
      <alignment horizontal="center"/>
    </xf>
    <xf numFmtId="0" fontId="1" fillId="10" borderId="3" xfId="0" applyFont="1" applyFill="1" applyBorder="1"/>
    <xf numFmtId="8" fontId="1" fillId="11" borderId="3" xfId="0" applyNumberFormat="1" applyFont="1" applyFill="1" applyBorder="1"/>
    <xf numFmtId="0" fontId="6" fillId="10" borderId="5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3" borderId="10" xfId="0" applyFont="1" applyFill="1" applyBorder="1" applyAlignment="1">
      <alignment horizontal="center"/>
    </xf>
    <xf numFmtId="0" fontId="4" fillId="15" borderId="3" xfId="0" applyFont="1" applyFill="1" applyBorder="1" applyAlignment="1">
      <alignment horizontal="center" vertical="center" wrapText="1"/>
    </xf>
    <xf numFmtId="0" fontId="6" fillId="16" borderId="10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4" fillId="17" borderId="3" xfId="0" applyFont="1" applyFill="1" applyBorder="1" applyAlignment="1">
      <alignment horizontal="center" vertical="center" wrapText="1"/>
    </xf>
    <xf numFmtId="8" fontId="1" fillId="16" borderId="3" xfId="0" applyNumberFormat="1" applyFont="1" applyFill="1" applyBorder="1"/>
    <xf numFmtId="8" fontId="1" fillId="18" borderId="3" xfId="0" applyNumberFormat="1" applyFont="1" applyFill="1" applyBorder="1"/>
    <xf numFmtId="8" fontId="1" fillId="10" borderId="3" xfId="0" applyNumberFormat="1" applyFont="1" applyFill="1" applyBorder="1"/>
    <xf numFmtId="0" fontId="1" fillId="18" borderId="3" xfId="0" applyFont="1" applyFill="1" applyBorder="1"/>
    <xf numFmtId="0" fontId="1" fillId="11" borderId="3" xfId="0" applyFont="1" applyFill="1" applyBorder="1"/>
    <xf numFmtId="0" fontId="6" fillId="16" borderId="9" xfId="0" applyFont="1" applyFill="1" applyBorder="1"/>
    <xf numFmtId="0" fontId="9" fillId="16" borderId="9" xfId="0" applyFont="1" applyFill="1" applyBorder="1"/>
    <xf numFmtId="0" fontId="1" fillId="12" borderId="3" xfId="0" applyFont="1" applyFill="1" applyBorder="1" applyAlignment="1">
      <alignment horizontal="center"/>
    </xf>
    <xf numFmtId="173" fontId="1" fillId="13" borderId="3" xfId="0" applyNumberFormat="1" applyFont="1" applyFill="1" applyBorder="1"/>
    <xf numFmtId="43" fontId="1" fillId="12" borderId="3" xfId="0" applyNumberFormat="1" applyFont="1" applyFill="1" applyBorder="1"/>
    <xf numFmtId="43" fontId="1" fillId="13" borderId="3" xfId="0" applyNumberFormat="1" applyFont="1" applyFill="1" applyBorder="1"/>
    <xf numFmtId="43" fontId="1" fillId="12" borderId="3" xfId="0" applyNumberFormat="1" applyFont="1" applyFill="1" applyBorder="1" applyAlignment="1">
      <alignment horizontal="center"/>
    </xf>
    <xf numFmtId="173" fontId="1" fillId="12" borderId="3" xfId="0" applyNumberFormat="1" applyFont="1" applyFill="1" applyBorder="1"/>
    <xf numFmtId="43" fontId="1" fillId="16" borderId="3" xfId="0" applyNumberFormat="1" applyFont="1" applyFill="1" applyBorder="1"/>
    <xf numFmtId="43" fontId="1" fillId="11" borderId="3" xfId="0" applyNumberFormat="1" applyFont="1" applyFill="1" applyBorder="1"/>
    <xf numFmtId="166" fontId="1" fillId="13" borderId="3" xfId="3" applyNumberFormat="1" applyFont="1" applyFill="1" applyBorder="1" applyAlignment="1">
      <alignment horizontal="right"/>
    </xf>
    <xf numFmtId="166" fontId="1" fillId="12" borderId="3" xfId="3" applyNumberFormat="1" applyFont="1" applyFill="1" applyBorder="1" applyAlignment="1">
      <alignment horizontal="right"/>
    </xf>
    <xf numFmtId="43" fontId="1" fillId="16" borderId="3" xfId="3" applyNumberFormat="1" applyFont="1" applyFill="1" applyBorder="1"/>
    <xf numFmtId="43" fontId="1" fillId="10" borderId="3" xfId="3" applyNumberFormat="1" applyFont="1" applyFill="1" applyBorder="1"/>
    <xf numFmtId="43" fontId="1" fillId="19" borderId="3" xfId="3" applyNumberFormat="1" applyFont="1" applyFill="1" applyBorder="1"/>
    <xf numFmtId="2" fontId="1" fillId="20" borderId="3" xfId="0" applyNumberFormat="1" applyFont="1" applyFill="1" applyBorder="1"/>
    <xf numFmtId="2" fontId="1" fillId="10" borderId="3" xfId="0" applyNumberFormat="1" applyFont="1" applyFill="1" applyBorder="1"/>
    <xf numFmtId="0" fontId="6" fillId="21" borderId="10" xfId="0" applyFont="1" applyFill="1" applyBorder="1" applyAlignment="1">
      <alignment horizontal="center"/>
    </xf>
    <xf numFmtId="0" fontId="6" fillId="22" borderId="10" xfId="0" applyFont="1" applyFill="1" applyBorder="1" applyAlignment="1">
      <alignment horizontal="center"/>
    </xf>
    <xf numFmtId="0" fontId="4" fillId="23" borderId="3" xfId="0" applyFont="1" applyFill="1" applyBorder="1" applyAlignment="1">
      <alignment horizontal="center" vertical="center" wrapText="1"/>
    </xf>
    <xf numFmtId="43" fontId="1" fillId="21" borderId="3" xfId="3" applyNumberFormat="1" applyFont="1" applyFill="1" applyBorder="1"/>
    <xf numFmtId="43" fontId="1" fillId="22" borderId="3" xfId="0" applyNumberFormat="1" applyFont="1" applyFill="1" applyBorder="1"/>
    <xf numFmtId="43" fontId="1" fillId="24" borderId="3" xfId="3" applyNumberFormat="1" applyFont="1" applyFill="1" applyBorder="1"/>
    <xf numFmtId="0" fontId="6" fillId="21" borderId="9" xfId="0" applyFont="1" applyFill="1" applyBorder="1"/>
    <xf numFmtId="0" fontId="9" fillId="21" borderId="9" xfId="0" applyFont="1" applyFill="1" applyBorder="1"/>
    <xf numFmtId="0" fontId="6" fillId="22" borderId="9" xfId="0" applyFont="1" applyFill="1" applyBorder="1"/>
    <xf numFmtId="0" fontId="9" fillId="22" borderId="9" xfId="0" applyFont="1" applyFill="1" applyBorder="1"/>
    <xf numFmtId="0" fontId="6" fillId="25" borderId="10" xfId="0" applyFont="1" applyFill="1" applyBorder="1" applyAlignment="1">
      <alignment horizontal="center"/>
    </xf>
    <xf numFmtId="0" fontId="6" fillId="26" borderId="10" xfId="0" applyFont="1" applyFill="1" applyBorder="1" applyAlignment="1">
      <alignment horizontal="center"/>
    </xf>
    <xf numFmtId="0" fontId="4" fillId="27" borderId="3" xfId="0" applyFont="1" applyFill="1" applyBorder="1" applyAlignment="1">
      <alignment horizontal="center" vertical="center" wrapText="1"/>
    </xf>
    <xf numFmtId="43" fontId="1" fillId="25" borderId="3" xfId="0" applyNumberFormat="1" applyFont="1" applyFill="1" applyBorder="1"/>
    <xf numFmtId="43" fontId="1" fillId="26" borderId="3" xfId="3" applyNumberFormat="1" applyFont="1" applyFill="1" applyBorder="1"/>
    <xf numFmtId="0" fontId="1" fillId="25" borderId="3" xfId="0" applyFont="1" applyFill="1" applyBorder="1"/>
    <xf numFmtId="0" fontId="6" fillId="25" borderId="9" xfId="0" applyFont="1" applyFill="1" applyBorder="1"/>
    <xf numFmtId="0" fontId="9" fillId="25" borderId="9" xfId="0" applyFont="1" applyFill="1" applyBorder="1"/>
    <xf numFmtId="0" fontId="6" fillId="26" borderId="9" xfId="0" applyFont="1" applyFill="1" applyBorder="1"/>
    <xf numFmtId="0" fontId="9" fillId="26" borderId="9" xfId="0" applyFont="1" applyFill="1" applyBorder="1"/>
    <xf numFmtId="0" fontId="4" fillId="28" borderId="3" xfId="0" applyFont="1" applyFill="1" applyBorder="1" applyAlignment="1">
      <alignment horizontal="center" vertical="center" wrapText="1"/>
    </xf>
    <xf numFmtId="43" fontId="1" fillId="29" borderId="3" xfId="3" applyNumberFormat="1" applyFont="1" applyFill="1" applyBorder="1"/>
    <xf numFmtId="2" fontId="1" fillId="30" borderId="3" xfId="0" applyNumberFormat="1" applyFont="1" applyFill="1" applyBorder="1"/>
    <xf numFmtId="0" fontId="6" fillId="29" borderId="10" xfId="0" applyFont="1" applyFill="1" applyBorder="1" applyAlignment="1">
      <alignment horizontal="center"/>
    </xf>
    <xf numFmtId="0" fontId="6" fillId="30" borderId="10" xfId="0" applyFont="1" applyFill="1" applyBorder="1" applyAlignment="1">
      <alignment horizontal="center"/>
    </xf>
    <xf numFmtId="0" fontId="6" fillId="31" borderId="10" xfId="0" applyFont="1" applyFill="1" applyBorder="1" applyAlignment="1">
      <alignment horizontal="center"/>
    </xf>
    <xf numFmtId="43" fontId="1" fillId="31" borderId="3" xfId="0" applyNumberFormat="1" applyFont="1" applyFill="1" applyBorder="1"/>
    <xf numFmtId="169" fontId="1" fillId="31" borderId="3" xfId="3" applyNumberFormat="1" applyFont="1" applyFill="1" applyBorder="1"/>
    <xf numFmtId="0" fontId="6" fillId="29" borderId="9" xfId="0" applyFont="1" applyFill="1" applyBorder="1"/>
    <xf numFmtId="0" fontId="9" fillId="29" borderId="9" xfId="0" applyFont="1" applyFill="1" applyBorder="1"/>
    <xf numFmtId="0" fontId="6" fillId="30" borderId="9" xfId="0" applyFont="1" applyFill="1" applyBorder="1"/>
    <xf numFmtId="0" fontId="9" fillId="30" borderId="9" xfId="0" applyFont="1" applyFill="1" applyBorder="1"/>
    <xf numFmtId="0" fontId="6" fillId="31" borderId="9" xfId="0" applyFont="1" applyFill="1" applyBorder="1"/>
    <xf numFmtId="0" fontId="9" fillId="31" borderId="9" xfId="0" applyFont="1" applyFill="1" applyBorder="1"/>
    <xf numFmtId="0" fontId="6" fillId="12" borderId="6" xfId="0" applyFont="1" applyFill="1" applyBorder="1" applyAlignment="1">
      <alignment horizontal="center"/>
    </xf>
    <xf numFmtId="165" fontId="1" fillId="13" borderId="3" xfId="0" applyNumberFormat="1" applyFont="1" applyFill="1" applyBorder="1"/>
    <xf numFmtId="175" fontId="1" fillId="12" borderId="3" xfId="1" applyNumberFormat="1" applyFont="1" applyFill="1" applyBorder="1"/>
    <xf numFmtId="0" fontId="6" fillId="12" borderId="8" xfId="0" applyFont="1" applyFill="1" applyBorder="1" applyAlignment="1">
      <alignment horizontal="center"/>
    </xf>
    <xf numFmtId="164" fontId="1" fillId="0" borderId="0" xfId="0" applyNumberFormat="1" applyFont="1"/>
    <xf numFmtId="175" fontId="1" fillId="10" borderId="3" xfId="0" applyNumberFormat="1" applyFont="1" applyFill="1" applyBorder="1"/>
    <xf numFmtId="176" fontId="1" fillId="12" borderId="3" xfId="1" applyNumberFormat="1" applyFont="1" applyFill="1" applyBorder="1"/>
    <xf numFmtId="177" fontId="1" fillId="10" borderId="3" xfId="0" applyNumberFormat="1" applyFont="1" applyFill="1" applyBorder="1" applyAlignment="1">
      <alignment horizontal="center"/>
    </xf>
    <xf numFmtId="0" fontId="13" fillId="0" borderId="0" xfId="0" applyFont="1"/>
    <xf numFmtId="166" fontId="1" fillId="13" borderId="3" xfId="0" applyNumberFormat="1" applyFont="1" applyFill="1" applyBorder="1"/>
    <xf numFmtId="165" fontId="1" fillId="0" borderId="3" xfId="0" applyNumberFormat="1" applyFont="1" applyBorder="1"/>
    <xf numFmtId="165" fontId="1" fillId="0" borderId="0" xfId="0" applyNumberFormat="1" applyFont="1"/>
    <xf numFmtId="0" fontId="1" fillId="6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12" borderId="6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17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7" borderId="3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'Q1 (ii)'!$C$7</c:f>
              <c:strCache>
                <c:ptCount val="1"/>
                <c:pt idx="0">
                  <c:v>CFM</c:v>
                </c:pt>
              </c:strCache>
            </c:strRef>
          </c:tx>
          <c:marker>
            <c:symbol val="none"/>
          </c:marker>
          <c:cat>
            <c:numRef>
              <c:f>'Q1 (ii)'!$B$8:$B$19</c:f>
              <c:numCache>
                <c:formatCode>0.000</c:formatCode>
                <c:ptCount val="12"/>
                <c:pt idx="0">
                  <c:v>70.083333333333329</c:v>
                </c:pt>
                <c:pt idx="1">
                  <c:v>70.166666666666671</c:v>
                </c:pt>
                <c:pt idx="2">
                  <c:v>70.25</c:v>
                </c:pt>
                <c:pt idx="3">
                  <c:v>70.333333333333329</c:v>
                </c:pt>
                <c:pt idx="4">
                  <c:v>70.416666666666671</c:v>
                </c:pt>
                <c:pt idx="5">
                  <c:v>70.5</c:v>
                </c:pt>
                <c:pt idx="6">
                  <c:v>70.583333333333329</c:v>
                </c:pt>
                <c:pt idx="7">
                  <c:v>70.666666666666671</c:v>
                </c:pt>
                <c:pt idx="8">
                  <c:v>70.75</c:v>
                </c:pt>
                <c:pt idx="9">
                  <c:v>70.833333333333329</c:v>
                </c:pt>
                <c:pt idx="10">
                  <c:v>70.916666666666671</c:v>
                </c:pt>
                <c:pt idx="11">
                  <c:v>71</c:v>
                </c:pt>
              </c:numCache>
            </c:numRef>
          </c:cat>
          <c:val>
            <c:numRef>
              <c:f>'Q1 (ii)'!$C$8:$C$19</c:f>
              <c:numCache>
                <c:formatCode>0.000000</c:formatCode>
                <c:ptCount val="12"/>
                <c:pt idx="0">
                  <c:v>1.0423719170283841E-3</c:v>
                </c:pt>
                <c:pt idx="1">
                  <c:v>1.0423719170283841E-3</c:v>
                </c:pt>
                <c:pt idx="2">
                  <c:v>1.0423719170283841E-3</c:v>
                </c:pt>
                <c:pt idx="3">
                  <c:v>1.0423719170283841E-3</c:v>
                </c:pt>
                <c:pt idx="4">
                  <c:v>1.0423719170283841E-3</c:v>
                </c:pt>
                <c:pt idx="5">
                  <c:v>1.0423719170283841E-3</c:v>
                </c:pt>
                <c:pt idx="6">
                  <c:v>1.0423719170283841E-3</c:v>
                </c:pt>
                <c:pt idx="7">
                  <c:v>1.0423719170283841E-3</c:v>
                </c:pt>
                <c:pt idx="8">
                  <c:v>1.0423719170283841E-3</c:v>
                </c:pt>
                <c:pt idx="9">
                  <c:v>1.0423719170283841E-3</c:v>
                </c:pt>
                <c:pt idx="10">
                  <c:v>1.0423719170283841E-3</c:v>
                </c:pt>
                <c:pt idx="11">
                  <c:v>1.0423719170283841E-3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2-4445-885A-31412FFE769D}"/>
            </c:ext>
          </c:extLst>
        </c:ser>
        <c:ser>
          <c:idx val="2"/>
          <c:order val="1"/>
          <c:tx>
            <c:strRef>
              <c:f>'Q1 (ii)'!$D$7</c:f>
              <c:strCache>
                <c:ptCount val="1"/>
                <c:pt idx="0">
                  <c:v>UDD</c:v>
                </c:pt>
              </c:strCache>
            </c:strRef>
          </c:tx>
          <c:marker>
            <c:symbol val="none"/>
          </c:marker>
          <c:cat>
            <c:numRef>
              <c:f>'Q1 (ii)'!$B$8:$B$19</c:f>
              <c:numCache>
                <c:formatCode>0.000</c:formatCode>
                <c:ptCount val="12"/>
                <c:pt idx="0">
                  <c:v>70.083333333333329</c:v>
                </c:pt>
                <c:pt idx="1">
                  <c:v>70.166666666666671</c:v>
                </c:pt>
                <c:pt idx="2">
                  <c:v>70.25</c:v>
                </c:pt>
                <c:pt idx="3">
                  <c:v>70.333333333333329</c:v>
                </c:pt>
                <c:pt idx="4">
                  <c:v>70.416666666666671</c:v>
                </c:pt>
                <c:pt idx="5">
                  <c:v>70.5</c:v>
                </c:pt>
                <c:pt idx="6">
                  <c:v>70.583333333333329</c:v>
                </c:pt>
                <c:pt idx="7">
                  <c:v>70.666666666666671</c:v>
                </c:pt>
                <c:pt idx="8">
                  <c:v>70.75</c:v>
                </c:pt>
                <c:pt idx="9">
                  <c:v>70.833333333333329</c:v>
                </c:pt>
                <c:pt idx="10">
                  <c:v>70.916666666666671</c:v>
                </c:pt>
                <c:pt idx="11">
                  <c:v>71</c:v>
                </c:pt>
              </c:numCache>
            </c:numRef>
          </c:cat>
          <c:val>
            <c:numRef>
              <c:f>'Q1 (ii)'!$D$8:$D$19</c:f>
              <c:numCache>
                <c:formatCode>0.000000</c:formatCode>
                <c:ptCount val="12"/>
                <c:pt idx="0">
                  <c:v>1.0364166666666666E-3</c:v>
                </c:pt>
                <c:pt idx="1">
                  <c:v>1.0374919406054425E-3</c:v>
                </c:pt>
                <c:pt idx="2">
                  <c:v>1.0385694480375403E-3</c:v>
                </c:pt>
                <c:pt idx="3">
                  <c:v>1.039649195929109E-3</c:v>
                </c:pt>
                <c:pt idx="4">
                  <c:v>1.0407311912752966E-3</c:v>
                </c:pt>
                <c:pt idx="5">
                  <c:v>1.0418154411004021E-3</c:v>
                </c:pt>
                <c:pt idx="6">
                  <c:v>1.0429019524580267E-3</c:v>
                </c:pt>
                <c:pt idx="7">
                  <c:v>1.0439907324312271E-3</c:v>
                </c:pt>
                <c:pt idx="8">
                  <c:v>1.0450817881326702E-3</c:v>
                </c:pt>
                <c:pt idx="9">
                  <c:v>1.0461751267047867E-3</c:v>
                </c:pt>
                <c:pt idx="10">
                  <c:v>1.0472707553199278E-3</c:v>
                </c:pt>
                <c:pt idx="11">
                  <c:v>1.0483686811805215E-3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2-4445-885A-31412FFE7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574520"/>
        <c:axId val="96572560"/>
      </c:lineChart>
      <c:catAx>
        <c:axId val="96574520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nextTo"/>
        <c:crossAx val="96572560"/>
        <c:crosses val="autoZero"/>
        <c:auto val="1"/>
        <c:lblAlgn val="ctr"/>
        <c:lblOffset val="100"/>
        <c:noMultiLvlLbl val="0"/>
      </c:catAx>
      <c:valAx>
        <c:axId val="96572560"/>
        <c:scaling>
          <c:orientation val="minMax"/>
        </c:scaling>
        <c:delete val="0"/>
        <c:axPos val="l"/>
        <c:majorGridlines/>
        <c:numFmt formatCode="0.000000" sourceLinked="1"/>
        <c:majorTickMark val="out"/>
        <c:minorTickMark val="none"/>
        <c:tickLblPos val="nextTo"/>
        <c:crossAx val="96574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'Q1 (ii) Alt'!$C$5</c:f>
              <c:strCache>
                <c:ptCount val="1"/>
                <c:pt idx="0">
                  <c:v>CFM</c:v>
                </c:pt>
              </c:strCache>
            </c:strRef>
          </c:tx>
          <c:marker>
            <c:symbol val="none"/>
          </c:marker>
          <c:cat>
            <c:numRef>
              <c:f>'Q1 (ii) Alt'!$B$6:$B$17</c:f>
              <c:numCache>
                <c:formatCode>0.000</c:formatCode>
                <c:ptCount val="12"/>
                <c:pt idx="0">
                  <c:v>70.083333333333329</c:v>
                </c:pt>
                <c:pt idx="1">
                  <c:v>70.166666666666671</c:v>
                </c:pt>
                <c:pt idx="2">
                  <c:v>70.25</c:v>
                </c:pt>
                <c:pt idx="3">
                  <c:v>70.333333333333329</c:v>
                </c:pt>
                <c:pt idx="4">
                  <c:v>70.416666666666671</c:v>
                </c:pt>
                <c:pt idx="5">
                  <c:v>70.5</c:v>
                </c:pt>
                <c:pt idx="6">
                  <c:v>70.583333333333329</c:v>
                </c:pt>
                <c:pt idx="7">
                  <c:v>70.666666666666671</c:v>
                </c:pt>
                <c:pt idx="8">
                  <c:v>70.75</c:v>
                </c:pt>
                <c:pt idx="9">
                  <c:v>70.833333333333329</c:v>
                </c:pt>
                <c:pt idx="10">
                  <c:v>70.916666666666671</c:v>
                </c:pt>
                <c:pt idx="11">
                  <c:v>71</c:v>
                </c:pt>
              </c:numCache>
            </c:numRef>
          </c:cat>
          <c:val>
            <c:numRef>
              <c:f>'Q1 (ii) Alt'!$C$6:$C$17</c:f>
              <c:numCache>
                <c:formatCode>0.00000</c:formatCode>
                <c:ptCount val="12"/>
                <c:pt idx="0">
                  <c:v>10.423719170283841</c:v>
                </c:pt>
                <c:pt idx="1">
                  <c:v>10.412853778149747</c:v>
                </c:pt>
                <c:pt idx="2">
                  <c:v>10.401999711795282</c:v>
                </c:pt>
                <c:pt idx="3">
                  <c:v>10.391156959414769</c:v>
                </c:pt>
                <c:pt idx="4">
                  <c:v>10.38032550921484</c:v>
                </c:pt>
                <c:pt idx="5">
                  <c:v>10.369505349414421</c:v>
                </c:pt>
                <c:pt idx="6">
                  <c:v>10.358696468244716</c:v>
                </c:pt>
                <c:pt idx="7">
                  <c:v>10.347898853949197</c:v>
                </c:pt>
                <c:pt idx="8">
                  <c:v>10.337112494783588</c:v>
                </c:pt>
                <c:pt idx="9">
                  <c:v>10.326337379015863</c:v>
                </c:pt>
                <c:pt idx="10">
                  <c:v>10.315573494926216</c:v>
                </c:pt>
                <c:pt idx="11">
                  <c:v>10.304820830807062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0-474E-B742-30E835853798}"/>
            </c:ext>
          </c:extLst>
        </c:ser>
        <c:ser>
          <c:idx val="2"/>
          <c:order val="1"/>
          <c:tx>
            <c:strRef>
              <c:f>'Q1 (ii) Alt'!$D$5</c:f>
              <c:strCache>
                <c:ptCount val="1"/>
                <c:pt idx="0">
                  <c:v>UDD</c:v>
                </c:pt>
              </c:strCache>
            </c:strRef>
          </c:tx>
          <c:marker>
            <c:symbol val="none"/>
          </c:marker>
          <c:cat>
            <c:numRef>
              <c:f>'Q1 (ii) Alt'!$B$6:$B$17</c:f>
              <c:numCache>
                <c:formatCode>0.000</c:formatCode>
                <c:ptCount val="12"/>
                <c:pt idx="0">
                  <c:v>70.083333333333329</c:v>
                </c:pt>
                <c:pt idx="1">
                  <c:v>70.166666666666671</c:v>
                </c:pt>
                <c:pt idx="2">
                  <c:v>70.25</c:v>
                </c:pt>
                <c:pt idx="3">
                  <c:v>70.333333333333329</c:v>
                </c:pt>
                <c:pt idx="4">
                  <c:v>70.416666666666671</c:v>
                </c:pt>
                <c:pt idx="5">
                  <c:v>70.5</c:v>
                </c:pt>
                <c:pt idx="6">
                  <c:v>70.583333333333329</c:v>
                </c:pt>
                <c:pt idx="7">
                  <c:v>70.666666666666671</c:v>
                </c:pt>
                <c:pt idx="8">
                  <c:v>70.75</c:v>
                </c:pt>
                <c:pt idx="9">
                  <c:v>70.833333333333329</c:v>
                </c:pt>
                <c:pt idx="10">
                  <c:v>70.916666666666671</c:v>
                </c:pt>
                <c:pt idx="11">
                  <c:v>71</c:v>
                </c:pt>
              </c:numCache>
            </c:numRef>
          </c:cat>
          <c:val>
            <c:numRef>
              <c:f>'Q1 (ii) Alt'!$D$6:$D$17</c:f>
              <c:numCache>
                <c:formatCode>0.00000</c:formatCode>
                <c:ptCount val="12"/>
                <c:pt idx="0">
                  <c:v>10.364166666666666</c:v>
                </c:pt>
                <c:pt idx="1">
                  <c:v>10.364166666666666</c:v>
                </c:pt>
                <c:pt idx="2">
                  <c:v>10.364166666666666</c:v>
                </c:pt>
                <c:pt idx="3">
                  <c:v>10.364166666666666</c:v>
                </c:pt>
                <c:pt idx="4">
                  <c:v>10.364166666666666</c:v>
                </c:pt>
                <c:pt idx="5">
                  <c:v>10.364166666666666</c:v>
                </c:pt>
                <c:pt idx="6">
                  <c:v>10.364166666666666</c:v>
                </c:pt>
                <c:pt idx="7">
                  <c:v>10.364166666666666</c:v>
                </c:pt>
                <c:pt idx="8">
                  <c:v>10.364166666666666</c:v>
                </c:pt>
                <c:pt idx="9">
                  <c:v>10.364166666666666</c:v>
                </c:pt>
                <c:pt idx="10">
                  <c:v>10.364166666666666</c:v>
                </c:pt>
                <c:pt idx="11">
                  <c:v>10.364166666666666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474E-B742-30E835853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575304"/>
        <c:axId val="1015642792"/>
      </c:lineChart>
      <c:catAx>
        <c:axId val="96575304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crossAx val="1015642792"/>
        <c:crosses val="autoZero"/>
        <c:auto val="1"/>
        <c:lblAlgn val="ctr"/>
        <c:lblOffset val="100"/>
        <c:noMultiLvlLbl val="0"/>
      </c:catAx>
      <c:valAx>
        <c:axId val="1015642792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96575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4</xdr:row>
      <xdr:rowOff>104775</xdr:rowOff>
    </xdr:from>
    <xdr:to>
      <xdr:col>12</xdr:col>
      <xdr:colOff>57150</xdr:colOff>
      <xdr:row>18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3</xdr:row>
      <xdr:rowOff>123824</xdr:rowOff>
    </xdr:from>
    <xdr:to>
      <xdr:col>12</xdr:col>
      <xdr:colOff>0</xdr:colOff>
      <xdr:row>18</xdr:row>
      <xdr:rowOff>28575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workbookViewId="0"/>
  </sheetViews>
  <sheetFormatPr defaultRowHeight="12.75" x14ac:dyDescent="0.2"/>
  <cols>
    <col min="1" max="1" width="2.140625" style="1" customWidth="1"/>
    <col min="2" max="2" width="9.7109375" style="1" customWidth="1"/>
    <col min="3" max="3" width="9.28515625" style="1" bestFit="1" customWidth="1"/>
    <col min="4" max="4" width="4.28515625" style="1" customWidth="1"/>
    <col min="5" max="5" width="14.85546875" style="1" bestFit="1" customWidth="1"/>
    <col min="6" max="6" width="3.5703125" style="1" customWidth="1"/>
    <col min="7" max="7" width="10.7109375" style="1" customWidth="1"/>
    <col min="8" max="8" width="13.140625" style="1" customWidth="1"/>
    <col min="9" max="9" width="14.85546875" style="1" customWidth="1"/>
    <col min="10" max="10" width="10.7109375" style="1" bestFit="1" customWidth="1"/>
    <col min="11" max="11" width="3.5703125" style="1" customWidth="1"/>
    <col min="12" max="12" width="10.42578125" style="1" customWidth="1"/>
    <col min="13" max="13" width="10.5703125" style="1" bestFit="1" customWidth="1"/>
    <col min="14" max="14" width="10.7109375" style="1" bestFit="1" customWidth="1"/>
    <col min="15" max="15" width="3.5703125" style="1" customWidth="1"/>
    <col min="16" max="16" width="12.42578125" style="1" bestFit="1" customWidth="1"/>
    <col min="17" max="17" width="11.140625" style="1" customWidth="1"/>
    <col min="18" max="18" width="11" style="1" customWidth="1"/>
    <col min="19" max="19" width="4" style="1" customWidth="1"/>
    <col min="20" max="21" width="9.140625" style="1"/>
    <col min="22" max="22" width="24.28515625" style="1" bestFit="1" customWidth="1"/>
    <col min="23" max="16384" width="9.140625" style="1"/>
  </cols>
  <sheetData>
    <row r="1" spans="1:22" ht="13.5" thickBot="1" x14ac:dyDescent="0.25"/>
    <row r="2" spans="1:22" s="2" customFormat="1" ht="26.25" thickBot="1" x14ac:dyDescent="0.4">
      <c r="A2" s="3" t="s">
        <v>236</v>
      </c>
    </row>
    <row r="4" spans="1:22" ht="25.5" x14ac:dyDescent="0.2">
      <c r="B4" s="4" t="s">
        <v>1</v>
      </c>
      <c r="C4" s="5">
        <v>100000</v>
      </c>
      <c r="G4" s="6"/>
    </row>
    <row r="5" spans="1:22" x14ac:dyDescent="0.2">
      <c r="B5" s="4" t="s">
        <v>2</v>
      </c>
      <c r="C5" s="7">
        <v>0.01</v>
      </c>
      <c r="D5" s="6" t="s">
        <v>3</v>
      </c>
    </row>
    <row r="6" spans="1:22" s="8" customFormat="1" ht="14.25" x14ac:dyDescent="0.2">
      <c r="B6" s="4" t="s">
        <v>4</v>
      </c>
      <c r="C6" s="9">
        <v>1.2437E-2</v>
      </c>
    </row>
    <row r="7" spans="1:22" ht="16.5" customHeight="1" thickBot="1" x14ac:dyDescent="0.25">
      <c r="G7" s="223" t="s">
        <v>5</v>
      </c>
      <c r="H7" s="223"/>
      <c r="I7" s="223"/>
      <c r="J7" s="223"/>
      <c r="L7" s="223" t="s">
        <v>245</v>
      </c>
      <c r="M7" s="223"/>
      <c r="N7" s="223"/>
      <c r="P7" s="223" t="s">
        <v>246</v>
      </c>
      <c r="Q7" s="223"/>
      <c r="R7" s="223"/>
    </row>
    <row r="8" spans="1:22" ht="13.5" thickTop="1" x14ac:dyDescent="0.2">
      <c r="D8" s="8"/>
      <c r="E8" s="123" t="s">
        <v>7</v>
      </c>
      <c r="F8" s="8"/>
      <c r="G8" s="123" t="s">
        <v>126</v>
      </c>
      <c r="H8" s="224" t="s">
        <v>9</v>
      </c>
      <c r="I8" s="225"/>
      <c r="J8" s="124" t="s">
        <v>7</v>
      </c>
      <c r="K8" s="8"/>
      <c r="L8" s="123" t="s">
        <v>126</v>
      </c>
      <c r="M8" s="206" t="s">
        <v>9</v>
      </c>
      <c r="N8" s="124" t="s">
        <v>7</v>
      </c>
      <c r="O8" s="8"/>
      <c r="P8" s="206" t="s">
        <v>9</v>
      </c>
      <c r="Q8" s="209" t="s">
        <v>126</v>
      </c>
      <c r="R8" s="124" t="s">
        <v>7</v>
      </c>
      <c r="S8" s="8"/>
    </row>
    <row r="10" spans="1:22" s="214" customFormat="1" ht="25.5" x14ac:dyDescent="0.2">
      <c r="A10" s="10"/>
      <c r="B10" s="4" t="s">
        <v>10</v>
      </c>
      <c r="C10" s="4" t="s">
        <v>11</v>
      </c>
      <c r="D10" s="10"/>
      <c r="E10" s="11" t="s">
        <v>12</v>
      </c>
      <c r="F10" s="10"/>
      <c r="G10" s="4" t="s">
        <v>13</v>
      </c>
      <c r="H10" s="11" t="s">
        <v>14</v>
      </c>
      <c r="I10" s="11" t="s">
        <v>15</v>
      </c>
      <c r="J10" s="11" t="s">
        <v>16</v>
      </c>
      <c r="K10" s="10"/>
      <c r="L10" s="4" t="s">
        <v>13</v>
      </c>
      <c r="M10" s="11" t="s">
        <v>244</v>
      </c>
      <c r="N10" s="11" t="s">
        <v>16</v>
      </c>
      <c r="O10" s="10"/>
      <c r="P10" s="11" t="s">
        <v>247</v>
      </c>
      <c r="Q10" s="4" t="s">
        <v>248</v>
      </c>
      <c r="R10" s="11" t="s">
        <v>16</v>
      </c>
      <c r="S10" s="10"/>
      <c r="T10" s="10"/>
      <c r="U10" s="12" t="s">
        <v>17</v>
      </c>
      <c r="V10" s="13"/>
    </row>
    <row r="11" spans="1:22" x14ac:dyDescent="0.2">
      <c r="B11" s="4">
        <v>1</v>
      </c>
      <c r="C11" s="14">
        <f t="shared" ref="C11:C22" si="0">70+B11/12</f>
        <v>70.083333333333329</v>
      </c>
      <c r="E11" s="207">
        <f>1/(1+$C$5)</f>
        <v>0.99009900990099009</v>
      </c>
      <c r="G11" s="125">
        <f t="shared" ref="G11:G22" si="1">1-(1-$C$6)^(1/12)</f>
        <v>1.0423719170283841E-3</v>
      </c>
      <c r="H11" s="126">
        <v>10000</v>
      </c>
      <c r="I11" s="122">
        <f t="shared" ref="I11:I22" si="2">H11*G11</f>
        <v>10.423719170283841</v>
      </c>
      <c r="J11" s="127">
        <f t="shared" ref="J11:J22" si="3">$C$4*E11*I11/$H$11</f>
        <v>103.20514029984001</v>
      </c>
      <c r="L11" s="215">
        <f t="shared" ref="L11:L22" si="4">1-(1-$C$6)^(1/12)</f>
        <v>1.0423719170283841E-3</v>
      </c>
      <c r="M11" s="208">
        <f>(1-$C$6)^(B11-1)</f>
        <v>1</v>
      </c>
      <c r="N11" s="127">
        <f t="shared" ref="N11:N22" si="5">M11*L11*E11*$C$4</f>
        <v>103.20514029984</v>
      </c>
      <c r="P11" s="208">
        <f t="shared" ref="P11:P22" si="6">(1-$C$6)^(B11/12)</f>
        <v>0.99895762808297162</v>
      </c>
      <c r="Q11" s="212">
        <f>1-P11</f>
        <v>1.0423719170283841E-3</v>
      </c>
      <c r="R11" s="127">
        <f t="shared" ref="R11:R22" si="7">Q11*E11*$C$4</f>
        <v>103.20514029984</v>
      </c>
      <c r="U11" s="130">
        <v>1</v>
      </c>
      <c r="V11" s="131" t="s">
        <v>18</v>
      </c>
    </row>
    <row r="12" spans="1:22" x14ac:dyDescent="0.2">
      <c r="B12" s="4">
        <v>2</v>
      </c>
      <c r="C12" s="14">
        <f t="shared" si="0"/>
        <v>70.166666666666671</v>
      </c>
      <c r="E12" s="207">
        <f t="shared" ref="E12:E22" si="8">E11/(1+$C$5)</f>
        <v>0.98029604940692083</v>
      </c>
      <c r="G12" s="125">
        <f t="shared" si="1"/>
        <v>1.0423719170283841E-3</v>
      </c>
      <c r="H12" s="126">
        <f t="shared" ref="H12:H22" si="9">H11-I11</f>
        <v>9989.5762808297168</v>
      </c>
      <c r="I12" s="122">
        <f t="shared" si="2"/>
        <v>10.412853778149747</v>
      </c>
      <c r="J12" s="127">
        <f t="shared" si="3"/>
        <v>102.07679421772127</v>
      </c>
      <c r="L12" s="215">
        <f t="shared" si="4"/>
        <v>1.0423719170283841E-3</v>
      </c>
      <c r="M12" s="208">
        <f t="shared" ref="M12:M22" si="10">(1-$C$6)^((B12-1)/12)</f>
        <v>0.99895762808297162</v>
      </c>
      <c r="N12" s="127">
        <f t="shared" si="5"/>
        <v>102.07679421772127</v>
      </c>
      <c r="P12" s="208">
        <f t="shared" si="6"/>
        <v>0.99791634270515661</v>
      </c>
      <c r="Q12" s="212">
        <f>P11-P12</f>
        <v>1.0412853778150044E-3</v>
      </c>
      <c r="R12" s="127">
        <f t="shared" si="7"/>
        <v>102.07679421772417</v>
      </c>
      <c r="U12" s="130">
        <v>2</v>
      </c>
      <c r="V12" s="131" t="s">
        <v>19</v>
      </c>
    </row>
    <row r="13" spans="1:22" x14ac:dyDescent="0.2">
      <c r="B13" s="4">
        <v>3</v>
      </c>
      <c r="C13" s="14">
        <f t="shared" si="0"/>
        <v>70.25</v>
      </c>
      <c r="E13" s="207">
        <f t="shared" si="8"/>
        <v>0.97059014792764442</v>
      </c>
      <c r="G13" s="125">
        <f t="shared" si="1"/>
        <v>1.0423719170283841E-3</v>
      </c>
      <c r="H13" s="126">
        <f t="shared" si="9"/>
        <v>9979.1634270515679</v>
      </c>
      <c r="I13" s="122">
        <f t="shared" si="2"/>
        <v>10.401999711795282</v>
      </c>
      <c r="J13" s="127">
        <f t="shared" si="3"/>
        <v>100.96078439014697</v>
      </c>
      <c r="L13" s="215">
        <f t="shared" si="4"/>
        <v>1.0423719170283841E-3</v>
      </c>
      <c r="M13" s="208">
        <f t="shared" si="10"/>
        <v>0.99791634270515661</v>
      </c>
      <c r="N13" s="127">
        <f t="shared" si="5"/>
        <v>100.96078439014696</v>
      </c>
      <c r="P13" s="208">
        <f t="shared" si="6"/>
        <v>0.99687614273397707</v>
      </c>
      <c r="Q13" s="212">
        <f t="shared" ref="Q13:Q22" si="11">P12-P13</f>
        <v>1.0401999711795451E-3</v>
      </c>
      <c r="R13" s="127">
        <f t="shared" si="7"/>
        <v>100.9607843901486</v>
      </c>
      <c r="U13" s="130">
        <v>1</v>
      </c>
      <c r="V13" s="131" t="s">
        <v>20</v>
      </c>
    </row>
    <row r="14" spans="1:22" x14ac:dyDescent="0.2">
      <c r="B14" s="4">
        <v>4</v>
      </c>
      <c r="C14" s="14">
        <f t="shared" si="0"/>
        <v>70.333333333333329</v>
      </c>
      <c r="E14" s="207">
        <f t="shared" si="8"/>
        <v>0.96098034448281622</v>
      </c>
      <c r="G14" s="125">
        <f t="shared" si="1"/>
        <v>1.0423719170283841E-3</v>
      </c>
      <c r="H14" s="126">
        <f t="shared" si="9"/>
        <v>9968.7614273397721</v>
      </c>
      <c r="I14" s="122">
        <f t="shared" si="2"/>
        <v>10.391156959414769</v>
      </c>
      <c r="J14" s="127">
        <f t="shared" si="3"/>
        <v>99.856975944334181</v>
      </c>
      <c r="L14" s="215">
        <f t="shared" si="4"/>
        <v>1.0423719170283841E-3</v>
      </c>
      <c r="M14" s="208">
        <f t="shared" si="10"/>
        <v>0.99687614273397707</v>
      </c>
      <c r="N14" s="127">
        <f t="shared" si="5"/>
        <v>99.856975944334167</v>
      </c>
      <c r="P14" s="208">
        <f t="shared" si="6"/>
        <v>0.99583702703803556</v>
      </c>
      <c r="Q14" s="212">
        <f t="shared" si="11"/>
        <v>1.039115695941506E-3</v>
      </c>
      <c r="R14" s="127">
        <f t="shared" si="7"/>
        <v>99.856975944336966</v>
      </c>
      <c r="U14" s="130">
        <v>1</v>
      </c>
      <c r="V14" s="131" t="s">
        <v>21</v>
      </c>
    </row>
    <row r="15" spans="1:22" x14ac:dyDescent="0.2">
      <c r="B15" s="4">
        <v>5</v>
      </c>
      <c r="C15" s="14">
        <f t="shared" si="0"/>
        <v>70.416666666666671</v>
      </c>
      <c r="E15" s="207">
        <f t="shared" si="8"/>
        <v>0.95146568760674877</v>
      </c>
      <c r="G15" s="125">
        <f t="shared" si="1"/>
        <v>1.0423719170283841E-3</v>
      </c>
      <c r="H15" s="126">
        <f t="shared" si="9"/>
        <v>9958.3702703803574</v>
      </c>
      <c r="I15" s="122">
        <f t="shared" si="2"/>
        <v>10.38032550921484</v>
      </c>
      <c r="J15" s="127">
        <f t="shared" si="3"/>
        <v>98.765235482069727</v>
      </c>
      <c r="L15" s="215">
        <f t="shared" si="4"/>
        <v>1.0423719170283841E-3</v>
      </c>
      <c r="M15" s="208">
        <f t="shared" si="10"/>
        <v>0.99583702703803556</v>
      </c>
      <c r="N15" s="127">
        <f t="shared" si="5"/>
        <v>98.765235482069727</v>
      </c>
      <c r="P15" s="208">
        <f t="shared" si="6"/>
        <v>0.99479899448711417</v>
      </c>
      <c r="Q15" s="212">
        <f t="shared" si="11"/>
        <v>1.0380325509213861E-3</v>
      </c>
      <c r="R15" s="127">
        <f t="shared" si="7"/>
        <v>98.765235482060419</v>
      </c>
      <c r="U15" s="132">
        <v>1</v>
      </c>
      <c r="V15" s="133" t="s">
        <v>22</v>
      </c>
    </row>
    <row r="16" spans="1:22" x14ac:dyDescent="0.2">
      <c r="B16" s="4">
        <v>6</v>
      </c>
      <c r="C16" s="14">
        <f t="shared" si="0"/>
        <v>70.5</v>
      </c>
      <c r="E16" s="207">
        <f t="shared" si="8"/>
        <v>0.94204523525420669</v>
      </c>
      <c r="G16" s="125">
        <f t="shared" si="1"/>
        <v>1.0423719170283841E-3</v>
      </c>
      <c r="H16" s="126">
        <f t="shared" si="9"/>
        <v>9947.9899448711421</v>
      </c>
      <c r="I16" s="122">
        <f t="shared" si="2"/>
        <v>10.369505349414421</v>
      </c>
      <c r="J16" s="127">
        <f t="shared" si="3"/>
        <v>97.685431063588624</v>
      </c>
      <c r="L16" s="215">
        <f t="shared" si="4"/>
        <v>1.0423719170283841E-3</v>
      </c>
      <c r="M16" s="208">
        <f t="shared" si="10"/>
        <v>0.99479899448711417</v>
      </c>
      <c r="N16" s="127">
        <f t="shared" si="5"/>
        <v>97.685431063588624</v>
      </c>
      <c r="P16" s="208">
        <f t="shared" si="6"/>
        <v>0.99376204395217271</v>
      </c>
      <c r="Q16" s="212">
        <f t="shared" si="11"/>
        <v>1.0369505349414609E-3</v>
      </c>
      <c r="R16" s="127">
        <f t="shared" si="7"/>
        <v>97.6854310635904</v>
      </c>
      <c r="U16" s="132">
        <v>1</v>
      </c>
      <c r="V16" s="133" t="s">
        <v>23</v>
      </c>
    </row>
    <row r="17" spans="2:22" x14ac:dyDescent="0.2">
      <c r="B17" s="4">
        <v>7</v>
      </c>
      <c r="C17" s="14">
        <f t="shared" si="0"/>
        <v>70.583333333333329</v>
      </c>
      <c r="E17" s="207">
        <f t="shared" si="8"/>
        <v>0.93271805470713531</v>
      </c>
      <c r="G17" s="125">
        <f t="shared" si="1"/>
        <v>1.0423719170283841E-3</v>
      </c>
      <c r="H17" s="126">
        <f t="shared" si="9"/>
        <v>9937.6204395217283</v>
      </c>
      <c r="I17" s="122">
        <f t="shared" si="2"/>
        <v>10.358696468244716</v>
      </c>
      <c r="J17" s="127">
        <f t="shared" si="3"/>
        <v>96.617432191628851</v>
      </c>
      <c r="L17" s="215">
        <f t="shared" si="4"/>
        <v>1.0423719170283841E-3</v>
      </c>
      <c r="M17" s="208">
        <f t="shared" si="10"/>
        <v>0.99376204395217271</v>
      </c>
      <c r="N17" s="127">
        <f t="shared" si="5"/>
        <v>96.617432191628836</v>
      </c>
      <c r="P17" s="208">
        <f t="shared" si="6"/>
        <v>0.99272617430534815</v>
      </c>
      <c r="Q17" s="212">
        <f t="shared" si="11"/>
        <v>1.035869646824561E-3</v>
      </c>
      <c r="R17" s="127">
        <f t="shared" si="7"/>
        <v>96.617432191637178</v>
      </c>
      <c r="U17" s="132">
        <v>1</v>
      </c>
      <c r="V17" s="133" t="s">
        <v>24</v>
      </c>
    </row>
    <row r="18" spans="2:22" x14ac:dyDescent="0.2">
      <c r="B18" s="4">
        <v>8</v>
      </c>
      <c r="C18" s="14">
        <f t="shared" si="0"/>
        <v>70.666666666666671</v>
      </c>
      <c r="E18" s="207">
        <f t="shared" si="8"/>
        <v>0.92348322248231218</v>
      </c>
      <c r="G18" s="125">
        <f t="shared" si="1"/>
        <v>1.0423719170283841E-3</v>
      </c>
      <c r="H18" s="126">
        <f t="shared" si="9"/>
        <v>9927.2617430534829</v>
      </c>
      <c r="I18" s="122">
        <f t="shared" si="2"/>
        <v>10.347898853949197</v>
      </c>
      <c r="J18" s="127">
        <f t="shared" si="3"/>
        <v>95.561109795660286</v>
      </c>
      <c r="L18" s="215">
        <f t="shared" si="4"/>
        <v>1.0423719170283841E-3</v>
      </c>
      <c r="M18" s="208">
        <f t="shared" si="10"/>
        <v>0.99272617430534815</v>
      </c>
      <c r="N18" s="127">
        <f t="shared" si="5"/>
        <v>95.561109795660272</v>
      </c>
      <c r="P18" s="208">
        <f t="shared" si="6"/>
        <v>0.9916913844199533</v>
      </c>
      <c r="Q18" s="212">
        <f t="shared" si="11"/>
        <v>1.034789885394849E-3</v>
      </c>
      <c r="R18" s="127">
        <f t="shared" si="7"/>
        <v>95.561109795653763</v>
      </c>
      <c r="U18" s="134">
        <v>1</v>
      </c>
      <c r="V18" s="135" t="s">
        <v>25</v>
      </c>
    </row>
    <row r="19" spans="2:22" x14ac:dyDescent="0.2">
      <c r="B19" s="4">
        <v>9</v>
      </c>
      <c r="C19" s="14">
        <f t="shared" si="0"/>
        <v>70.75</v>
      </c>
      <c r="E19" s="207">
        <f t="shared" si="8"/>
        <v>0.914339824239913</v>
      </c>
      <c r="G19" s="125">
        <f t="shared" si="1"/>
        <v>1.0423719170283841E-3</v>
      </c>
      <c r="H19" s="126">
        <f t="shared" si="9"/>
        <v>9916.9138441995328</v>
      </c>
      <c r="I19" s="122">
        <f t="shared" si="2"/>
        <v>10.337112494783588</v>
      </c>
      <c r="J19" s="127">
        <f t="shared" si="3"/>
        <v>94.516336216286334</v>
      </c>
      <c r="L19" s="215">
        <f t="shared" si="4"/>
        <v>1.0423719170283841E-3</v>
      </c>
      <c r="M19" s="208">
        <f t="shared" si="10"/>
        <v>0.9916913844199533</v>
      </c>
      <c r="N19" s="127">
        <f t="shared" si="5"/>
        <v>94.516336216286348</v>
      </c>
      <c r="P19" s="208">
        <f t="shared" si="6"/>
        <v>0.99065767317047493</v>
      </c>
      <c r="Q19" s="212">
        <f t="shared" si="11"/>
        <v>1.0337112494783751E-3</v>
      </c>
      <c r="R19" s="127">
        <f t="shared" si="7"/>
        <v>94.51633621628784</v>
      </c>
      <c r="U19" s="118">
        <v>1</v>
      </c>
      <c r="V19" s="119" t="s">
        <v>26</v>
      </c>
    </row>
    <row r="20" spans="2:22" x14ac:dyDescent="0.2">
      <c r="B20" s="4">
        <v>10</v>
      </c>
      <c r="C20" s="14">
        <f t="shared" si="0"/>
        <v>70.833333333333329</v>
      </c>
      <c r="E20" s="207">
        <f t="shared" si="8"/>
        <v>0.90528695469298315</v>
      </c>
      <c r="G20" s="125">
        <f t="shared" si="1"/>
        <v>1.0423719170283841E-3</v>
      </c>
      <c r="H20" s="126">
        <f t="shared" si="9"/>
        <v>9906.5767317047485</v>
      </c>
      <c r="I20" s="122">
        <f t="shared" si="2"/>
        <v>10.326337379015863</v>
      </c>
      <c r="J20" s="127">
        <f t="shared" si="3"/>
        <v>93.482985189815906</v>
      </c>
      <c r="L20" s="215">
        <f t="shared" si="4"/>
        <v>1.0423719170283841E-3</v>
      </c>
      <c r="M20" s="208">
        <f t="shared" si="10"/>
        <v>0.99065767317047493</v>
      </c>
      <c r="N20" s="127">
        <f t="shared" si="5"/>
        <v>93.482985189815906</v>
      </c>
      <c r="P20" s="208">
        <f t="shared" si="6"/>
        <v>0.98962503943257329</v>
      </c>
      <c r="Q20" s="212">
        <f t="shared" si="11"/>
        <v>1.0326337379016337E-3</v>
      </c>
      <c r="R20" s="127">
        <f t="shared" si="7"/>
        <v>93.482985189820212</v>
      </c>
      <c r="U20" s="118">
        <v>1</v>
      </c>
      <c r="V20" s="119" t="s">
        <v>27</v>
      </c>
    </row>
    <row r="21" spans="2:22" x14ac:dyDescent="0.2">
      <c r="B21" s="4">
        <v>11</v>
      </c>
      <c r="C21" s="14">
        <f t="shared" si="0"/>
        <v>70.916666666666671</v>
      </c>
      <c r="E21" s="207">
        <f t="shared" si="8"/>
        <v>0.89632371751780504</v>
      </c>
      <c r="G21" s="125">
        <f t="shared" si="1"/>
        <v>1.0423719170283841E-3</v>
      </c>
      <c r="H21" s="126">
        <f t="shared" si="9"/>
        <v>9896.2503943257325</v>
      </c>
      <c r="I21" s="122">
        <f t="shared" si="2"/>
        <v>10.315573494926216</v>
      </c>
      <c r="J21" s="127">
        <f t="shared" si="3"/>
        <v>92.460931833004025</v>
      </c>
      <c r="L21" s="215">
        <f t="shared" si="4"/>
        <v>1.0423719170283841E-3</v>
      </c>
      <c r="M21" s="208">
        <f t="shared" si="10"/>
        <v>0.98962503943257329</v>
      </c>
      <c r="N21" s="127">
        <f t="shared" si="5"/>
        <v>92.46093183300404</v>
      </c>
      <c r="P21" s="208">
        <f t="shared" si="6"/>
        <v>0.98859348208308073</v>
      </c>
      <c r="Q21" s="212">
        <f t="shared" si="11"/>
        <v>1.0315573494925623E-3</v>
      </c>
      <c r="R21" s="127">
        <f t="shared" si="7"/>
        <v>92.46093183299871</v>
      </c>
      <c r="U21" s="118">
        <v>2</v>
      </c>
      <c r="V21" s="119" t="s">
        <v>28</v>
      </c>
    </row>
    <row r="22" spans="2:22" x14ac:dyDescent="0.2">
      <c r="B22" s="4">
        <v>12</v>
      </c>
      <c r="C22" s="14">
        <f t="shared" si="0"/>
        <v>71</v>
      </c>
      <c r="E22" s="207">
        <f t="shared" si="8"/>
        <v>0.88744922526515346</v>
      </c>
      <c r="G22" s="125">
        <f t="shared" si="1"/>
        <v>1.0423719170283841E-3</v>
      </c>
      <c r="H22" s="126">
        <f t="shared" si="9"/>
        <v>9885.9348208308056</v>
      </c>
      <c r="I22" s="122">
        <f t="shared" si="2"/>
        <v>10.304820830807062</v>
      </c>
      <c r="J22" s="127">
        <f t="shared" si="3"/>
        <v>91.450052627959423</v>
      </c>
      <c r="L22" s="215">
        <f t="shared" si="4"/>
        <v>1.0423719170283841E-3</v>
      </c>
      <c r="M22" s="208">
        <f t="shared" si="10"/>
        <v>0.98859348208308073</v>
      </c>
      <c r="N22" s="127">
        <f t="shared" si="5"/>
        <v>91.450052627959423</v>
      </c>
      <c r="P22" s="208">
        <f t="shared" si="6"/>
        <v>0.98756299999999997</v>
      </c>
      <c r="Q22" s="212">
        <f t="shared" si="11"/>
        <v>1.0304820830807637E-3</v>
      </c>
      <c r="R22" s="127">
        <f t="shared" si="7"/>
        <v>91.450052627964524</v>
      </c>
      <c r="U22" s="118">
        <v>1</v>
      </c>
      <c r="V22" s="119" t="s">
        <v>29</v>
      </c>
    </row>
    <row r="23" spans="2:22" ht="13.5" thickBot="1" x14ac:dyDescent="0.25">
      <c r="J23" s="21"/>
      <c r="N23" s="21"/>
      <c r="R23" s="21"/>
      <c r="U23" s="120">
        <v>1</v>
      </c>
      <c r="V23" s="121" t="s">
        <v>30</v>
      </c>
    </row>
    <row r="24" spans="2:22" ht="14.25" thickTop="1" thickBot="1" x14ac:dyDescent="0.25">
      <c r="H24" s="22"/>
      <c r="I24" s="23" t="s">
        <v>31</v>
      </c>
      <c r="J24" s="128">
        <f>SUM(J11:J23)</f>
        <v>1166.6392092520555</v>
      </c>
      <c r="K24" s="129" t="s">
        <v>7</v>
      </c>
      <c r="M24" s="22"/>
      <c r="N24" s="128">
        <f>SUM(N11:N23)</f>
        <v>1166.6392092520555</v>
      </c>
      <c r="O24" s="129" t="s">
        <v>7</v>
      </c>
      <c r="Q24" s="22"/>
      <c r="R24" s="128">
        <f>SUM(R11:R23)</f>
        <v>1166.6392092520628</v>
      </c>
      <c r="S24" s="129" t="s">
        <v>7</v>
      </c>
      <c r="U24" s="12">
        <v>15</v>
      </c>
      <c r="V24" s="12" t="s">
        <v>32</v>
      </c>
    </row>
    <row r="25" spans="2:22" ht="13.5" thickTop="1" x14ac:dyDescent="0.2"/>
    <row r="27" spans="2:22" ht="13.5" thickBot="1" x14ac:dyDescent="0.25">
      <c r="G27" s="223" t="s">
        <v>6</v>
      </c>
      <c r="H27" s="223"/>
      <c r="I27" s="223"/>
      <c r="J27" s="223"/>
      <c r="L27" s="223" t="s">
        <v>249</v>
      </c>
      <c r="M27" s="223"/>
      <c r="N27" s="223"/>
      <c r="P27" s="223" t="s">
        <v>250</v>
      </c>
      <c r="Q27" s="223"/>
      <c r="R27" s="223"/>
    </row>
    <row r="28" spans="2:22" ht="15.75" customHeight="1" thickTop="1" x14ac:dyDescent="0.2">
      <c r="F28" s="8"/>
      <c r="G28" s="220" t="s">
        <v>126</v>
      </c>
      <c r="H28" s="221"/>
      <c r="I28" s="222"/>
      <c r="J28" s="111" t="s">
        <v>7</v>
      </c>
      <c r="L28" s="111" t="s">
        <v>9</v>
      </c>
      <c r="M28" s="111" t="s">
        <v>9</v>
      </c>
      <c r="N28" s="111" t="s">
        <v>7</v>
      </c>
      <c r="P28" s="111" t="s">
        <v>9</v>
      </c>
      <c r="Q28" s="111" t="s">
        <v>9</v>
      </c>
      <c r="R28" s="111" t="s">
        <v>7</v>
      </c>
    </row>
    <row r="29" spans="2:22" x14ac:dyDescent="0.2">
      <c r="D29" s="210"/>
      <c r="E29" s="210"/>
    </row>
    <row r="30" spans="2:22" s="10" customFormat="1" ht="25.5" x14ac:dyDescent="0.2">
      <c r="B30" s="4" t="s">
        <v>10</v>
      </c>
      <c r="C30" s="4" t="s">
        <v>11</v>
      </c>
      <c r="D30" s="210"/>
      <c r="E30" s="210"/>
      <c r="G30" s="11" t="s">
        <v>14</v>
      </c>
      <c r="H30" s="11" t="s">
        <v>15</v>
      </c>
      <c r="I30" s="4" t="s">
        <v>13</v>
      </c>
      <c r="J30" s="11" t="s">
        <v>16</v>
      </c>
      <c r="L30" s="11" t="s">
        <v>244</v>
      </c>
      <c r="M30" s="4" t="s">
        <v>13</v>
      </c>
      <c r="N30" s="11" t="s">
        <v>16</v>
      </c>
      <c r="P30" s="11" t="s">
        <v>247</v>
      </c>
      <c r="Q30" s="4" t="s">
        <v>248</v>
      </c>
      <c r="R30" s="11" t="s">
        <v>16</v>
      </c>
    </row>
    <row r="31" spans="2:22" x14ac:dyDescent="0.2">
      <c r="B31" s="4">
        <v>1</v>
      </c>
      <c r="C31" s="14">
        <f t="shared" ref="C31:C42" si="12">70+B31/12</f>
        <v>70.083333333333329</v>
      </c>
      <c r="D31" s="210"/>
      <c r="E31" s="210"/>
      <c r="G31" s="112">
        <v>10000</v>
      </c>
      <c r="H31" s="113">
        <f>C6/12 *G31</f>
        <v>10.364166666666666</v>
      </c>
      <c r="I31" s="114">
        <f t="shared" ref="I31:I42" si="13">H31/G31</f>
        <v>1.0364166666666666E-3</v>
      </c>
      <c r="J31" s="115">
        <f t="shared" ref="J31:J42" si="14">$C$4*E11*H31/$G$31</f>
        <v>102.61551155115511</v>
      </c>
      <c r="L31" s="211">
        <f t="shared" ref="L31:L42" si="15">1-(B31-1)/12*$C$6</f>
        <v>1</v>
      </c>
      <c r="M31" s="114">
        <f t="shared" ref="M31:M42" si="16">1/12*$C$6/(1-$C$6*(B31-1)/12)</f>
        <v>1.0364166666666666E-3</v>
      </c>
      <c r="N31" s="115">
        <f t="shared" ref="N31:N42" si="17">E11*L31*M31*$C$4</f>
        <v>102.61551155115509</v>
      </c>
      <c r="P31" s="211">
        <f t="shared" ref="P31:P42" si="18">1-B31/12*$C$6</f>
        <v>0.99896358333333335</v>
      </c>
      <c r="Q31" s="213">
        <f>1-P31</f>
        <v>1.0364166666666508E-3</v>
      </c>
      <c r="R31" s="115">
        <f t="shared" ref="R31:R42" si="19">E11*Q31*$C$4</f>
        <v>102.61551155115355</v>
      </c>
    </row>
    <row r="32" spans="2:22" x14ac:dyDescent="0.2">
      <c r="B32" s="4">
        <v>2</v>
      </c>
      <c r="C32" s="14">
        <f t="shared" si="12"/>
        <v>70.166666666666671</v>
      </c>
      <c r="D32" s="210"/>
      <c r="E32" s="210"/>
      <c r="G32" s="112">
        <f t="shared" ref="G32:G42" si="20">G31-H31</f>
        <v>9989.6358333333337</v>
      </c>
      <c r="H32" s="113">
        <f t="shared" ref="H32:H42" si="21">H31</f>
        <v>10.364166666666666</v>
      </c>
      <c r="I32" s="114">
        <f t="shared" si="13"/>
        <v>1.0374919406054425E-3</v>
      </c>
      <c r="J32" s="115">
        <f t="shared" si="14"/>
        <v>101.59951638728228</v>
      </c>
      <c r="L32" s="211">
        <f t="shared" si="15"/>
        <v>0.99896358333333335</v>
      </c>
      <c r="M32" s="114">
        <f t="shared" si="16"/>
        <v>1.0374919406054425E-3</v>
      </c>
      <c r="N32" s="115">
        <f t="shared" si="17"/>
        <v>101.59951638728229</v>
      </c>
      <c r="P32" s="211">
        <f t="shared" si="18"/>
        <v>0.9979271666666667</v>
      </c>
      <c r="Q32" s="213">
        <f>P31-P32</f>
        <v>1.0364166666666508E-3</v>
      </c>
      <c r="R32" s="115">
        <f t="shared" si="19"/>
        <v>101.59951638728073</v>
      </c>
    </row>
    <row r="33" spans="2:19" x14ac:dyDescent="0.2">
      <c r="B33" s="4">
        <v>3</v>
      </c>
      <c r="C33" s="14">
        <f t="shared" si="12"/>
        <v>70.25</v>
      </c>
      <c r="D33" s="210"/>
      <c r="E33" s="210"/>
      <c r="G33" s="112">
        <f t="shared" si="20"/>
        <v>9979.2716666666674</v>
      </c>
      <c r="H33" s="113">
        <f t="shared" si="21"/>
        <v>10.364166666666666</v>
      </c>
      <c r="I33" s="114">
        <f t="shared" si="13"/>
        <v>1.0385694480375403E-3</v>
      </c>
      <c r="J33" s="115">
        <f t="shared" si="14"/>
        <v>100.59358058146761</v>
      </c>
      <c r="L33" s="211">
        <f t="shared" si="15"/>
        <v>0.9979271666666667</v>
      </c>
      <c r="M33" s="114">
        <f t="shared" si="16"/>
        <v>1.0385694480375405E-3</v>
      </c>
      <c r="N33" s="115">
        <f t="shared" si="17"/>
        <v>100.59358058146762</v>
      </c>
      <c r="P33" s="211">
        <f t="shared" si="18"/>
        <v>0.99689075000000005</v>
      </c>
      <c r="Q33" s="213">
        <f t="shared" ref="Q33:Q42" si="22">P32-P33</f>
        <v>1.0364166666666508E-3</v>
      </c>
      <c r="R33" s="115">
        <f t="shared" si="19"/>
        <v>100.59358058146607</v>
      </c>
    </row>
    <row r="34" spans="2:19" x14ac:dyDescent="0.2">
      <c r="B34" s="4">
        <v>4</v>
      </c>
      <c r="C34" s="14">
        <f t="shared" si="12"/>
        <v>70.333333333333329</v>
      </c>
      <c r="D34" s="210"/>
      <c r="E34" s="210"/>
      <c r="G34" s="112">
        <f t="shared" si="20"/>
        <v>9968.9075000000012</v>
      </c>
      <c r="H34" s="113">
        <f t="shared" si="21"/>
        <v>10.364166666666666</v>
      </c>
      <c r="I34" s="114">
        <f t="shared" si="13"/>
        <v>1.039649195929109E-3</v>
      </c>
      <c r="J34" s="115">
        <f t="shared" si="14"/>
        <v>99.597604536106545</v>
      </c>
      <c r="L34" s="211">
        <f t="shared" si="15"/>
        <v>0.99689075000000005</v>
      </c>
      <c r="M34" s="114">
        <f t="shared" si="16"/>
        <v>1.0396491959291092E-3</v>
      </c>
      <c r="N34" s="115">
        <f t="shared" si="17"/>
        <v>99.59760453610653</v>
      </c>
      <c r="P34" s="211">
        <f t="shared" si="18"/>
        <v>0.99585433333333329</v>
      </c>
      <c r="Q34" s="213">
        <f t="shared" si="22"/>
        <v>1.0364166666667618E-3</v>
      </c>
      <c r="R34" s="115">
        <f t="shared" si="19"/>
        <v>99.597604536115682</v>
      </c>
    </row>
    <row r="35" spans="2:19" x14ac:dyDescent="0.2">
      <c r="B35" s="4">
        <v>5</v>
      </c>
      <c r="C35" s="14">
        <f t="shared" si="12"/>
        <v>70.416666666666671</v>
      </c>
      <c r="D35" s="210"/>
      <c r="E35" s="210"/>
      <c r="G35" s="112">
        <f t="shared" si="20"/>
        <v>9958.5433333333349</v>
      </c>
      <c r="H35" s="113">
        <f t="shared" si="21"/>
        <v>10.364166666666666</v>
      </c>
      <c r="I35" s="114">
        <f t="shared" si="13"/>
        <v>1.0407311912752966E-3</v>
      </c>
      <c r="J35" s="115">
        <f t="shared" si="14"/>
        <v>98.611489639709447</v>
      </c>
      <c r="L35" s="211">
        <f t="shared" si="15"/>
        <v>0.99585433333333329</v>
      </c>
      <c r="M35" s="114">
        <f t="shared" si="16"/>
        <v>1.0407311912752969E-3</v>
      </c>
      <c r="N35" s="115">
        <f t="shared" si="17"/>
        <v>98.611489639709433</v>
      </c>
      <c r="P35" s="211">
        <f t="shared" si="18"/>
        <v>0.99481791666666664</v>
      </c>
      <c r="Q35" s="213">
        <f t="shared" si="22"/>
        <v>1.0364166666666508E-3</v>
      </c>
      <c r="R35" s="115">
        <f t="shared" si="19"/>
        <v>98.611489639707941</v>
      </c>
    </row>
    <row r="36" spans="2:19" x14ac:dyDescent="0.2">
      <c r="B36" s="4">
        <v>6</v>
      </c>
      <c r="C36" s="14">
        <f t="shared" si="12"/>
        <v>70.5</v>
      </c>
      <c r="D36" s="210"/>
      <c r="E36" s="210"/>
      <c r="G36" s="112">
        <f t="shared" si="20"/>
        <v>9948.1791666666686</v>
      </c>
      <c r="H36" s="113">
        <f t="shared" si="21"/>
        <v>10.364166666666666</v>
      </c>
      <c r="I36" s="114">
        <f t="shared" si="13"/>
        <v>1.0418154411004021E-3</v>
      </c>
      <c r="J36" s="115">
        <f t="shared" si="14"/>
        <v>97.635138257138053</v>
      </c>
      <c r="L36" s="211">
        <f t="shared" si="15"/>
        <v>0.99481791666666664</v>
      </c>
      <c r="M36" s="114">
        <f t="shared" si="16"/>
        <v>1.0418154411004023E-3</v>
      </c>
      <c r="N36" s="115">
        <f t="shared" si="17"/>
        <v>97.635138257138053</v>
      </c>
      <c r="P36" s="211">
        <f t="shared" si="18"/>
        <v>0.99378149999999998</v>
      </c>
      <c r="Q36" s="213">
        <f t="shared" si="22"/>
        <v>1.0364166666666508E-3</v>
      </c>
      <c r="R36" s="115">
        <f t="shared" si="19"/>
        <v>97.635138257136575</v>
      </c>
    </row>
    <row r="37" spans="2:19" x14ac:dyDescent="0.2">
      <c r="B37" s="4">
        <v>7</v>
      </c>
      <c r="C37" s="14">
        <f t="shared" si="12"/>
        <v>70.583333333333329</v>
      </c>
      <c r="D37" s="210"/>
      <c r="E37" s="210"/>
      <c r="G37" s="112">
        <f t="shared" si="20"/>
        <v>9937.8150000000023</v>
      </c>
      <c r="H37" s="113">
        <f t="shared" si="21"/>
        <v>10.364166666666666</v>
      </c>
      <c r="I37" s="114">
        <f t="shared" si="13"/>
        <v>1.0429019524580267E-3</v>
      </c>
      <c r="J37" s="115">
        <f t="shared" si="14"/>
        <v>96.668453719938668</v>
      </c>
      <c r="L37" s="211">
        <f t="shared" si="15"/>
        <v>0.99378149999999998</v>
      </c>
      <c r="M37" s="114">
        <f t="shared" si="16"/>
        <v>1.0429019524580269E-3</v>
      </c>
      <c r="N37" s="115">
        <f t="shared" si="17"/>
        <v>96.668453719938668</v>
      </c>
      <c r="P37" s="211">
        <f t="shared" si="18"/>
        <v>0.99274508333333333</v>
      </c>
      <c r="Q37" s="213">
        <f t="shared" si="22"/>
        <v>1.0364166666666508E-3</v>
      </c>
      <c r="R37" s="115">
        <f t="shared" si="19"/>
        <v>96.668453719937204</v>
      </c>
    </row>
    <row r="38" spans="2:19" x14ac:dyDescent="0.2">
      <c r="B38" s="4">
        <v>8</v>
      </c>
      <c r="C38" s="14">
        <f t="shared" si="12"/>
        <v>70.666666666666671</v>
      </c>
      <c r="D38" s="210"/>
      <c r="E38" s="210"/>
      <c r="G38" s="112">
        <f t="shared" si="20"/>
        <v>9927.450833333336</v>
      </c>
      <c r="H38" s="113">
        <f t="shared" si="21"/>
        <v>10.364166666666666</v>
      </c>
      <c r="I38" s="114">
        <f t="shared" si="13"/>
        <v>1.0439907324312271E-3</v>
      </c>
      <c r="J38" s="115">
        <f t="shared" si="14"/>
        <v>95.711340316770958</v>
      </c>
      <c r="L38" s="211">
        <f t="shared" si="15"/>
        <v>0.99274508333333333</v>
      </c>
      <c r="M38" s="114">
        <f t="shared" si="16"/>
        <v>1.0439907324312275E-3</v>
      </c>
      <c r="N38" s="115">
        <f t="shared" si="17"/>
        <v>95.711340316770958</v>
      </c>
      <c r="P38" s="211">
        <f t="shared" si="18"/>
        <v>0.99170866666666668</v>
      </c>
      <c r="Q38" s="213">
        <f t="shared" si="22"/>
        <v>1.0364166666666508E-3</v>
      </c>
      <c r="R38" s="115">
        <f t="shared" si="19"/>
        <v>95.711340316769508</v>
      </c>
    </row>
    <row r="39" spans="2:19" x14ac:dyDescent="0.2">
      <c r="B39" s="4">
        <v>9</v>
      </c>
      <c r="C39" s="14">
        <f t="shared" si="12"/>
        <v>70.75</v>
      </c>
      <c r="D39" s="210"/>
      <c r="E39" s="210"/>
      <c r="G39" s="112">
        <f t="shared" si="20"/>
        <v>9917.0866666666698</v>
      </c>
      <c r="H39" s="113">
        <f t="shared" si="21"/>
        <v>10.364166666666666</v>
      </c>
      <c r="I39" s="114">
        <f t="shared" si="13"/>
        <v>1.0450817881326702E-3</v>
      </c>
      <c r="J39" s="115">
        <f t="shared" si="14"/>
        <v>94.763703283931648</v>
      </c>
      <c r="L39" s="211">
        <f t="shared" si="15"/>
        <v>0.99170866666666668</v>
      </c>
      <c r="M39" s="114">
        <f t="shared" si="16"/>
        <v>1.0450817881326707E-3</v>
      </c>
      <c r="N39" s="115">
        <f t="shared" si="17"/>
        <v>94.763703283931648</v>
      </c>
      <c r="P39" s="211">
        <f t="shared" si="18"/>
        <v>0.99067225000000003</v>
      </c>
      <c r="Q39" s="213">
        <f t="shared" si="22"/>
        <v>1.0364166666666508E-3</v>
      </c>
      <c r="R39" s="115">
        <f t="shared" si="19"/>
        <v>94.763703283930198</v>
      </c>
    </row>
    <row r="40" spans="2:19" x14ac:dyDescent="0.2">
      <c r="B40" s="4">
        <v>10</v>
      </c>
      <c r="C40" s="14">
        <f t="shared" si="12"/>
        <v>70.833333333333329</v>
      </c>
      <c r="E40" s="210"/>
      <c r="G40" s="112">
        <f t="shared" si="20"/>
        <v>9906.7225000000035</v>
      </c>
      <c r="H40" s="113">
        <f t="shared" si="21"/>
        <v>10.364166666666666</v>
      </c>
      <c r="I40" s="114">
        <f t="shared" si="13"/>
        <v>1.0461751267047867E-3</v>
      </c>
      <c r="J40" s="115">
        <f t="shared" si="14"/>
        <v>93.825448795971909</v>
      </c>
      <c r="L40" s="211">
        <f t="shared" si="15"/>
        <v>0.99067225000000003</v>
      </c>
      <c r="M40" s="114">
        <f t="shared" si="16"/>
        <v>1.0461751267047872E-3</v>
      </c>
      <c r="N40" s="115">
        <f t="shared" si="17"/>
        <v>93.825448795971937</v>
      </c>
      <c r="P40" s="211">
        <f t="shared" si="18"/>
        <v>0.98963583333333338</v>
      </c>
      <c r="Q40" s="213">
        <f t="shared" si="22"/>
        <v>1.0364166666666508E-3</v>
      </c>
      <c r="R40" s="115">
        <f t="shared" si="19"/>
        <v>93.825448795970487</v>
      </c>
    </row>
    <row r="41" spans="2:19" x14ac:dyDescent="0.2">
      <c r="B41" s="4">
        <v>11</v>
      </c>
      <c r="C41" s="14">
        <f t="shared" si="12"/>
        <v>70.916666666666671</v>
      </c>
      <c r="G41" s="112">
        <f t="shared" si="20"/>
        <v>9896.3583333333372</v>
      </c>
      <c r="H41" s="113">
        <f t="shared" si="21"/>
        <v>10.364166666666666</v>
      </c>
      <c r="I41" s="114">
        <f t="shared" si="13"/>
        <v>1.0472707553199278E-3</v>
      </c>
      <c r="J41" s="115">
        <f t="shared" si="14"/>
        <v>92.896483956407835</v>
      </c>
      <c r="L41" s="211">
        <f t="shared" si="15"/>
        <v>0.98963583333333338</v>
      </c>
      <c r="M41" s="114">
        <f t="shared" si="16"/>
        <v>1.0472707553199282E-3</v>
      </c>
      <c r="N41" s="115">
        <f t="shared" si="17"/>
        <v>92.896483956407849</v>
      </c>
      <c r="P41" s="211">
        <f t="shared" si="18"/>
        <v>0.98859941666666662</v>
      </c>
      <c r="Q41" s="213">
        <f t="shared" si="22"/>
        <v>1.0364166666667618E-3</v>
      </c>
      <c r="R41" s="115">
        <f t="shared" si="19"/>
        <v>92.896483956416375</v>
      </c>
    </row>
    <row r="42" spans="2:19" x14ac:dyDescent="0.2">
      <c r="B42" s="4">
        <v>12</v>
      </c>
      <c r="C42" s="14">
        <f t="shared" si="12"/>
        <v>71</v>
      </c>
      <c r="G42" s="112">
        <f t="shared" si="20"/>
        <v>9885.9941666666709</v>
      </c>
      <c r="H42" s="113">
        <f t="shared" si="21"/>
        <v>10.364166666666666</v>
      </c>
      <c r="I42" s="114">
        <f t="shared" si="13"/>
        <v>1.0483686811805215E-3</v>
      </c>
      <c r="J42" s="115">
        <f t="shared" si="14"/>
        <v>91.976716788522609</v>
      </c>
      <c r="L42" s="211">
        <f t="shared" si="15"/>
        <v>0.98859941666666662</v>
      </c>
      <c r="M42" s="114">
        <f t="shared" si="16"/>
        <v>1.048368681180522E-3</v>
      </c>
      <c r="N42" s="115">
        <f t="shared" si="17"/>
        <v>91.976716788522609</v>
      </c>
      <c r="P42" s="211">
        <f t="shared" si="18"/>
        <v>0.98756299999999997</v>
      </c>
      <c r="Q42" s="213">
        <f t="shared" si="22"/>
        <v>1.0364166666666508E-3</v>
      </c>
      <c r="R42" s="115">
        <f t="shared" si="19"/>
        <v>91.976716788521202</v>
      </c>
    </row>
    <row r="43" spans="2:19" ht="13.5" thickBot="1" x14ac:dyDescent="0.25">
      <c r="J43" s="21"/>
      <c r="N43" s="21"/>
      <c r="R43" s="21"/>
    </row>
    <row r="44" spans="2:19" ht="14.25" thickTop="1" thickBot="1" x14ac:dyDescent="0.25">
      <c r="I44" s="23" t="s">
        <v>31</v>
      </c>
      <c r="J44" s="116">
        <f>SUM(J31:J42)</f>
        <v>1166.4949878144025</v>
      </c>
      <c r="K44" s="117" t="s">
        <v>7</v>
      </c>
      <c r="M44" s="23" t="s">
        <v>31</v>
      </c>
      <c r="N44" s="116">
        <f>SUM(N31:N42)</f>
        <v>1166.4949878144027</v>
      </c>
      <c r="O44" s="117" t="s">
        <v>7</v>
      </c>
      <c r="Q44" s="23" t="s">
        <v>31</v>
      </c>
      <c r="R44" s="116">
        <f>SUM(R31:R42)</f>
        <v>1166.4949878144055</v>
      </c>
      <c r="S44" s="117" t="s">
        <v>7</v>
      </c>
    </row>
    <row r="45" spans="2:19" ht="13.5" thickTop="1" x14ac:dyDescent="0.2"/>
  </sheetData>
  <mergeCells count="8">
    <mergeCell ref="G28:I28"/>
    <mergeCell ref="L27:N27"/>
    <mergeCell ref="P27:R27"/>
    <mergeCell ref="G7:J7"/>
    <mergeCell ref="H8:I8"/>
    <mergeCell ref="L7:N7"/>
    <mergeCell ref="P7:R7"/>
    <mergeCell ref="G27:J27"/>
  </mergeCells>
  <printOptions gridLines="1" gridLinesSet="0"/>
  <pageMargins left="0.7" right="0.7" top="0.75" bottom="0.75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389"/>
  </sheetPr>
  <dimension ref="A2:C33"/>
  <sheetViews>
    <sheetView workbookViewId="0">
      <selection activeCell="A3" sqref="A3"/>
    </sheetView>
  </sheetViews>
  <sheetFormatPr defaultRowHeight="15" x14ac:dyDescent="0.25"/>
  <cols>
    <col min="1" max="1" width="2.85546875" style="47" customWidth="1"/>
    <col min="2" max="2" width="27.28515625" style="47" customWidth="1"/>
    <col min="3" max="3" width="13.42578125" style="47" bestFit="1" customWidth="1"/>
    <col min="4" max="16384" width="9.140625" style="47"/>
  </cols>
  <sheetData>
    <row r="2" spans="1:3" s="2" customFormat="1" ht="25.5" x14ac:dyDescent="0.35">
      <c r="A2" s="3" t="s">
        <v>243</v>
      </c>
    </row>
    <row r="4" spans="1:3" s="48" customFormat="1" ht="12.75" x14ac:dyDescent="0.2">
      <c r="B4" s="49" t="s">
        <v>99</v>
      </c>
    </row>
    <row r="5" spans="1:3" s="48" customFormat="1" ht="12.75" x14ac:dyDescent="0.2">
      <c r="B5" s="50" t="s">
        <v>100</v>
      </c>
    </row>
    <row r="6" spans="1:3" s="48" customFormat="1" ht="12.75" x14ac:dyDescent="0.2"/>
    <row r="7" spans="1:3" s="48" customFormat="1" ht="12.75" x14ac:dyDescent="0.2">
      <c r="B7" s="49" t="s">
        <v>101</v>
      </c>
    </row>
    <row r="8" spans="1:3" s="48" customFormat="1" ht="12.75" x14ac:dyDescent="0.2"/>
    <row r="9" spans="1:3" s="48" customFormat="1" ht="12.75" x14ac:dyDescent="0.2">
      <c r="B9" s="50"/>
      <c r="C9" s="50"/>
    </row>
    <row r="10" spans="1:3" s="48" customFormat="1" ht="12.75" x14ac:dyDescent="0.2">
      <c r="B10" s="50" t="s">
        <v>104</v>
      </c>
      <c r="C10" s="55">
        <v>44104</v>
      </c>
    </row>
    <row r="11" spans="1:3" s="48" customFormat="1" ht="12.75" x14ac:dyDescent="0.2">
      <c r="B11" s="50" t="s">
        <v>105</v>
      </c>
      <c r="C11" s="55">
        <v>47756</v>
      </c>
    </row>
    <row r="12" spans="1:3" s="48" customFormat="1" ht="12.75" x14ac:dyDescent="0.2">
      <c r="B12" s="50" t="s">
        <v>106</v>
      </c>
      <c r="C12" s="56">
        <v>0.04</v>
      </c>
    </row>
    <row r="13" spans="1:3" s="48" customFormat="1" ht="12.75" x14ac:dyDescent="0.2">
      <c r="B13" s="50" t="s">
        <v>107</v>
      </c>
      <c r="C13" s="57" t="s">
        <v>108</v>
      </c>
    </row>
    <row r="14" spans="1:3" s="48" customFormat="1" ht="12.75" x14ac:dyDescent="0.2">
      <c r="B14" s="50" t="s">
        <v>109</v>
      </c>
      <c r="C14" s="57">
        <v>118.04555296627042</v>
      </c>
    </row>
    <row r="15" spans="1:3" s="48" customFormat="1" ht="12.75" x14ac:dyDescent="0.2">
      <c r="B15" s="50" t="s">
        <v>110</v>
      </c>
      <c r="C15" s="58">
        <f>10000000*C14/100</f>
        <v>11804555.296627043</v>
      </c>
    </row>
    <row r="16" spans="1:3" s="48" customFormat="1" ht="12.75" x14ac:dyDescent="0.2">
      <c r="B16" s="50" t="s">
        <v>111</v>
      </c>
      <c r="C16" s="59">
        <v>1</v>
      </c>
    </row>
    <row r="17" spans="2:3" s="48" customFormat="1" ht="12.75" x14ac:dyDescent="0.2">
      <c r="C17" s="69"/>
    </row>
    <row r="18" spans="2:3" s="48" customFormat="1" ht="12.75" x14ac:dyDescent="0.2">
      <c r="B18" s="70"/>
    </row>
    <row r="19" spans="2:3" s="48" customFormat="1" ht="12.75" x14ac:dyDescent="0.2">
      <c r="B19" s="49" t="s">
        <v>102</v>
      </c>
    </row>
    <row r="20" spans="2:3" s="48" customFormat="1" ht="12.75" x14ac:dyDescent="0.2"/>
    <row r="21" spans="2:3" s="48" customFormat="1" ht="12.75" x14ac:dyDescent="0.2">
      <c r="B21" s="50" t="s">
        <v>103</v>
      </c>
      <c r="C21" s="71">
        <v>9931.251279762575</v>
      </c>
    </row>
    <row r="22" spans="2:3" s="48" customFormat="1" ht="12.75" x14ac:dyDescent="0.2"/>
    <row r="23" spans="2:3" x14ac:dyDescent="0.25">
      <c r="B23" s="72" t="s">
        <v>120</v>
      </c>
    </row>
    <row r="29" spans="2:3" s="48" customFormat="1" ht="12.75" x14ac:dyDescent="0.2"/>
    <row r="30" spans="2:3" s="48" customFormat="1" ht="12.75" x14ac:dyDescent="0.2"/>
    <row r="31" spans="2:3" s="48" customFormat="1" ht="12.75" x14ac:dyDescent="0.2">
      <c r="B31" s="73" t="s">
        <v>121</v>
      </c>
      <c r="C31" s="74">
        <f>YIELD(C10,C11,C12,C14,100,2,1)</f>
        <v>1.9999999999999216E-2</v>
      </c>
    </row>
    <row r="32" spans="2:3" s="48" customFormat="1" ht="12.75" x14ac:dyDescent="0.2">
      <c r="B32" s="73" t="s">
        <v>122</v>
      </c>
      <c r="C32" s="75">
        <f>MDURATION(C10,C11,C12,Model2_yield,2,1)</f>
        <v>8.4130668459829803</v>
      </c>
    </row>
    <row r="33" s="48" customFormat="1" ht="12.75" x14ac:dyDescent="0.2"/>
  </sheetData>
  <printOptions gridLines="1" gridLinesSet="0"/>
  <pageMargins left="0.7" right="0.7" top="0.75" bottom="0.75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C16"/>
  <sheetViews>
    <sheetView workbookViewId="0">
      <selection activeCell="B3" sqref="B3"/>
    </sheetView>
  </sheetViews>
  <sheetFormatPr defaultRowHeight="12.75" x14ac:dyDescent="0.2"/>
  <cols>
    <col min="1" max="1" width="9.140625" style="48"/>
    <col min="2" max="2" width="165.7109375" style="50" bestFit="1" customWidth="1"/>
    <col min="3" max="3" width="9.140625" style="76"/>
    <col min="4" max="16384" width="9.140625" style="48"/>
  </cols>
  <sheetData>
    <row r="2" spans="1:3" s="2" customFormat="1" ht="25.5" x14ac:dyDescent="0.35">
      <c r="A2" s="3" t="s">
        <v>93</v>
      </c>
    </row>
    <row r="4" spans="1:3" s="52" customFormat="1" ht="25.5" customHeight="1" x14ac:dyDescent="0.25">
      <c r="B4" s="77" t="s">
        <v>124</v>
      </c>
      <c r="C4" s="78" t="s">
        <v>7</v>
      </c>
    </row>
    <row r="5" spans="1:3" s="52" customFormat="1" ht="25.5" customHeight="1" x14ac:dyDescent="0.25">
      <c r="B5" s="77" t="s">
        <v>125</v>
      </c>
      <c r="C5" s="78" t="s">
        <v>9</v>
      </c>
    </row>
    <row r="6" spans="1:3" s="52" customFormat="1" ht="38.25" x14ac:dyDescent="0.25">
      <c r="B6" s="79" t="s">
        <v>254</v>
      </c>
      <c r="C6" s="78" t="s">
        <v>251</v>
      </c>
    </row>
    <row r="7" spans="1:3" s="52" customFormat="1" ht="25.5" customHeight="1" x14ac:dyDescent="0.25">
      <c r="B7" s="77" t="s">
        <v>252</v>
      </c>
      <c r="C7" s="78" t="s">
        <v>9</v>
      </c>
    </row>
    <row r="8" spans="1:3" s="52" customFormat="1" ht="33" customHeight="1" x14ac:dyDescent="0.25">
      <c r="B8" s="79" t="s">
        <v>253</v>
      </c>
      <c r="C8" s="78" t="s">
        <v>251</v>
      </c>
    </row>
    <row r="9" spans="1:3" s="52" customFormat="1" ht="25.5" customHeight="1" x14ac:dyDescent="0.25">
      <c r="B9" s="77" t="s">
        <v>127</v>
      </c>
      <c r="C9" s="78" t="s">
        <v>7</v>
      </c>
    </row>
    <row r="10" spans="1:3" s="52" customFormat="1" ht="25.5" customHeight="1" x14ac:dyDescent="0.25">
      <c r="B10" s="77" t="s">
        <v>128</v>
      </c>
      <c r="C10" s="78" t="s">
        <v>9</v>
      </c>
    </row>
    <row r="11" spans="1:3" s="52" customFormat="1" ht="25.5" customHeight="1" x14ac:dyDescent="0.25">
      <c r="B11" s="77" t="s">
        <v>129</v>
      </c>
      <c r="C11" s="78" t="s">
        <v>9</v>
      </c>
    </row>
    <row r="12" spans="1:3" s="52" customFormat="1" ht="25.5" customHeight="1" x14ac:dyDescent="0.25">
      <c r="B12" s="77" t="s">
        <v>130</v>
      </c>
      <c r="C12" s="78" t="s">
        <v>9</v>
      </c>
    </row>
    <row r="13" spans="1:3" s="52" customFormat="1" ht="25.5" customHeight="1" x14ac:dyDescent="0.25">
      <c r="B13" s="77" t="s">
        <v>255</v>
      </c>
      <c r="C13" s="78"/>
    </row>
    <row r="14" spans="1:3" s="52" customFormat="1" ht="25.5" customHeight="1" x14ac:dyDescent="0.25">
      <c r="B14" s="218"/>
      <c r="C14" s="219"/>
    </row>
    <row r="16" spans="1:3" x14ac:dyDescent="0.2">
      <c r="C16" s="76" t="s">
        <v>131</v>
      </c>
    </row>
  </sheetData>
  <printOptions gridLines="1" gridLinesSet="0"/>
  <pageMargins left="0.7" right="0.7" top="0.75" bottom="0.75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389"/>
  </sheetPr>
  <dimension ref="A2:O47"/>
  <sheetViews>
    <sheetView topLeftCell="J9" workbookViewId="0">
      <selection activeCell="K36" sqref="K36"/>
    </sheetView>
  </sheetViews>
  <sheetFormatPr defaultRowHeight="12.75" x14ac:dyDescent="0.2"/>
  <cols>
    <col min="1" max="1" width="9.140625" style="1"/>
    <col min="2" max="2" width="9.140625" style="26"/>
    <col min="3" max="4" width="10" style="1" bestFit="1" customWidth="1"/>
    <col min="5" max="6" width="9.140625" style="1"/>
    <col min="7" max="7" width="14.28515625" style="1" customWidth="1"/>
    <col min="8" max="8" width="19.42578125" style="1" customWidth="1"/>
    <col min="9" max="9" width="14.28515625" style="1" customWidth="1"/>
    <col min="10" max="10" width="9.140625" style="1"/>
    <col min="11" max="11" width="54.7109375" style="1" bestFit="1" customWidth="1"/>
    <col min="12" max="12" width="12.85546875" style="80" bestFit="1" customWidth="1"/>
    <col min="13" max="16384" width="9.140625" style="1"/>
  </cols>
  <sheetData>
    <row r="2" spans="1:15" s="2" customFormat="1" ht="25.5" x14ac:dyDescent="0.35">
      <c r="A2" s="3" t="s">
        <v>132</v>
      </c>
      <c r="L2" s="81"/>
    </row>
    <row r="4" spans="1:15" ht="42" customHeight="1" x14ac:dyDescent="0.2">
      <c r="B4" s="230" t="s">
        <v>34</v>
      </c>
      <c r="C4" s="226" t="s">
        <v>133</v>
      </c>
      <c r="D4" s="227"/>
      <c r="E4" s="26"/>
      <c r="F4" s="230" t="s">
        <v>134</v>
      </c>
      <c r="G4" s="230" t="s">
        <v>135</v>
      </c>
      <c r="H4" s="230" t="s">
        <v>136</v>
      </c>
      <c r="I4" s="82"/>
    </row>
    <row r="5" spans="1:15" s="26" customFormat="1" x14ac:dyDescent="0.2">
      <c r="B5" s="231"/>
      <c r="C5" s="11" t="s">
        <v>137</v>
      </c>
      <c r="D5" s="11" t="s">
        <v>138</v>
      </c>
      <c r="F5" s="232"/>
      <c r="G5" s="232"/>
      <c r="H5" s="231"/>
      <c r="I5" s="82"/>
      <c r="L5" s="80"/>
    </row>
    <row r="6" spans="1:15" s="26" customFormat="1" x14ac:dyDescent="0.2">
      <c r="B6" s="232"/>
      <c r="C6" s="11" t="s">
        <v>139</v>
      </c>
      <c r="D6" s="11" t="s">
        <v>140</v>
      </c>
      <c r="F6" s="11" t="s">
        <v>141</v>
      </c>
      <c r="G6" s="11" t="s">
        <v>142</v>
      </c>
      <c r="H6" s="232"/>
      <c r="K6" s="83" t="s">
        <v>143</v>
      </c>
      <c r="L6" s="84">
        <f>6000*1</f>
        <v>6000</v>
      </c>
    </row>
    <row r="7" spans="1:15" s="26" customFormat="1" x14ac:dyDescent="0.2">
      <c r="B7" s="40">
        <v>30</v>
      </c>
      <c r="C7" s="85">
        <v>4.6690000000000002E-4</v>
      </c>
      <c r="D7" s="40">
        <v>4.4320000000000004E-4</v>
      </c>
      <c r="F7" s="40">
        <v>1</v>
      </c>
      <c r="G7" s="86">
        <v>0.1</v>
      </c>
      <c r="H7" s="86">
        <v>0.2</v>
      </c>
      <c r="I7" s="87"/>
      <c r="K7" s="83" t="s">
        <v>144</v>
      </c>
      <c r="L7" s="88">
        <v>1.4999999999999999E-2</v>
      </c>
      <c r="M7" s="83" t="s">
        <v>145</v>
      </c>
    </row>
    <row r="8" spans="1:15" s="26" customFormat="1" x14ac:dyDescent="0.2">
      <c r="B8" s="40">
        <v>31</v>
      </c>
      <c r="C8" s="85">
        <v>5.0049999999999997E-4</v>
      </c>
      <c r="D8" s="40">
        <v>4.8319999999999998E-4</v>
      </c>
      <c r="F8" s="40">
        <v>2</v>
      </c>
      <c r="G8" s="86">
        <v>0.09</v>
      </c>
      <c r="H8" s="86">
        <v>0.17499999999999999</v>
      </c>
      <c r="I8" s="87"/>
      <c r="K8" s="83" t="s">
        <v>146</v>
      </c>
      <c r="L8" s="89"/>
    </row>
    <row r="9" spans="1:15" s="26" customFormat="1" x14ac:dyDescent="0.2">
      <c r="B9" s="40">
        <v>32</v>
      </c>
      <c r="C9" s="85">
        <v>5.3269999999999988E-4</v>
      </c>
      <c r="D9" s="40">
        <v>5.264E-4</v>
      </c>
      <c r="F9" s="40">
        <v>3</v>
      </c>
      <c r="G9" s="86">
        <v>0.08</v>
      </c>
      <c r="H9" s="86">
        <v>0.15</v>
      </c>
      <c r="I9" s="87"/>
      <c r="L9" s="89"/>
    </row>
    <row r="10" spans="1:15" s="26" customFormat="1" x14ac:dyDescent="0.2">
      <c r="B10" s="40">
        <v>33</v>
      </c>
      <c r="C10" s="85">
        <v>5.669999999999999E-4</v>
      </c>
      <c r="D10" s="40">
        <v>5.6959999999999997E-4</v>
      </c>
      <c r="F10" s="40">
        <v>4</v>
      </c>
      <c r="G10" s="86">
        <v>7.0000000000000007E-2</v>
      </c>
      <c r="H10" s="86">
        <v>0.125</v>
      </c>
      <c r="I10" s="87"/>
      <c r="K10" s="83" t="s">
        <v>147</v>
      </c>
      <c r="L10" s="88">
        <v>3.5000000000000003E-2</v>
      </c>
      <c r="M10" s="26" t="s">
        <v>148</v>
      </c>
    </row>
    <row r="11" spans="1:15" s="26" customFormat="1" x14ac:dyDescent="0.2">
      <c r="B11" s="40">
        <v>34</v>
      </c>
      <c r="C11" s="85">
        <v>6.0480000000000006E-4</v>
      </c>
      <c r="D11" s="40">
        <v>6.112E-4</v>
      </c>
      <c r="F11" s="40">
        <v>5</v>
      </c>
      <c r="G11" s="86">
        <v>0.06</v>
      </c>
      <c r="H11" s="86">
        <v>0.1</v>
      </c>
      <c r="I11" s="87"/>
      <c r="K11" s="83" t="s">
        <v>149</v>
      </c>
      <c r="L11" s="88">
        <v>2.5000000000000001E-2</v>
      </c>
      <c r="M11" s="26" t="s">
        <v>148</v>
      </c>
    </row>
    <row r="12" spans="1:15" x14ac:dyDescent="0.2">
      <c r="B12" s="40">
        <v>35</v>
      </c>
      <c r="C12" s="46">
        <v>6.446999999999999E-4</v>
      </c>
      <c r="D12" s="46">
        <v>6.5039999999999998E-4</v>
      </c>
      <c r="E12" s="26"/>
      <c r="F12" s="40">
        <v>6</v>
      </c>
      <c r="G12" s="86">
        <v>0.05</v>
      </c>
      <c r="H12" s="86">
        <v>0.1</v>
      </c>
      <c r="I12" s="87"/>
      <c r="K12" s="83"/>
      <c r="L12" s="89"/>
      <c r="M12" s="26"/>
      <c r="N12" s="26"/>
      <c r="O12" s="26"/>
    </row>
    <row r="13" spans="1:15" x14ac:dyDescent="0.2">
      <c r="B13" s="40">
        <v>36</v>
      </c>
      <c r="C13" s="46">
        <v>6.9160000000000011E-4</v>
      </c>
      <c r="D13" s="46">
        <v>6.8720000000000001E-4</v>
      </c>
      <c r="E13" s="26"/>
      <c r="F13" s="40">
        <v>7</v>
      </c>
      <c r="G13" s="86">
        <v>4.4999999999999998E-2</v>
      </c>
      <c r="H13" s="86">
        <v>0.1</v>
      </c>
      <c r="I13" s="87"/>
      <c r="K13" s="83" t="s">
        <v>150</v>
      </c>
      <c r="L13" s="84">
        <v>500</v>
      </c>
    </row>
    <row r="14" spans="1:15" x14ac:dyDescent="0.2">
      <c r="B14" s="40">
        <v>37</v>
      </c>
      <c r="C14" s="46">
        <v>7.4269999999999989E-4</v>
      </c>
      <c r="D14" s="46">
        <v>7.2800000000000002E-4</v>
      </c>
      <c r="E14" s="26"/>
      <c r="F14" s="40">
        <v>8</v>
      </c>
      <c r="G14" s="86">
        <v>0.04</v>
      </c>
      <c r="H14" s="86">
        <v>0.1</v>
      </c>
      <c r="I14" s="87"/>
      <c r="K14" s="83" t="s">
        <v>151</v>
      </c>
      <c r="L14" s="84">
        <v>100</v>
      </c>
      <c r="M14" s="1" t="s">
        <v>152</v>
      </c>
    </row>
    <row r="15" spans="1:15" x14ac:dyDescent="0.2">
      <c r="B15" s="40">
        <v>38</v>
      </c>
      <c r="C15" s="46">
        <v>7.9030000000000007E-4</v>
      </c>
      <c r="D15" s="46">
        <v>7.7439999999999996E-4</v>
      </c>
      <c r="E15" s="26"/>
      <c r="F15" s="40">
        <v>9</v>
      </c>
      <c r="G15" s="86">
        <v>3.5000000000000003E-2</v>
      </c>
      <c r="H15" s="86">
        <v>0.1</v>
      </c>
      <c r="I15" s="87"/>
      <c r="K15" s="83" t="s">
        <v>153</v>
      </c>
      <c r="L15" s="90">
        <v>0.2</v>
      </c>
      <c r="M15" s="1" t="s">
        <v>154</v>
      </c>
    </row>
    <row r="16" spans="1:15" x14ac:dyDescent="0.2">
      <c r="B16" s="40">
        <v>39</v>
      </c>
      <c r="C16" s="46">
        <v>8.343999999999999E-4</v>
      </c>
      <c r="D16" s="46">
        <v>8.2399999999999997E-4</v>
      </c>
      <c r="E16" s="26"/>
      <c r="F16" s="40">
        <v>10</v>
      </c>
      <c r="G16" s="86">
        <v>0.03</v>
      </c>
      <c r="H16" s="86">
        <v>0.05</v>
      </c>
      <c r="I16" s="87"/>
      <c r="K16" s="83" t="s">
        <v>155</v>
      </c>
      <c r="L16" s="90">
        <v>0.02</v>
      </c>
      <c r="M16" s="1" t="s">
        <v>156</v>
      </c>
    </row>
    <row r="17" spans="2:13" x14ac:dyDescent="0.2">
      <c r="B17" s="40">
        <v>40</v>
      </c>
      <c r="C17" s="46">
        <v>8.7849999999999994E-4</v>
      </c>
      <c r="D17" s="46">
        <v>8.7680000000000006E-4</v>
      </c>
      <c r="E17" s="26"/>
      <c r="F17" s="40">
        <v>11</v>
      </c>
      <c r="G17" s="86">
        <v>2.5000000000000001E-2</v>
      </c>
      <c r="H17" s="86">
        <v>0.05</v>
      </c>
      <c r="I17" s="87"/>
      <c r="L17" s="89"/>
    </row>
    <row r="18" spans="2:13" x14ac:dyDescent="0.2">
      <c r="B18" s="40">
        <v>41</v>
      </c>
      <c r="C18" s="46">
        <v>9.3239999999999979E-4</v>
      </c>
      <c r="D18" s="46">
        <v>9.3600000000000009E-4</v>
      </c>
      <c r="E18" s="26"/>
      <c r="F18" s="40">
        <v>12</v>
      </c>
      <c r="G18" s="86">
        <v>2.5000000000000001E-2</v>
      </c>
      <c r="H18" s="86">
        <v>0.05</v>
      </c>
      <c r="I18" s="87"/>
      <c r="K18" s="83" t="s">
        <v>157</v>
      </c>
      <c r="L18" s="90">
        <v>0.85</v>
      </c>
      <c r="M18" s="1" t="s">
        <v>158</v>
      </c>
    </row>
    <row r="19" spans="2:13" x14ac:dyDescent="0.2">
      <c r="B19" s="40">
        <v>42</v>
      </c>
      <c r="C19" s="46">
        <v>1.0030999999999998E-3</v>
      </c>
      <c r="D19" s="46">
        <v>1.0031999999999999E-3</v>
      </c>
      <c r="E19" s="26"/>
      <c r="F19" s="40">
        <v>13</v>
      </c>
      <c r="G19" s="86">
        <v>2.5000000000000001E-2</v>
      </c>
      <c r="H19" s="86">
        <v>0.05</v>
      </c>
      <c r="I19" s="87"/>
      <c r="K19" s="83"/>
      <c r="L19" s="90">
        <v>0.95</v>
      </c>
      <c r="M19" s="1" t="s">
        <v>159</v>
      </c>
    </row>
    <row r="20" spans="2:13" x14ac:dyDescent="0.2">
      <c r="B20" s="40">
        <v>43</v>
      </c>
      <c r="C20" s="46">
        <v>1.0920000000000001E-3</v>
      </c>
      <c r="D20" s="46">
        <v>1.0792E-3</v>
      </c>
      <c r="E20" s="26"/>
      <c r="F20" s="40">
        <v>14</v>
      </c>
      <c r="G20" s="86">
        <v>2.5000000000000001E-2</v>
      </c>
      <c r="H20" s="86">
        <v>0.05</v>
      </c>
      <c r="I20" s="87"/>
      <c r="K20" s="83"/>
      <c r="L20" s="90">
        <v>1</v>
      </c>
      <c r="M20" s="1" t="s">
        <v>160</v>
      </c>
    </row>
    <row r="21" spans="2:13" x14ac:dyDescent="0.2">
      <c r="B21" s="40">
        <v>44</v>
      </c>
      <c r="C21" s="46">
        <v>1.204E-3</v>
      </c>
      <c r="D21" s="46">
        <v>1.1639999999999999E-3</v>
      </c>
      <c r="E21" s="26"/>
      <c r="F21" s="40">
        <v>15</v>
      </c>
      <c r="G21" s="86">
        <v>2.5000000000000001E-2</v>
      </c>
      <c r="H21" s="86">
        <v>0.03</v>
      </c>
      <c r="I21" s="87"/>
      <c r="K21" s="83"/>
      <c r="L21" s="89"/>
    </row>
    <row r="22" spans="2:13" x14ac:dyDescent="0.2">
      <c r="B22" s="40">
        <v>45</v>
      </c>
      <c r="C22" s="46">
        <v>1.3397999999999999E-3</v>
      </c>
      <c r="D22" s="46">
        <v>1.2584E-3</v>
      </c>
      <c r="E22" s="26"/>
      <c r="F22" s="40">
        <v>16</v>
      </c>
      <c r="G22" s="86">
        <v>2.5000000000000001E-2</v>
      </c>
      <c r="H22" s="86">
        <v>0.03</v>
      </c>
      <c r="I22" s="87"/>
      <c r="K22" s="1" t="s">
        <v>161</v>
      </c>
      <c r="L22" s="90">
        <v>0.04</v>
      </c>
    </row>
    <row r="23" spans="2:13" x14ac:dyDescent="0.2">
      <c r="B23" s="40">
        <v>46</v>
      </c>
      <c r="C23" s="46">
        <v>1.4945E-3</v>
      </c>
      <c r="D23" s="46">
        <v>1.3648000000000002E-3</v>
      </c>
      <c r="E23" s="26"/>
      <c r="F23" s="40">
        <v>17</v>
      </c>
      <c r="G23" s="86">
        <v>2.5000000000000001E-2</v>
      </c>
      <c r="H23" s="86">
        <v>0.03</v>
      </c>
      <c r="I23" s="87"/>
      <c r="K23" s="1" t="s">
        <v>162</v>
      </c>
      <c r="L23" s="88">
        <v>5.0000000000000001E-3</v>
      </c>
      <c r="M23" s="1" t="s">
        <v>163</v>
      </c>
    </row>
    <row r="24" spans="2:13" x14ac:dyDescent="0.2">
      <c r="B24" s="40">
        <v>47</v>
      </c>
      <c r="C24" s="46">
        <v>1.6715999999999999E-3</v>
      </c>
      <c r="D24" s="46">
        <v>1.4832000000000001E-3</v>
      </c>
      <c r="E24" s="26"/>
      <c r="F24" s="40">
        <v>18</v>
      </c>
      <c r="G24" s="86">
        <v>2.5000000000000001E-2</v>
      </c>
      <c r="H24" s="86">
        <v>0.03</v>
      </c>
      <c r="I24" s="87"/>
      <c r="L24" s="89"/>
    </row>
    <row r="25" spans="2:13" x14ac:dyDescent="0.2">
      <c r="B25" s="40">
        <v>48</v>
      </c>
      <c r="C25" s="46">
        <v>1.8787999999999999E-3</v>
      </c>
      <c r="D25" s="46">
        <v>1.6160000000000002E-3</v>
      </c>
      <c r="E25" s="26"/>
      <c r="F25" s="40">
        <v>19</v>
      </c>
      <c r="G25" s="86">
        <v>2.5000000000000001E-2</v>
      </c>
      <c r="H25" s="86">
        <v>0.03</v>
      </c>
      <c r="I25" s="87"/>
      <c r="K25" s="1" t="s">
        <v>164</v>
      </c>
      <c r="L25" s="90">
        <v>0.05</v>
      </c>
      <c r="M25" s="26" t="s">
        <v>148</v>
      </c>
    </row>
    <row r="26" spans="2:13" x14ac:dyDescent="0.2">
      <c r="B26" s="40">
        <v>49</v>
      </c>
      <c r="C26" s="46">
        <v>2.1196000000000001E-3</v>
      </c>
      <c r="D26" s="46">
        <v>1.7688000000000003E-3</v>
      </c>
      <c r="E26" s="26"/>
      <c r="F26" s="40">
        <v>20</v>
      </c>
      <c r="G26" s="86">
        <v>0.01</v>
      </c>
      <c r="H26" s="86">
        <v>0.01</v>
      </c>
      <c r="I26" s="87"/>
    </row>
    <row r="27" spans="2:13" x14ac:dyDescent="0.2">
      <c r="B27" s="40">
        <v>50</v>
      </c>
      <c r="C27" s="46">
        <v>2.3933000000000001E-3</v>
      </c>
      <c r="D27" s="46">
        <v>1.9440000000000004E-3</v>
      </c>
      <c r="E27" s="26"/>
      <c r="F27" s="40">
        <v>21</v>
      </c>
      <c r="G27" s="86">
        <v>0.01</v>
      </c>
      <c r="H27" s="86">
        <v>0.01</v>
      </c>
      <c r="I27" s="87"/>
      <c r="K27" s="83" t="s">
        <v>165</v>
      </c>
    </row>
    <row r="28" spans="2:13" x14ac:dyDescent="0.2">
      <c r="B28" s="40">
        <v>51</v>
      </c>
      <c r="C28" s="46">
        <v>2.6928999999999998E-3</v>
      </c>
      <c r="D28" s="46">
        <v>2.1408E-3</v>
      </c>
      <c r="E28" s="26"/>
      <c r="F28" s="40">
        <v>22</v>
      </c>
      <c r="G28" s="86">
        <v>0.01</v>
      </c>
      <c r="H28" s="86">
        <v>0.01</v>
      </c>
      <c r="I28" s="87"/>
      <c r="K28" s="83" t="s">
        <v>166</v>
      </c>
    </row>
    <row r="29" spans="2:13" x14ac:dyDescent="0.2">
      <c r="B29" s="40">
        <v>52</v>
      </c>
      <c r="C29" s="46">
        <v>3.0183999999999996E-3</v>
      </c>
      <c r="D29" s="46">
        <v>2.3544000000000004E-3</v>
      </c>
      <c r="E29" s="26"/>
      <c r="F29" s="40">
        <v>23</v>
      </c>
      <c r="G29" s="86">
        <v>0.01</v>
      </c>
      <c r="H29" s="86">
        <v>0.01</v>
      </c>
      <c r="I29" s="87"/>
    </row>
    <row r="30" spans="2:13" x14ac:dyDescent="0.2">
      <c r="B30" s="40">
        <v>53</v>
      </c>
      <c r="C30" s="46">
        <v>3.3746999999999996E-3</v>
      </c>
      <c r="D30" s="46">
        <v>2.5824000000000003E-3</v>
      </c>
      <c r="E30" s="26"/>
      <c r="F30" s="40">
        <v>24</v>
      </c>
      <c r="G30" s="86">
        <v>0.01</v>
      </c>
      <c r="H30" s="86">
        <v>0.01</v>
      </c>
      <c r="I30" s="87"/>
      <c r="K30" s="1" t="s">
        <v>167</v>
      </c>
    </row>
    <row r="31" spans="2:13" x14ac:dyDescent="0.2">
      <c r="B31" s="40">
        <v>54</v>
      </c>
      <c r="C31" s="46">
        <v>3.7631999999999995E-3</v>
      </c>
      <c r="D31" s="46">
        <v>2.8312000000000003E-3</v>
      </c>
      <c r="E31" s="26"/>
      <c r="F31" s="40">
        <v>25</v>
      </c>
      <c r="G31" s="86">
        <v>0.01</v>
      </c>
      <c r="H31" s="86">
        <v>0</v>
      </c>
      <c r="I31" s="87"/>
    </row>
    <row r="32" spans="2:13" x14ac:dyDescent="0.2">
      <c r="B32" s="40">
        <v>55</v>
      </c>
      <c r="C32" s="46">
        <v>4.1824999999999996E-3</v>
      </c>
      <c r="D32" s="46">
        <v>3.1016000000000004E-3</v>
      </c>
      <c r="E32" s="26"/>
      <c r="F32" s="40">
        <v>26</v>
      </c>
      <c r="G32" s="86">
        <v>8.0000000000000002E-3</v>
      </c>
      <c r="H32" s="86">
        <v>0</v>
      </c>
      <c r="I32" s="87"/>
    </row>
    <row r="33" spans="2:9" x14ac:dyDescent="0.2">
      <c r="B33" s="40">
        <v>56</v>
      </c>
      <c r="C33" s="46">
        <v>4.6312000000000002E-3</v>
      </c>
      <c r="D33" s="46">
        <v>3.392E-3</v>
      </c>
      <c r="E33" s="26"/>
      <c r="F33" s="40">
        <v>27</v>
      </c>
      <c r="G33" s="86">
        <v>6.0000000000000001E-3</v>
      </c>
      <c r="H33" s="86">
        <v>0</v>
      </c>
      <c r="I33" s="87"/>
    </row>
    <row r="34" spans="2:9" x14ac:dyDescent="0.2">
      <c r="B34" s="40">
        <v>57</v>
      </c>
      <c r="C34" s="46">
        <v>5.1064999999999991E-3</v>
      </c>
      <c r="D34" s="46">
        <v>3.7104E-3</v>
      </c>
      <c r="E34" s="26"/>
      <c r="F34" s="40">
        <v>28</v>
      </c>
      <c r="G34" s="86">
        <v>4.0000000000000001E-3</v>
      </c>
      <c r="H34" s="86">
        <v>0</v>
      </c>
      <c r="I34" s="87"/>
    </row>
    <row r="35" spans="2:9" x14ac:dyDescent="0.2">
      <c r="B35" s="40">
        <v>58</v>
      </c>
      <c r="C35" s="46">
        <v>5.6041999999999993E-3</v>
      </c>
      <c r="D35" s="46">
        <v>4.0464000000000003E-3</v>
      </c>
      <c r="E35" s="26"/>
      <c r="F35" s="40">
        <v>29</v>
      </c>
      <c r="G35" s="86">
        <v>2E-3</v>
      </c>
      <c r="H35" s="86">
        <v>0</v>
      </c>
      <c r="I35" s="87"/>
    </row>
    <row r="36" spans="2:9" x14ac:dyDescent="0.2">
      <c r="B36" s="40">
        <v>59</v>
      </c>
      <c r="C36" s="46">
        <v>6.1228999999999997E-3</v>
      </c>
      <c r="D36" s="46">
        <v>4.3776000000000006E-3</v>
      </c>
      <c r="E36" s="26"/>
      <c r="F36" s="40">
        <v>30</v>
      </c>
      <c r="G36" s="86">
        <v>0</v>
      </c>
      <c r="H36" s="86">
        <v>0</v>
      </c>
      <c r="I36" s="87"/>
    </row>
    <row r="37" spans="2:9" x14ac:dyDescent="0.2">
      <c r="B37" s="40">
        <v>60</v>
      </c>
      <c r="C37" s="46">
        <v>6.6647E-3</v>
      </c>
      <c r="D37" s="46">
        <v>4.6944000000000005E-3</v>
      </c>
      <c r="E37" s="26"/>
      <c r="F37" s="26"/>
      <c r="G37" s="87"/>
      <c r="H37" s="87"/>
      <c r="I37" s="87"/>
    </row>
    <row r="38" spans="2:9" x14ac:dyDescent="0.2">
      <c r="B38" s="40">
        <v>61</v>
      </c>
      <c r="C38" s="46">
        <v>7.2582999999999996E-3</v>
      </c>
      <c r="D38" s="46">
        <v>5.0128000000000004E-3</v>
      </c>
      <c r="E38" s="26"/>
      <c r="F38" s="26"/>
      <c r="G38" s="87"/>
      <c r="H38" s="87"/>
      <c r="I38" s="87"/>
    </row>
    <row r="39" spans="2:9" x14ac:dyDescent="0.2">
      <c r="B39" s="40">
        <v>62</v>
      </c>
      <c r="C39" s="46">
        <v>7.8882999999999991E-3</v>
      </c>
      <c r="D39" s="46">
        <v>5.3688E-3</v>
      </c>
      <c r="E39" s="26"/>
      <c r="F39" s="26"/>
      <c r="G39" s="87"/>
      <c r="H39" s="87"/>
      <c r="I39" s="87"/>
    </row>
    <row r="40" spans="2:9" x14ac:dyDescent="0.2">
      <c r="B40" s="40">
        <v>63</v>
      </c>
      <c r="C40" s="46">
        <v>8.5098999999999991E-3</v>
      </c>
      <c r="D40" s="46">
        <v>5.7728000000000007E-3</v>
      </c>
      <c r="E40" s="26"/>
      <c r="F40" s="26"/>
      <c r="G40" s="87"/>
      <c r="H40" s="87"/>
      <c r="I40" s="87"/>
    </row>
    <row r="41" spans="2:9" x14ac:dyDescent="0.2">
      <c r="B41" s="40">
        <v>64</v>
      </c>
      <c r="C41" s="46">
        <v>9.1097999999999995E-3</v>
      </c>
      <c r="D41" s="46">
        <v>6.2048000000000008E-3</v>
      </c>
      <c r="E41" s="26"/>
      <c r="F41" s="26"/>
      <c r="G41" s="87"/>
      <c r="H41" s="87"/>
      <c r="I41" s="87"/>
    </row>
    <row r="42" spans="2:9" x14ac:dyDescent="0.2">
      <c r="B42" s="40">
        <v>65</v>
      </c>
      <c r="C42" s="46">
        <v>9.7173999999999993E-3</v>
      </c>
      <c r="D42" s="46">
        <v>6.6664000000000003E-3</v>
      </c>
      <c r="E42" s="26"/>
    </row>
    <row r="43" spans="2:9" x14ac:dyDescent="0.2">
      <c r="B43" s="40">
        <v>66</v>
      </c>
      <c r="C43" s="46">
        <v>1.0404099999999999E-2</v>
      </c>
      <c r="D43" s="46">
        <v>7.1736000000000013E-3</v>
      </c>
      <c r="E43" s="26"/>
    </row>
    <row r="44" spans="2:9" x14ac:dyDescent="0.2">
      <c r="B44" s="40">
        <v>67</v>
      </c>
      <c r="C44" s="46">
        <v>1.1191600000000001E-2</v>
      </c>
      <c r="D44" s="46">
        <v>7.7592000000000008E-3</v>
      </c>
      <c r="E44" s="26"/>
    </row>
    <row r="45" spans="2:9" x14ac:dyDescent="0.2">
      <c r="B45" s="40">
        <v>68</v>
      </c>
      <c r="C45" s="46">
        <v>1.2048399999999997E-2</v>
      </c>
      <c r="D45" s="46">
        <v>8.4336000000000012E-3</v>
      </c>
      <c r="E45" s="26"/>
    </row>
    <row r="46" spans="2:9" x14ac:dyDescent="0.2">
      <c r="B46" s="40">
        <v>69</v>
      </c>
      <c r="C46" s="46">
        <v>1.2980099999999998E-2</v>
      </c>
      <c r="D46" s="46">
        <v>9.188E-3</v>
      </c>
      <c r="E46" s="26"/>
    </row>
    <row r="47" spans="2:9" x14ac:dyDescent="0.2">
      <c r="B47" s="40">
        <v>70</v>
      </c>
      <c r="C47" s="46">
        <v>1.4016799999999999E-2</v>
      </c>
      <c r="D47" s="46">
        <v>1.0028800000000001E-2</v>
      </c>
      <c r="E47" s="26"/>
    </row>
  </sheetData>
  <mergeCells count="5">
    <mergeCell ref="B4:B6"/>
    <mergeCell ref="C4:D4"/>
    <mergeCell ref="F4:F5"/>
    <mergeCell ref="G4:G5"/>
    <mergeCell ref="H4:H6"/>
  </mergeCells>
  <printOptions gridLines="1" gridLinesSet="0"/>
  <pageMargins left="0.7" right="0.7" top="0.75" bottom="0.75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39"/>
  <sheetViews>
    <sheetView workbookViewId="0"/>
  </sheetViews>
  <sheetFormatPr defaultRowHeight="12.75" x14ac:dyDescent="0.2"/>
  <cols>
    <col min="1" max="1" width="9.140625" style="1"/>
    <col min="2" max="2" width="10.7109375" style="1" bestFit="1" customWidth="1"/>
    <col min="3" max="3" width="12.5703125" style="1" customWidth="1"/>
    <col min="4" max="5" width="10.7109375" style="1" bestFit="1" customWidth="1"/>
    <col min="6" max="6" width="9.28515625" style="1" bestFit="1" customWidth="1"/>
    <col min="7" max="7" width="11.85546875" style="1" bestFit="1" customWidth="1"/>
    <col min="8" max="8" width="13" style="1" customWidth="1"/>
    <col min="9" max="9" width="14.42578125" style="1" customWidth="1"/>
    <col min="10" max="10" width="9.140625" style="1"/>
    <col min="11" max="11" width="4.42578125" style="1" customWidth="1"/>
    <col min="12" max="12" width="32.42578125" style="1" bestFit="1" customWidth="1"/>
    <col min="13" max="16384" width="9.140625" style="1"/>
  </cols>
  <sheetData>
    <row r="2" spans="1:12" s="2" customFormat="1" ht="25.5" x14ac:dyDescent="0.35">
      <c r="A2" s="3" t="s">
        <v>168</v>
      </c>
    </row>
    <row r="4" spans="1:12" x14ac:dyDescent="0.2">
      <c r="B4" s="91" t="s">
        <v>169</v>
      </c>
      <c r="C4" s="8"/>
      <c r="D4" s="92">
        <f>'Q4 Base'!L6</f>
        <v>6000</v>
      </c>
      <c r="E4" s="93">
        <f>'Q4 Base'!L18</f>
        <v>0.85</v>
      </c>
      <c r="F4" s="93">
        <f>'Q4 Base'!L22</f>
        <v>0.04</v>
      </c>
      <c r="G4" s="94">
        <f>'Q4 Base'!L10</f>
        <v>3.5000000000000003E-2</v>
      </c>
      <c r="H4" s="94">
        <f>'Q4 Base'!L23</f>
        <v>5.0000000000000001E-3</v>
      </c>
    </row>
    <row r="5" spans="1:12" x14ac:dyDescent="0.2">
      <c r="B5" s="8"/>
      <c r="C5" s="8"/>
      <c r="D5" s="95">
        <f>'Q4 Base'!L7</f>
        <v>1.4999999999999999E-2</v>
      </c>
      <c r="E5" s="93">
        <f>'Q4 Base'!L19</f>
        <v>0.95</v>
      </c>
      <c r="F5" s="96"/>
      <c r="G5" s="96"/>
      <c r="H5" s="96"/>
    </row>
    <row r="6" spans="1:12" x14ac:dyDescent="0.2">
      <c r="B6" s="8"/>
      <c r="C6" s="8"/>
      <c r="D6" s="97"/>
      <c r="G6" s="98"/>
      <c r="H6" s="98"/>
    </row>
    <row r="7" spans="1:12" s="8" customFormat="1" x14ac:dyDescent="0.2">
      <c r="C7" s="144" t="s">
        <v>7</v>
      </c>
      <c r="D7" s="145" t="s">
        <v>9</v>
      </c>
      <c r="E7" s="144" t="s">
        <v>7</v>
      </c>
      <c r="F7" s="145" t="s">
        <v>7</v>
      </c>
      <c r="G7" s="148" t="s">
        <v>7</v>
      </c>
      <c r="H7" s="147" t="s">
        <v>7</v>
      </c>
      <c r="I7" s="117" t="s">
        <v>9</v>
      </c>
    </row>
    <row r="8" spans="1:12" s="8" customFormat="1" x14ac:dyDescent="0.2"/>
    <row r="9" spans="1:12" s="82" customFormat="1" ht="38.25" x14ac:dyDescent="0.2">
      <c r="B9" s="11" t="s">
        <v>170</v>
      </c>
      <c r="C9" s="146" t="s">
        <v>171</v>
      </c>
      <c r="D9" s="146" t="s">
        <v>172</v>
      </c>
      <c r="E9" s="146" t="s">
        <v>157</v>
      </c>
      <c r="F9" s="146" t="s">
        <v>161</v>
      </c>
      <c r="G9" s="149" t="s">
        <v>173</v>
      </c>
      <c r="H9" s="149" t="s">
        <v>162</v>
      </c>
      <c r="I9" s="149" t="s">
        <v>174</v>
      </c>
      <c r="K9" s="12" t="s">
        <v>60</v>
      </c>
      <c r="L9" s="13"/>
    </row>
    <row r="10" spans="1:12" x14ac:dyDescent="0.2">
      <c r="B10" s="40">
        <v>1</v>
      </c>
      <c r="C10" s="157">
        <v>0</v>
      </c>
      <c r="D10" s="158">
        <f>$D$4</f>
        <v>6000</v>
      </c>
      <c r="E10" s="159">
        <f>D10*E4</f>
        <v>5100</v>
      </c>
      <c r="F10" s="160">
        <f t="shared" ref="F10:F39" si="0">-E10*$F$4</f>
        <v>-204</v>
      </c>
      <c r="G10" s="113">
        <f t="shared" ref="G10:G39" si="1">(C10+E10+F10)*$G$4</f>
        <v>171.36</v>
      </c>
      <c r="H10" s="163">
        <f t="shared" ref="H10:H39" si="2">-SUM(C10,E10:G10)*$H$4</f>
        <v>-25.3368</v>
      </c>
      <c r="I10" s="164">
        <f t="shared" ref="I10:I39" si="3">SUM(C10,E10:H10)</f>
        <v>5042.0231999999996</v>
      </c>
      <c r="K10" s="132">
        <v>1</v>
      </c>
      <c r="L10" s="133" t="s">
        <v>175</v>
      </c>
    </row>
    <row r="11" spans="1:12" x14ac:dyDescent="0.2">
      <c r="B11" s="40">
        <v>2</v>
      </c>
      <c r="C11" s="161">
        <f t="shared" ref="C11:C39" si="4">I10</f>
        <v>5042.0231999999996</v>
      </c>
      <c r="D11" s="158">
        <f t="shared" ref="D11:D39" si="5">D10*(1+$D$5)</f>
        <v>6089.9999999999991</v>
      </c>
      <c r="E11" s="159">
        <f>D11*E5</f>
        <v>5785.4999999999991</v>
      </c>
      <c r="F11" s="160">
        <f t="shared" si="0"/>
        <v>-231.41999999999996</v>
      </c>
      <c r="G11" s="113">
        <f t="shared" si="1"/>
        <v>370.86361200000005</v>
      </c>
      <c r="H11" s="163">
        <f t="shared" si="2"/>
        <v>-54.834834059999991</v>
      </c>
      <c r="I11" s="164">
        <f t="shared" si="3"/>
        <v>10912.131977939998</v>
      </c>
      <c r="K11" s="130">
        <v>2</v>
      </c>
      <c r="L11" s="131" t="s">
        <v>176</v>
      </c>
    </row>
    <row r="12" spans="1:12" x14ac:dyDescent="0.2">
      <c r="B12" s="40">
        <v>3</v>
      </c>
      <c r="C12" s="161">
        <f t="shared" si="4"/>
        <v>10912.131977939998</v>
      </c>
      <c r="D12" s="158">
        <f t="shared" si="5"/>
        <v>6181.3499999999985</v>
      </c>
      <c r="E12" s="162">
        <f t="shared" ref="E12:E39" si="6">D12</f>
        <v>6181.3499999999985</v>
      </c>
      <c r="F12" s="160">
        <f t="shared" si="0"/>
        <v>-247.25399999999993</v>
      </c>
      <c r="G12" s="113">
        <f t="shared" si="1"/>
        <v>589.61797922789992</v>
      </c>
      <c r="H12" s="163">
        <f t="shared" si="2"/>
        <v>-87.179229785839496</v>
      </c>
      <c r="I12" s="164">
        <f t="shared" si="3"/>
        <v>17348.666727382057</v>
      </c>
      <c r="K12" s="132">
        <v>1</v>
      </c>
      <c r="L12" s="133" t="s">
        <v>157</v>
      </c>
    </row>
    <row r="13" spans="1:12" x14ac:dyDescent="0.2">
      <c r="B13" s="40">
        <v>4</v>
      </c>
      <c r="C13" s="161">
        <f t="shared" si="4"/>
        <v>17348.666727382057</v>
      </c>
      <c r="D13" s="158">
        <f t="shared" si="5"/>
        <v>6274.0702499999979</v>
      </c>
      <c r="E13" s="162">
        <f t="shared" si="6"/>
        <v>6274.0702499999979</v>
      </c>
      <c r="F13" s="160">
        <f t="shared" si="0"/>
        <v>-250.96280999999993</v>
      </c>
      <c r="G13" s="113">
        <f t="shared" si="1"/>
        <v>818.01209585837194</v>
      </c>
      <c r="H13" s="163">
        <f t="shared" si="2"/>
        <v>-120.94893131620212</v>
      </c>
      <c r="I13" s="164">
        <f t="shared" si="3"/>
        <v>24068.837331924224</v>
      </c>
      <c r="K13" s="130">
        <v>1</v>
      </c>
      <c r="L13" s="131" t="s">
        <v>177</v>
      </c>
    </row>
    <row r="14" spans="1:12" x14ac:dyDescent="0.2">
      <c r="B14" s="40">
        <v>5</v>
      </c>
      <c r="C14" s="161">
        <f t="shared" si="4"/>
        <v>24068.837331924224</v>
      </c>
      <c r="D14" s="158">
        <f t="shared" si="5"/>
        <v>6368.1813037499969</v>
      </c>
      <c r="E14" s="162">
        <f t="shared" si="6"/>
        <v>6368.1813037499969</v>
      </c>
      <c r="F14" s="160">
        <f t="shared" si="0"/>
        <v>-254.72725214999988</v>
      </c>
      <c r="G14" s="113">
        <f t="shared" si="1"/>
        <v>1056.3801984233478</v>
      </c>
      <c r="H14" s="163">
        <f t="shared" si="2"/>
        <v>-156.19335790973784</v>
      </c>
      <c r="I14" s="164">
        <f t="shared" si="3"/>
        <v>31082.47822403783</v>
      </c>
      <c r="K14" s="118">
        <v>1</v>
      </c>
      <c r="L14" s="119" t="s">
        <v>178</v>
      </c>
    </row>
    <row r="15" spans="1:12" x14ac:dyDescent="0.2">
      <c r="B15" s="40">
        <v>6</v>
      </c>
      <c r="C15" s="161">
        <f t="shared" si="4"/>
        <v>31082.47822403783</v>
      </c>
      <c r="D15" s="158">
        <f t="shared" si="5"/>
        <v>6463.7040233062462</v>
      </c>
      <c r="E15" s="162">
        <f t="shared" si="6"/>
        <v>6463.7040233062462</v>
      </c>
      <c r="F15" s="160">
        <f t="shared" si="0"/>
        <v>-258.54816093224986</v>
      </c>
      <c r="G15" s="113">
        <f t="shared" si="1"/>
        <v>1305.0671930244139</v>
      </c>
      <c r="H15" s="163">
        <f t="shared" si="2"/>
        <v>-192.96350639718119</v>
      </c>
      <c r="I15" s="164">
        <f t="shared" si="3"/>
        <v>38399.737773039058</v>
      </c>
      <c r="K15" s="155">
        <v>1</v>
      </c>
      <c r="L15" s="156" t="s">
        <v>162</v>
      </c>
    </row>
    <row r="16" spans="1:12" x14ac:dyDescent="0.2">
      <c r="B16" s="40">
        <v>7</v>
      </c>
      <c r="C16" s="161">
        <f t="shared" si="4"/>
        <v>38399.737773039058</v>
      </c>
      <c r="D16" s="158">
        <f t="shared" si="5"/>
        <v>6560.659583655839</v>
      </c>
      <c r="E16" s="162">
        <f t="shared" si="6"/>
        <v>6560.659583655839</v>
      </c>
      <c r="F16" s="160">
        <f t="shared" si="0"/>
        <v>-262.42638334623359</v>
      </c>
      <c r="G16" s="113">
        <f t="shared" si="1"/>
        <v>1564.4289840672036</v>
      </c>
      <c r="H16" s="163">
        <f t="shared" si="2"/>
        <v>-231.31199978707937</v>
      </c>
      <c r="I16" s="164">
        <f t="shared" si="3"/>
        <v>46031.087957628792</v>
      </c>
      <c r="K16" s="120">
        <v>1</v>
      </c>
      <c r="L16" s="121" t="s">
        <v>179</v>
      </c>
    </row>
    <row r="17" spans="2:12" x14ac:dyDescent="0.2">
      <c r="B17" s="40">
        <v>8</v>
      </c>
      <c r="C17" s="161">
        <f t="shared" si="4"/>
        <v>46031.087957628792</v>
      </c>
      <c r="D17" s="158">
        <f t="shared" si="5"/>
        <v>6659.069477410676</v>
      </c>
      <c r="E17" s="162">
        <f t="shared" si="6"/>
        <v>6659.069477410676</v>
      </c>
      <c r="F17" s="160">
        <f t="shared" si="0"/>
        <v>-266.36277909642706</v>
      </c>
      <c r="G17" s="113">
        <f t="shared" si="1"/>
        <v>1834.8328129580066</v>
      </c>
      <c r="H17" s="163">
        <f t="shared" si="2"/>
        <v>-271.29313734450523</v>
      </c>
      <c r="I17" s="164">
        <f t="shared" si="3"/>
        <v>53987.334331556543</v>
      </c>
      <c r="K17" s="120">
        <v>1</v>
      </c>
      <c r="L17" s="121" t="s">
        <v>180</v>
      </c>
    </row>
    <row r="18" spans="2:12" x14ac:dyDescent="0.2">
      <c r="B18" s="40">
        <v>9</v>
      </c>
      <c r="C18" s="161">
        <f t="shared" si="4"/>
        <v>53987.334331556543</v>
      </c>
      <c r="D18" s="158">
        <f t="shared" si="5"/>
        <v>6758.9555195718358</v>
      </c>
      <c r="E18" s="162">
        <f t="shared" si="6"/>
        <v>6758.9555195718358</v>
      </c>
      <c r="F18" s="160">
        <f t="shared" si="0"/>
        <v>-270.35822078287345</v>
      </c>
      <c r="G18" s="113">
        <f t="shared" si="1"/>
        <v>2116.6576070620927</v>
      </c>
      <c r="H18" s="163">
        <f t="shared" si="2"/>
        <v>-312.96294618703803</v>
      </c>
      <c r="I18" s="164">
        <f t="shared" si="3"/>
        <v>62279.626291220564</v>
      </c>
      <c r="K18" s="12">
        <f>SUM(K10:K17)</f>
        <v>9</v>
      </c>
      <c r="L18" s="12" t="s">
        <v>32</v>
      </c>
    </row>
    <row r="19" spans="2:12" x14ac:dyDescent="0.2">
      <c r="B19" s="40">
        <v>10</v>
      </c>
      <c r="C19" s="161">
        <f t="shared" si="4"/>
        <v>62279.626291220564</v>
      </c>
      <c r="D19" s="158">
        <f t="shared" si="5"/>
        <v>6860.3398523654123</v>
      </c>
      <c r="E19" s="162">
        <f t="shared" si="6"/>
        <v>6860.3398523654123</v>
      </c>
      <c r="F19" s="160">
        <f t="shared" si="0"/>
        <v>-274.41359409461649</v>
      </c>
      <c r="G19" s="113">
        <f t="shared" si="1"/>
        <v>2410.2943392321977</v>
      </c>
      <c r="H19" s="163">
        <f t="shared" si="2"/>
        <v>-356.37923444361775</v>
      </c>
      <c r="I19" s="164">
        <f t="shared" si="3"/>
        <v>70919.467654279928</v>
      </c>
    </row>
    <row r="20" spans="2:12" x14ac:dyDescent="0.2">
      <c r="B20" s="40">
        <v>11</v>
      </c>
      <c r="C20" s="161">
        <f t="shared" si="4"/>
        <v>70919.467654279928</v>
      </c>
      <c r="D20" s="158">
        <f t="shared" si="5"/>
        <v>6963.2449501508927</v>
      </c>
      <c r="E20" s="162">
        <f t="shared" si="6"/>
        <v>6963.2449501508927</v>
      </c>
      <c r="F20" s="160">
        <f t="shared" si="0"/>
        <v>-278.52979800603572</v>
      </c>
      <c r="G20" s="113">
        <f t="shared" si="1"/>
        <v>2716.1463982248674</v>
      </c>
      <c r="H20" s="163">
        <f t="shared" si="2"/>
        <v>-401.60164602324824</v>
      </c>
      <c r="I20" s="164">
        <f t="shared" si="3"/>
        <v>79918.7275586264</v>
      </c>
    </row>
    <row r="21" spans="2:12" x14ac:dyDescent="0.2">
      <c r="B21" s="40">
        <v>12</v>
      </c>
      <c r="C21" s="161">
        <f t="shared" si="4"/>
        <v>79918.7275586264</v>
      </c>
      <c r="D21" s="158">
        <f t="shared" si="5"/>
        <v>7067.6936244031558</v>
      </c>
      <c r="E21" s="162">
        <f t="shared" si="6"/>
        <v>7067.6936244031558</v>
      </c>
      <c r="F21" s="160">
        <f t="shared" si="0"/>
        <v>-282.70774497612626</v>
      </c>
      <c r="G21" s="113">
        <f t="shared" si="1"/>
        <v>3034.62997033187</v>
      </c>
      <c r="H21" s="163">
        <f t="shared" si="2"/>
        <v>-448.69171704192649</v>
      </c>
      <c r="I21" s="164">
        <f t="shared" si="3"/>
        <v>89289.651691343359</v>
      </c>
    </row>
    <row r="22" spans="2:12" x14ac:dyDescent="0.2">
      <c r="B22" s="40">
        <v>13</v>
      </c>
      <c r="C22" s="161">
        <f t="shared" si="4"/>
        <v>89289.651691343359</v>
      </c>
      <c r="D22" s="158">
        <f t="shared" si="5"/>
        <v>7173.7090287692026</v>
      </c>
      <c r="E22" s="162">
        <f t="shared" si="6"/>
        <v>7173.7090287692026</v>
      </c>
      <c r="F22" s="160">
        <f t="shared" si="0"/>
        <v>-286.94836115076811</v>
      </c>
      <c r="G22" s="113">
        <f t="shared" si="1"/>
        <v>3366.1744325636628</v>
      </c>
      <c r="H22" s="163">
        <f t="shared" si="2"/>
        <v>-497.71293395762729</v>
      </c>
      <c r="I22" s="164">
        <f t="shared" si="3"/>
        <v>99044.873857567829</v>
      </c>
    </row>
    <row r="23" spans="2:12" x14ac:dyDescent="0.2">
      <c r="B23" s="40">
        <v>14</v>
      </c>
      <c r="C23" s="161">
        <f t="shared" si="4"/>
        <v>99044.873857567829</v>
      </c>
      <c r="D23" s="158">
        <f t="shared" si="5"/>
        <v>7281.3146642007396</v>
      </c>
      <c r="E23" s="162">
        <f t="shared" si="6"/>
        <v>7281.3146642007396</v>
      </c>
      <c r="F23" s="160">
        <f t="shared" si="0"/>
        <v>-291.25258656802959</v>
      </c>
      <c r="G23" s="113">
        <f t="shared" si="1"/>
        <v>3711.2227577320186</v>
      </c>
      <c r="H23" s="163">
        <f t="shared" si="2"/>
        <v>-548.73079346466272</v>
      </c>
      <c r="I23" s="164">
        <f t="shared" si="3"/>
        <v>109197.42789946788</v>
      </c>
    </row>
    <row r="24" spans="2:12" x14ac:dyDescent="0.2">
      <c r="B24" s="40">
        <v>15</v>
      </c>
      <c r="C24" s="161">
        <f t="shared" si="4"/>
        <v>109197.42789946788</v>
      </c>
      <c r="D24" s="158">
        <f t="shared" si="5"/>
        <v>7390.5343841637496</v>
      </c>
      <c r="E24" s="162">
        <f t="shared" si="6"/>
        <v>7390.5343841637496</v>
      </c>
      <c r="F24" s="160">
        <f t="shared" si="0"/>
        <v>-295.62137536655001</v>
      </c>
      <c r="G24" s="113">
        <f t="shared" si="1"/>
        <v>4070.231931789278</v>
      </c>
      <c r="H24" s="163">
        <f t="shared" si="2"/>
        <v>-601.81286420027186</v>
      </c>
      <c r="I24" s="164">
        <f t="shared" si="3"/>
        <v>119760.75997585409</v>
      </c>
    </row>
    <row r="25" spans="2:12" x14ac:dyDescent="0.2">
      <c r="B25" s="40">
        <v>16</v>
      </c>
      <c r="C25" s="161">
        <f t="shared" si="4"/>
        <v>119760.75997585409</v>
      </c>
      <c r="D25" s="158">
        <f t="shared" si="5"/>
        <v>7501.3923999262051</v>
      </c>
      <c r="E25" s="162">
        <f t="shared" si="6"/>
        <v>7501.3923999262051</v>
      </c>
      <c r="F25" s="160">
        <f t="shared" si="0"/>
        <v>-300.05569599704819</v>
      </c>
      <c r="G25" s="113">
        <f t="shared" si="1"/>
        <v>4443.6733837924139</v>
      </c>
      <c r="H25" s="163">
        <f t="shared" si="2"/>
        <v>-657.02885031787844</v>
      </c>
      <c r="I25" s="164">
        <f t="shared" si="3"/>
        <v>130748.7412132578</v>
      </c>
    </row>
    <row r="26" spans="2:12" x14ac:dyDescent="0.2">
      <c r="B26" s="40">
        <v>17</v>
      </c>
      <c r="C26" s="161">
        <f t="shared" si="4"/>
        <v>130748.7412132578</v>
      </c>
      <c r="D26" s="158">
        <f t="shared" si="5"/>
        <v>7613.9132859250976</v>
      </c>
      <c r="E26" s="162">
        <f t="shared" si="6"/>
        <v>7613.9132859250976</v>
      </c>
      <c r="F26" s="160">
        <f t="shared" si="0"/>
        <v>-304.55653143700391</v>
      </c>
      <c r="G26" s="113">
        <f t="shared" si="1"/>
        <v>4832.0334288711074</v>
      </c>
      <c r="H26" s="163">
        <f t="shared" si="2"/>
        <v>-714.45065698308508</v>
      </c>
      <c r="I26" s="164">
        <f t="shared" si="3"/>
        <v>142175.68073963391</v>
      </c>
    </row>
    <row r="27" spans="2:12" x14ac:dyDescent="0.2">
      <c r="B27" s="40">
        <v>18</v>
      </c>
      <c r="C27" s="161">
        <f t="shared" si="4"/>
        <v>142175.68073963391</v>
      </c>
      <c r="D27" s="158">
        <f t="shared" si="5"/>
        <v>7728.1219852139729</v>
      </c>
      <c r="E27" s="162">
        <f t="shared" si="6"/>
        <v>7728.1219852139729</v>
      </c>
      <c r="F27" s="160">
        <f t="shared" si="0"/>
        <v>-309.12487940855891</v>
      </c>
      <c r="G27" s="113">
        <f t="shared" si="1"/>
        <v>5235.8137245903763</v>
      </c>
      <c r="H27" s="163">
        <f t="shared" si="2"/>
        <v>-774.15245785014849</v>
      </c>
      <c r="I27" s="164">
        <f t="shared" si="3"/>
        <v>154056.33911217956</v>
      </c>
    </row>
    <row r="28" spans="2:12" x14ac:dyDescent="0.2">
      <c r="B28" s="40">
        <v>19</v>
      </c>
      <c r="C28" s="161">
        <f t="shared" si="4"/>
        <v>154056.33911217956</v>
      </c>
      <c r="D28" s="158">
        <f t="shared" si="5"/>
        <v>7844.043814992182</v>
      </c>
      <c r="E28" s="162">
        <f t="shared" si="6"/>
        <v>7844.043814992182</v>
      </c>
      <c r="F28" s="160">
        <f t="shared" si="0"/>
        <v>-313.76175259968727</v>
      </c>
      <c r="G28" s="113">
        <f t="shared" si="1"/>
        <v>5655.5317411100232</v>
      </c>
      <c r="H28" s="163">
        <f t="shared" si="2"/>
        <v>-836.21076457841048</v>
      </c>
      <c r="I28" s="164">
        <f t="shared" si="3"/>
        <v>166405.94215110369</v>
      </c>
    </row>
    <row r="29" spans="2:12" x14ac:dyDescent="0.2">
      <c r="B29" s="40">
        <v>20</v>
      </c>
      <c r="C29" s="161">
        <f t="shared" si="4"/>
        <v>166405.94215110369</v>
      </c>
      <c r="D29" s="158">
        <f t="shared" si="5"/>
        <v>7961.704472217064</v>
      </c>
      <c r="E29" s="162">
        <f t="shared" si="6"/>
        <v>7961.704472217064</v>
      </c>
      <c r="F29" s="160">
        <f t="shared" si="0"/>
        <v>-318.46817888868259</v>
      </c>
      <c r="G29" s="113">
        <f t="shared" si="1"/>
        <v>6091.7212455551226</v>
      </c>
      <c r="H29" s="163">
        <f t="shared" si="2"/>
        <v>-900.70449844993595</v>
      </c>
      <c r="I29" s="164">
        <f t="shared" si="3"/>
        <v>179240.19519153726</v>
      </c>
    </row>
    <row r="30" spans="2:12" x14ac:dyDescent="0.2">
      <c r="B30" s="40">
        <v>21</v>
      </c>
      <c r="C30" s="161">
        <f t="shared" si="4"/>
        <v>179240.19519153726</v>
      </c>
      <c r="D30" s="158">
        <f t="shared" si="5"/>
        <v>8081.1300393003194</v>
      </c>
      <c r="E30" s="162">
        <f t="shared" si="6"/>
        <v>8081.1300393003194</v>
      </c>
      <c r="F30" s="160">
        <f t="shared" si="0"/>
        <v>-323.24520157201277</v>
      </c>
      <c r="G30" s="113">
        <f t="shared" si="1"/>
        <v>6544.9328010242962</v>
      </c>
      <c r="H30" s="163">
        <f t="shared" si="2"/>
        <v>-967.71506415144938</v>
      </c>
      <c r="I30" s="164">
        <f t="shared" si="3"/>
        <v>192575.29776613842</v>
      </c>
    </row>
    <row r="31" spans="2:12" x14ac:dyDescent="0.2">
      <c r="B31" s="40">
        <v>22</v>
      </c>
      <c r="C31" s="161">
        <f t="shared" si="4"/>
        <v>192575.29776613842</v>
      </c>
      <c r="D31" s="158">
        <f t="shared" si="5"/>
        <v>8202.3469898898238</v>
      </c>
      <c r="E31" s="162">
        <f t="shared" si="6"/>
        <v>8202.3469898898238</v>
      </c>
      <c r="F31" s="160">
        <f t="shared" si="0"/>
        <v>-328.09387959559297</v>
      </c>
      <c r="G31" s="113">
        <f t="shared" si="1"/>
        <v>7015.7342806751431</v>
      </c>
      <c r="H31" s="163">
        <f t="shared" si="2"/>
        <v>-1037.326425785539</v>
      </c>
      <c r="I31" s="164">
        <f t="shared" si="3"/>
        <v>206427.95873132226</v>
      </c>
    </row>
    <row r="32" spans="2:12" x14ac:dyDescent="0.2">
      <c r="B32" s="40">
        <v>23</v>
      </c>
      <c r="C32" s="161">
        <f t="shared" si="4"/>
        <v>206427.95873132226</v>
      </c>
      <c r="D32" s="158">
        <f t="shared" si="5"/>
        <v>8325.3821947381712</v>
      </c>
      <c r="E32" s="162">
        <f t="shared" si="6"/>
        <v>8325.3821947381712</v>
      </c>
      <c r="F32" s="160">
        <f t="shared" si="0"/>
        <v>-333.01528778952684</v>
      </c>
      <c r="G32" s="113">
        <f t="shared" si="1"/>
        <v>7504.7113973394826</v>
      </c>
      <c r="H32" s="163">
        <f t="shared" si="2"/>
        <v>-1109.6251851780519</v>
      </c>
      <c r="I32" s="164">
        <f t="shared" si="3"/>
        <v>220815.41185043234</v>
      </c>
    </row>
    <row r="33" spans="2:9" x14ac:dyDescent="0.2">
      <c r="B33" s="40">
        <v>24</v>
      </c>
      <c r="C33" s="161">
        <f t="shared" si="4"/>
        <v>220815.41185043234</v>
      </c>
      <c r="D33" s="158">
        <f t="shared" si="5"/>
        <v>8450.2629276592434</v>
      </c>
      <c r="E33" s="162">
        <f t="shared" si="6"/>
        <v>8450.2629276592434</v>
      </c>
      <c r="F33" s="160">
        <f t="shared" si="0"/>
        <v>-338.01051710636972</v>
      </c>
      <c r="G33" s="113">
        <f t="shared" si="1"/>
        <v>8012.4682491344829</v>
      </c>
      <c r="H33" s="163">
        <f t="shared" si="2"/>
        <v>-1184.7006625505985</v>
      </c>
      <c r="I33" s="164">
        <f t="shared" si="3"/>
        <v>235755.4318475691</v>
      </c>
    </row>
    <row r="34" spans="2:9" x14ac:dyDescent="0.2">
      <c r="B34" s="40">
        <v>25</v>
      </c>
      <c r="C34" s="161">
        <f t="shared" si="4"/>
        <v>235755.4318475691</v>
      </c>
      <c r="D34" s="158">
        <f t="shared" si="5"/>
        <v>8577.0168715741311</v>
      </c>
      <c r="E34" s="162">
        <f t="shared" si="6"/>
        <v>8577.0168715741311</v>
      </c>
      <c r="F34" s="160">
        <f t="shared" si="0"/>
        <v>-343.08067486296522</v>
      </c>
      <c r="G34" s="113">
        <f t="shared" si="1"/>
        <v>8539.6278815498099</v>
      </c>
      <c r="H34" s="163">
        <f t="shared" si="2"/>
        <v>-1262.6449796291506</v>
      </c>
      <c r="I34" s="164">
        <f t="shared" si="3"/>
        <v>251266.35094620095</v>
      </c>
    </row>
    <row r="35" spans="2:9" x14ac:dyDescent="0.2">
      <c r="B35" s="40">
        <v>26</v>
      </c>
      <c r="C35" s="161">
        <f t="shared" si="4"/>
        <v>251266.35094620095</v>
      </c>
      <c r="D35" s="158">
        <f t="shared" si="5"/>
        <v>8705.6721246477427</v>
      </c>
      <c r="E35" s="162">
        <f t="shared" si="6"/>
        <v>8705.6721246477427</v>
      </c>
      <c r="F35" s="160">
        <f t="shared" si="0"/>
        <v>-348.22688498590969</v>
      </c>
      <c r="G35" s="113">
        <f t="shared" si="1"/>
        <v>9086.8328665051995</v>
      </c>
      <c r="H35" s="163">
        <f t="shared" si="2"/>
        <v>-1343.55314526184</v>
      </c>
      <c r="I35" s="164">
        <f t="shared" si="3"/>
        <v>267367.07590710616</v>
      </c>
    </row>
    <row r="36" spans="2:9" x14ac:dyDescent="0.2">
      <c r="B36" s="40">
        <v>27</v>
      </c>
      <c r="C36" s="161">
        <f t="shared" si="4"/>
        <v>267367.07590710616</v>
      </c>
      <c r="D36" s="158">
        <f t="shared" si="5"/>
        <v>8836.2572065174572</v>
      </c>
      <c r="E36" s="162">
        <f t="shared" si="6"/>
        <v>8836.2572065174572</v>
      </c>
      <c r="F36" s="160">
        <f t="shared" si="0"/>
        <v>-353.4502882606983</v>
      </c>
      <c r="G36" s="113">
        <f t="shared" si="1"/>
        <v>9654.7458988877024</v>
      </c>
      <c r="H36" s="163">
        <f t="shared" si="2"/>
        <v>-1427.523143621253</v>
      </c>
      <c r="I36" s="164">
        <f t="shared" si="3"/>
        <v>284077.10558062932</v>
      </c>
    </row>
    <row r="37" spans="2:9" x14ac:dyDescent="0.2">
      <c r="B37" s="40">
        <v>28</v>
      </c>
      <c r="C37" s="161">
        <f t="shared" si="4"/>
        <v>284077.10558062932</v>
      </c>
      <c r="D37" s="158">
        <f t="shared" si="5"/>
        <v>8968.8010646152179</v>
      </c>
      <c r="E37" s="162">
        <f t="shared" si="6"/>
        <v>8968.8010646152179</v>
      </c>
      <c r="F37" s="160">
        <f t="shared" si="0"/>
        <v>-358.75204258460872</v>
      </c>
      <c r="G37" s="113">
        <f t="shared" si="1"/>
        <v>10244.050411093098</v>
      </c>
      <c r="H37" s="163">
        <f t="shared" si="2"/>
        <v>-1514.6560250687651</v>
      </c>
      <c r="I37" s="164">
        <f t="shared" si="3"/>
        <v>301416.54898868426</v>
      </c>
    </row>
    <row r="38" spans="2:9" x14ac:dyDescent="0.2">
      <c r="B38" s="40">
        <v>29</v>
      </c>
      <c r="C38" s="161">
        <f t="shared" si="4"/>
        <v>301416.54898868426</v>
      </c>
      <c r="D38" s="158">
        <f t="shared" si="5"/>
        <v>9103.3330805844453</v>
      </c>
      <c r="E38" s="162">
        <f t="shared" si="6"/>
        <v>9103.3330805844453</v>
      </c>
      <c r="F38" s="160">
        <f t="shared" si="0"/>
        <v>-364.13332322337783</v>
      </c>
      <c r="G38" s="113">
        <f t="shared" si="1"/>
        <v>10855.451206111587</v>
      </c>
      <c r="H38" s="163">
        <f t="shared" si="2"/>
        <v>-1605.0559997607847</v>
      </c>
      <c r="I38" s="164">
        <f t="shared" si="3"/>
        <v>319406.14395239612</v>
      </c>
    </row>
    <row r="39" spans="2:9" x14ac:dyDescent="0.2">
      <c r="B39" s="40">
        <v>30</v>
      </c>
      <c r="C39" s="161">
        <f t="shared" si="4"/>
        <v>319406.14395239612</v>
      </c>
      <c r="D39" s="158">
        <f t="shared" si="5"/>
        <v>9239.8830767932104</v>
      </c>
      <c r="E39" s="162">
        <f t="shared" si="6"/>
        <v>9239.8830767932104</v>
      </c>
      <c r="F39" s="160">
        <f t="shared" si="0"/>
        <v>-369.59532307172844</v>
      </c>
      <c r="G39" s="113">
        <f t="shared" si="1"/>
        <v>11489.675109714117</v>
      </c>
      <c r="H39" s="163">
        <f t="shared" si="2"/>
        <v>-1698.8305340791585</v>
      </c>
      <c r="I39" s="164">
        <f t="shared" si="3"/>
        <v>338067.27628175251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I45"/>
  <sheetViews>
    <sheetView workbookViewId="0"/>
  </sheetViews>
  <sheetFormatPr defaultRowHeight="12.75" x14ac:dyDescent="0.2"/>
  <cols>
    <col min="1" max="1" width="9.140625" style="1"/>
    <col min="2" max="2" width="10.7109375" style="1" bestFit="1" customWidth="1"/>
    <col min="3" max="3" width="9.28515625" style="1" bestFit="1" customWidth="1"/>
    <col min="4" max="4" width="11.85546875" style="1" bestFit="1" customWidth="1"/>
    <col min="5" max="5" width="11.28515625" style="1" bestFit="1" customWidth="1"/>
    <col min="6" max="6" width="11.85546875" style="1" bestFit="1" customWidth="1"/>
    <col min="7" max="7" width="14.28515625" style="1" bestFit="1" customWidth="1"/>
    <col min="8" max="8" width="4.7109375" style="1" customWidth="1"/>
    <col min="9" max="9" width="14.140625" style="1" customWidth="1"/>
    <col min="10" max="10" width="15.28515625" style="1" customWidth="1"/>
    <col min="11" max="11" width="13.140625" style="1" customWidth="1"/>
    <col min="12" max="12" width="11.85546875" style="1" customWidth="1"/>
    <col min="13" max="13" width="5" style="1" customWidth="1"/>
    <col min="14" max="14" width="12.5703125" style="1" customWidth="1"/>
    <col min="15" max="15" width="10.7109375" style="1" customWidth="1"/>
    <col min="16" max="16" width="9.85546875" style="1" customWidth="1"/>
    <col min="17" max="17" width="12" style="1" customWidth="1"/>
    <col min="18" max="18" width="9.28515625" style="1" bestFit="1" customWidth="1"/>
    <col min="19" max="19" width="13.42578125" style="1" customWidth="1"/>
    <col min="20" max="20" width="11.5703125" style="48" bestFit="1" customWidth="1"/>
    <col min="21" max="21" width="11.7109375" style="1" bestFit="1" customWidth="1"/>
    <col min="22" max="22" width="11.7109375" style="1" customWidth="1"/>
    <col min="23" max="24" width="10.28515625" style="1" customWidth="1"/>
    <col min="25" max="25" width="10.7109375" style="1" bestFit="1" customWidth="1"/>
    <col min="26" max="26" width="11.140625" style="1" customWidth="1"/>
    <col min="27" max="27" width="9.28515625" style="1" bestFit="1" customWidth="1"/>
    <col min="28" max="28" width="10.7109375" style="1" bestFit="1" customWidth="1"/>
    <col min="29" max="29" width="12.140625" style="1" bestFit="1" customWidth="1"/>
    <col min="30" max="32" width="12.140625" style="1" customWidth="1"/>
    <col min="33" max="33" width="9.140625" style="1"/>
    <col min="34" max="34" width="4.85546875" style="1" customWidth="1"/>
    <col min="35" max="35" width="48" style="1" customWidth="1"/>
    <col min="36" max="16384" width="9.140625" style="1"/>
  </cols>
  <sheetData>
    <row r="1" spans="1:35" x14ac:dyDescent="0.2">
      <c r="T1" s="1"/>
    </row>
    <row r="2" spans="1:35" s="2" customFormat="1" ht="25.5" x14ac:dyDescent="0.35">
      <c r="A2" s="3" t="s">
        <v>168</v>
      </c>
    </row>
    <row r="3" spans="1:35" x14ac:dyDescent="0.2">
      <c r="T3" s="1"/>
    </row>
    <row r="4" spans="1:35" x14ac:dyDescent="0.2">
      <c r="B4" s="91" t="s">
        <v>169</v>
      </c>
      <c r="P4" s="99">
        <f>'Q4 Base'!L13</f>
        <v>500</v>
      </c>
      <c r="Q4" s="100">
        <f>'Q4 Base'!L15</f>
        <v>0.2</v>
      </c>
      <c r="R4" s="96"/>
      <c r="S4" s="96"/>
      <c r="T4" s="1"/>
      <c r="U4" s="96"/>
      <c r="V4" s="96"/>
      <c r="W4" s="96"/>
      <c r="X4" s="96"/>
      <c r="Y4" s="96"/>
      <c r="Z4" s="96"/>
      <c r="AA4" s="96"/>
    </row>
    <row r="5" spans="1:35" x14ac:dyDescent="0.2">
      <c r="P5" s="99">
        <f>'Q4 Base'!L14</f>
        <v>100</v>
      </c>
      <c r="Q5" s="100">
        <f>'Q4 Base'!L16</f>
        <v>0.02</v>
      </c>
      <c r="R5" s="101">
        <f>'Q4 Base'!L11</f>
        <v>2.5000000000000001E-2</v>
      </c>
      <c r="S5" s="102"/>
      <c r="T5" s="1"/>
      <c r="U5" s="99">
        <v>200000</v>
      </c>
      <c r="V5" s="99"/>
      <c r="W5" s="96"/>
      <c r="X5" s="93">
        <v>0.02</v>
      </c>
      <c r="Y5" s="96"/>
      <c r="Z5" s="96"/>
      <c r="AA5" s="93">
        <f>'Q4 Base'!L25</f>
        <v>0.05</v>
      </c>
    </row>
    <row r="6" spans="1:35" x14ac:dyDescent="0.2">
      <c r="Q6" s="103"/>
      <c r="R6" s="104"/>
      <c r="S6" s="105"/>
      <c r="T6" s="1"/>
    </row>
    <row r="7" spans="1:35" s="8" customFormat="1" x14ac:dyDescent="0.2">
      <c r="D7" s="1"/>
      <c r="E7" s="1"/>
      <c r="F7" s="1"/>
      <c r="G7" s="1"/>
      <c r="I7" s="145" t="s">
        <v>8</v>
      </c>
      <c r="J7" s="144" t="s">
        <v>9</v>
      </c>
      <c r="K7" s="145" t="s">
        <v>7</v>
      </c>
      <c r="L7" s="144" t="s">
        <v>9</v>
      </c>
      <c r="N7" s="147" t="s">
        <v>7</v>
      </c>
      <c r="O7" s="148" t="s">
        <v>7</v>
      </c>
      <c r="P7" s="147" t="s">
        <v>9</v>
      </c>
      <c r="Q7" s="148" t="s">
        <v>7</v>
      </c>
      <c r="R7" s="147" t="s">
        <v>9</v>
      </c>
      <c r="S7" s="148" t="s">
        <v>7</v>
      </c>
      <c r="T7" s="1"/>
      <c r="U7" s="172" t="s">
        <v>9</v>
      </c>
      <c r="V7" s="173" t="s">
        <v>7</v>
      </c>
      <c r="W7" s="173" t="s">
        <v>7</v>
      </c>
      <c r="X7" s="172" t="s">
        <v>9</v>
      </c>
      <c r="Y7" s="182" t="s">
        <v>126</v>
      </c>
      <c r="Z7" s="183" t="s">
        <v>7</v>
      </c>
      <c r="AA7" s="182" t="s">
        <v>7</v>
      </c>
      <c r="AB7" s="195" t="s">
        <v>7</v>
      </c>
      <c r="AC7" s="196" t="s">
        <v>9</v>
      </c>
      <c r="AF7" s="197" t="s">
        <v>9</v>
      </c>
    </row>
    <row r="8" spans="1:35" s="8" customFormat="1" x14ac:dyDescent="0.2"/>
    <row r="9" spans="1:35" ht="28.5" customHeight="1" x14ac:dyDescent="0.2">
      <c r="C9" s="226" t="s">
        <v>181</v>
      </c>
      <c r="D9" s="233"/>
      <c r="E9" s="233"/>
      <c r="F9" s="233"/>
      <c r="G9" s="227"/>
      <c r="H9" s="26"/>
      <c r="I9" s="234" t="s">
        <v>182</v>
      </c>
      <c r="J9" s="235"/>
      <c r="K9" s="235"/>
      <c r="L9" s="236"/>
      <c r="M9" s="26"/>
      <c r="N9" s="237" t="s">
        <v>183</v>
      </c>
      <c r="O9" s="237"/>
      <c r="P9" s="26"/>
      <c r="T9" s="26"/>
    </row>
    <row r="10" spans="1:35" s="82" customFormat="1" ht="76.5" x14ac:dyDescent="0.2">
      <c r="B10" s="11" t="s">
        <v>170</v>
      </c>
      <c r="C10" s="11" t="s">
        <v>184</v>
      </c>
      <c r="D10" s="11" t="s">
        <v>185</v>
      </c>
      <c r="E10" s="11" t="s">
        <v>186</v>
      </c>
      <c r="F10" s="11" t="s">
        <v>187</v>
      </c>
      <c r="G10" s="11" t="s">
        <v>188</v>
      </c>
      <c r="I10" s="146" t="s">
        <v>189</v>
      </c>
      <c r="J10" s="146" t="s">
        <v>190</v>
      </c>
      <c r="K10" s="146" t="s">
        <v>191</v>
      </c>
      <c r="L10" s="146" t="s">
        <v>192</v>
      </c>
      <c r="N10" s="149" t="s">
        <v>193</v>
      </c>
      <c r="O10" s="149" t="s">
        <v>161</v>
      </c>
      <c r="P10" s="149" t="s">
        <v>194</v>
      </c>
      <c r="Q10" s="149" t="s">
        <v>195</v>
      </c>
      <c r="R10" s="149" t="s">
        <v>196</v>
      </c>
      <c r="S10" s="149" t="s">
        <v>162</v>
      </c>
      <c r="T10" s="11" t="s">
        <v>197</v>
      </c>
      <c r="U10" s="174" t="s">
        <v>198</v>
      </c>
      <c r="V10" s="174" t="str">
        <f>'Q4 Base'!H4</f>
        <v>Surrender penalty - percentage reduction in bid value of units</v>
      </c>
      <c r="W10" s="174" t="s">
        <v>199</v>
      </c>
      <c r="X10" s="174" t="s">
        <v>200</v>
      </c>
      <c r="Y10" s="184" t="s">
        <v>201</v>
      </c>
      <c r="Z10" s="184" t="s">
        <v>202</v>
      </c>
      <c r="AA10" s="184" t="s">
        <v>203</v>
      </c>
      <c r="AB10" s="192" t="s">
        <v>204</v>
      </c>
      <c r="AC10" s="192" t="s">
        <v>205</v>
      </c>
      <c r="AD10" s="192" t="s">
        <v>206</v>
      </c>
      <c r="AE10" s="192" t="s">
        <v>207</v>
      </c>
      <c r="AF10" s="192" t="s">
        <v>208</v>
      </c>
      <c r="AH10" s="12" t="s">
        <v>60</v>
      </c>
      <c r="AI10" s="13"/>
    </row>
    <row r="11" spans="1:35" x14ac:dyDescent="0.2">
      <c r="B11" s="40">
        <v>1</v>
      </c>
      <c r="C11" s="46">
        <f t="shared" ref="C11:C40" si="0">32+B11-1</f>
        <v>32</v>
      </c>
      <c r="D11" s="106">
        <f>INDEX('Q4 Base'!$B$7:$D$47,MATCH('Q4 (ii)'!C11,'Q4 Base'!$B$7:$B$47),2)</f>
        <v>5.3269999999999988E-4</v>
      </c>
      <c r="E11" s="46">
        <f t="shared" ref="E11:E40" si="1">35+B11-1</f>
        <v>35</v>
      </c>
      <c r="F11" s="106">
        <f>INDEX('Q4 Base'!$B$7:$D$47,MATCH('Q4 (ii)'!E11,'Q4 Base'!$B$7:$B$47),3)</f>
        <v>6.5039999999999998E-4</v>
      </c>
      <c r="G11" s="107">
        <f>INDEX('Q4 Base'!$F$7:$G$41,MATCH('Q4 (ii)'!B11,'Q4 Base'!$F$7:$F$41),2)</f>
        <v>0.1</v>
      </c>
      <c r="H11" s="108"/>
      <c r="I11" s="165">
        <f t="shared" ref="I11:I40" si="2">1-((1-D11)*(1-F11))</f>
        <v>1.1827535319200999E-3</v>
      </c>
      <c r="J11" s="166">
        <f t="shared" ref="J11:J40" si="3">(1-I11)*G11</f>
        <v>9.9881724646808001E-2</v>
      </c>
      <c r="K11" s="165">
        <f t="shared" ref="K11:K40" si="4">1-I11-J11</f>
        <v>0.8989355218212719</v>
      </c>
      <c r="L11" s="166">
        <v>1</v>
      </c>
      <c r="M11" s="108"/>
      <c r="N11" s="167">
        <f>'Q4 (i)'!D10-'Q4 (i)'!E10</f>
        <v>900</v>
      </c>
      <c r="O11" s="168">
        <f>-'Q4 (i)'!F10</f>
        <v>204</v>
      </c>
      <c r="P11" s="169">
        <f>-P4</f>
        <v>-500</v>
      </c>
      <c r="Q11" s="170">
        <f>-Q4*'Q4 (i)'!D10</f>
        <v>-1200</v>
      </c>
      <c r="R11" s="167">
        <f t="shared" ref="R11:R40" si="5">$R$5*SUM(N11:Q11)</f>
        <v>-14.9</v>
      </c>
      <c r="S11" s="113">
        <f>-'Q4 (i)'!H10</f>
        <v>25.3368</v>
      </c>
      <c r="T11" s="109">
        <f>'Q4 (i)'!I10</f>
        <v>5042.0231999999996</v>
      </c>
      <c r="U11" s="175">
        <f t="shared" ref="U11:U40" si="6">-MAX($U$5-T11,0)*I11</f>
        <v>-230.58723563619691</v>
      </c>
      <c r="V11" s="176">
        <f>'Q4 Base'!H7</f>
        <v>0.2</v>
      </c>
      <c r="W11" s="176">
        <f t="shared" ref="W11:W40" si="7">V11*J11*T11</f>
        <v>100.72119458504355</v>
      </c>
      <c r="X11" s="175"/>
      <c r="Y11" s="185">
        <f t="shared" ref="Y11:Y40" si="8">SUM(N11:S11,U11,W11:X11)</f>
        <v>-715.42924105115321</v>
      </c>
      <c r="Z11" s="186">
        <f t="shared" ref="Z11:Z40" si="9">Y11*L11</f>
        <v>-715.42924105115321</v>
      </c>
      <c r="AA11" s="187">
        <f t="shared" ref="AA11:AA40" si="10">(1+$AA$5)^-B11</f>
        <v>0.95238095238095233</v>
      </c>
      <c r="AB11" s="193">
        <f t="shared" ref="AB11:AB40" si="11">Z11*AA11</f>
        <v>-681.36118195347922</v>
      </c>
      <c r="AC11" s="194">
        <f>'Q4 (i)'!D10*L11</f>
        <v>6000</v>
      </c>
      <c r="AD11" s="198">
        <f>SUM(AB11:AB41)</f>
        <v>2301.5501206371068</v>
      </c>
      <c r="AE11" s="198">
        <f>SUM(AC11:AC41)</f>
        <v>64857.310708732388</v>
      </c>
      <c r="AF11" s="199">
        <f>AD11/AE11</f>
        <v>3.548636376511409E-2</v>
      </c>
      <c r="AH11" s="130">
        <v>3</v>
      </c>
      <c r="AI11" s="131" t="s">
        <v>209</v>
      </c>
    </row>
    <row r="12" spans="1:35" x14ac:dyDescent="0.2">
      <c r="B12" s="40">
        <v>2</v>
      </c>
      <c r="C12" s="46">
        <f t="shared" si="0"/>
        <v>33</v>
      </c>
      <c r="D12" s="106">
        <f>INDEX('Q4 Base'!$B$7:$D$47,MATCH('Q4 (ii)'!C12,'Q4 Base'!$B$7:$B$47),2)</f>
        <v>5.669999999999999E-4</v>
      </c>
      <c r="E12" s="46">
        <f t="shared" si="1"/>
        <v>36</v>
      </c>
      <c r="F12" s="106">
        <f>INDEX('Q4 Base'!$B$7:$D$47,MATCH('Q4 (ii)'!E12,'Q4 Base'!$B$7:$B$47),3)</f>
        <v>6.8720000000000001E-4</v>
      </c>
      <c r="G12" s="107">
        <f>INDEX('Q4 Base'!$F$7:$G$41,MATCH('Q4 (ii)'!B12,'Q4 Base'!$F$7:$F$41),2)</f>
        <v>0.09</v>
      </c>
      <c r="H12" s="108"/>
      <c r="I12" s="165">
        <f t="shared" si="2"/>
        <v>1.2538103575999715E-3</v>
      </c>
      <c r="J12" s="166">
        <f t="shared" si="3"/>
        <v>8.9887157067815998E-2</v>
      </c>
      <c r="K12" s="165">
        <f t="shared" si="4"/>
        <v>0.908859032574584</v>
      </c>
      <c r="L12" s="166">
        <f t="shared" ref="L12:L40" si="12">L11*K11</f>
        <v>0.8989355218212719</v>
      </c>
      <c r="M12" s="108"/>
      <c r="N12" s="167">
        <f>'Q4 (i)'!D11-'Q4 (i)'!E11</f>
        <v>304.5</v>
      </c>
      <c r="O12" s="168">
        <f>-'Q4 (i)'!F11</f>
        <v>231.41999999999996</v>
      </c>
      <c r="P12" s="167">
        <f t="shared" ref="P12:P40" si="13">-$P$5</f>
        <v>-100</v>
      </c>
      <c r="Q12" s="171">
        <f>-$Q$5*'Q4 (i)'!D11</f>
        <v>-121.79999999999998</v>
      </c>
      <c r="R12" s="167">
        <f t="shared" si="5"/>
        <v>7.8530000000000006</v>
      </c>
      <c r="S12" s="113">
        <f>-'Q4 (i)'!H11</f>
        <v>54.834834059999991</v>
      </c>
      <c r="T12" s="109">
        <f>'Q4 (i)'!I11</f>
        <v>10912.131977939998</v>
      </c>
      <c r="U12" s="175">
        <f t="shared" si="6"/>
        <v>-237.08032742255526</v>
      </c>
      <c r="V12" s="176">
        <f>'Q4 Base'!H8</f>
        <v>0.17499999999999999</v>
      </c>
      <c r="W12" s="176">
        <f t="shared" si="7"/>
        <v>171.65059118302031</v>
      </c>
      <c r="X12" s="175"/>
      <c r="Y12" s="185">
        <f t="shared" si="8"/>
        <v>311.37809782046509</v>
      </c>
      <c r="Z12" s="186">
        <f t="shared" si="9"/>
        <v>279.90883284795484</v>
      </c>
      <c r="AA12" s="187">
        <f t="shared" si="10"/>
        <v>0.90702947845804982</v>
      </c>
      <c r="AB12" s="193">
        <f t="shared" si="11"/>
        <v>253.88556267388194</v>
      </c>
      <c r="AC12" s="194">
        <f>'Q4 (i)'!D11*L12*AA11</f>
        <v>5213.8260265633762</v>
      </c>
      <c r="AH12" s="132">
        <v>2</v>
      </c>
      <c r="AI12" s="133" t="s">
        <v>210</v>
      </c>
    </row>
    <row r="13" spans="1:35" x14ac:dyDescent="0.2">
      <c r="B13" s="40">
        <v>3</v>
      </c>
      <c r="C13" s="46">
        <f t="shared" si="0"/>
        <v>34</v>
      </c>
      <c r="D13" s="106">
        <f>INDEX('Q4 Base'!$B$7:$D$47,MATCH('Q4 (ii)'!C13,'Q4 Base'!$B$7:$B$47),2)</f>
        <v>6.0480000000000006E-4</v>
      </c>
      <c r="E13" s="46">
        <f t="shared" si="1"/>
        <v>37</v>
      </c>
      <c r="F13" s="106">
        <f>INDEX('Q4 Base'!$B$7:$D$47,MATCH('Q4 (ii)'!E13,'Q4 Base'!$B$7:$B$47),3)</f>
        <v>7.2800000000000002E-4</v>
      </c>
      <c r="G13" s="107">
        <f>INDEX('Q4 Base'!$F$7:$G$41,MATCH('Q4 (ii)'!B13,'Q4 Base'!$F$7:$F$41),2)</f>
        <v>0.08</v>
      </c>
      <c r="H13" s="108"/>
      <c r="I13" s="165">
        <f t="shared" si="2"/>
        <v>1.3323597055998615E-3</v>
      </c>
      <c r="J13" s="166">
        <f t="shared" si="3"/>
        <v>7.9893411223552008E-2</v>
      </c>
      <c r="K13" s="165">
        <f t="shared" si="4"/>
        <v>0.91877422907084816</v>
      </c>
      <c r="L13" s="166">
        <f t="shared" si="12"/>
        <v>0.81700566870941005</v>
      </c>
      <c r="M13" s="108"/>
      <c r="N13" s="167">
        <f>'Q4 (i)'!D12-'Q4 (i)'!E12</f>
        <v>0</v>
      </c>
      <c r="O13" s="168">
        <f>-'Q4 (i)'!F12</f>
        <v>247.25399999999993</v>
      </c>
      <c r="P13" s="167">
        <f t="shared" si="13"/>
        <v>-100</v>
      </c>
      <c r="Q13" s="171">
        <f>-$Q$5*'Q4 (i)'!D12</f>
        <v>-123.62699999999997</v>
      </c>
      <c r="R13" s="167">
        <f t="shared" si="5"/>
        <v>0.59067499999999917</v>
      </c>
      <c r="S13" s="113">
        <f>-'Q4 (i)'!H12</f>
        <v>87.179229785839496</v>
      </c>
      <c r="T13" s="109">
        <f>'Q4 (i)'!I12</f>
        <v>17348.666727382057</v>
      </c>
      <c r="U13" s="175">
        <f t="shared" si="6"/>
        <v>-243.35727662652744</v>
      </c>
      <c r="V13" s="176">
        <f>'Q4 Base'!H9</f>
        <v>0.15</v>
      </c>
      <c r="W13" s="176">
        <f t="shared" si="7"/>
        <v>207.90662475466334</v>
      </c>
      <c r="X13" s="175"/>
      <c r="Y13" s="185">
        <f t="shared" si="8"/>
        <v>75.946252913975371</v>
      </c>
      <c r="Z13" s="186">
        <f t="shared" si="9"/>
        <v>62.048519147956426</v>
      </c>
      <c r="AA13" s="187">
        <f t="shared" si="10"/>
        <v>0.86383759853147601</v>
      </c>
      <c r="AB13" s="193">
        <f t="shared" si="11"/>
        <v>53.599843773204988</v>
      </c>
      <c r="AC13" s="194">
        <f>'Q4 (i)'!D12*L13*AA12</f>
        <v>4580.6784492307579</v>
      </c>
      <c r="AH13" s="130">
        <v>1</v>
      </c>
      <c r="AI13" s="131" t="s">
        <v>211</v>
      </c>
    </row>
    <row r="14" spans="1:35" x14ac:dyDescent="0.2">
      <c r="B14" s="40">
        <v>4</v>
      </c>
      <c r="C14" s="46">
        <f t="shared" si="0"/>
        <v>35</v>
      </c>
      <c r="D14" s="106">
        <f>INDEX('Q4 Base'!$B$7:$D$47,MATCH('Q4 (ii)'!C14,'Q4 Base'!$B$7:$B$47),2)</f>
        <v>6.446999999999999E-4</v>
      </c>
      <c r="E14" s="46">
        <f t="shared" si="1"/>
        <v>38</v>
      </c>
      <c r="F14" s="106">
        <f>INDEX('Q4 Base'!$B$7:$D$47,MATCH('Q4 (ii)'!E14,'Q4 Base'!$B$7:$B$47),3)</f>
        <v>7.7439999999999996E-4</v>
      </c>
      <c r="G14" s="107">
        <f>INDEX('Q4 Base'!$F$7:$G$41,MATCH('Q4 (ii)'!B14,'Q4 Base'!$F$7:$F$41),2)</f>
        <v>7.0000000000000007E-2</v>
      </c>
      <c r="H14" s="108"/>
      <c r="I14" s="165">
        <f t="shared" si="2"/>
        <v>1.4186007443199866E-3</v>
      </c>
      <c r="J14" s="166">
        <f t="shared" si="3"/>
        <v>6.9900697947897605E-2</v>
      </c>
      <c r="K14" s="165">
        <f t="shared" si="4"/>
        <v>0.92868070130778246</v>
      </c>
      <c r="L14" s="166">
        <f t="shared" si="12"/>
        <v>0.750643753415001</v>
      </c>
      <c r="M14" s="108"/>
      <c r="N14" s="167">
        <f>'Q4 (i)'!D13-'Q4 (i)'!E13</f>
        <v>0</v>
      </c>
      <c r="O14" s="168">
        <f>-'Q4 (i)'!F13</f>
        <v>250.96280999999993</v>
      </c>
      <c r="P14" s="167">
        <f t="shared" si="13"/>
        <v>-100</v>
      </c>
      <c r="Q14" s="171">
        <f>-$Q$5*'Q4 (i)'!D13</f>
        <v>-125.48140499999997</v>
      </c>
      <c r="R14" s="167">
        <f t="shared" si="5"/>
        <v>0.63703512499999926</v>
      </c>
      <c r="S14" s="113">
        <f>-'Q4 (i)'!H13</f>
        <v>120.94893131620212</v>
      </c>
      <c r="T14" s="109">
        <f>'Q4 (i)'!I13</f>
        <v>24068.837331924224</v>
      </c>
      <c r="U14" s="175">
        <f t="shared" si="6"/>
        <v>-249.57607831001292</v>
      </c>
      <c r="V14" s="176">
        <f>'Q4 Base'!H10</f>
        <v>0.125</v>
      </c>
      <c r="W14" s="176">
        <f t="shared" si="7"/>
        <v>210.30356603698959</v>
      </c>
      <c r="X14" s="175"/>
      <c r="Y14" s="185">
        <f t="shared" si="8"/>
        <v>107.79485916817876</v>
      </c>
      <c r="Z14" s="186">
        <f t="shared" si="9"/>
        <v>80.915537684843144</v>
      </c>
      <c r="AA14" s="187">
        <f t="shared" si="10"/>
        <v>0.82270247479188197</v>
      </c>
      <c r="AB14" s="193">
        <f t="shared" si="11"/>
        <v>66.569413102436243</v>
      </c>
      <c r="AC14" s="194">
        <f>'Q4 (i)'!D13*L14*AA13</f>
        <v>4068.3223337863224</v>
      </c>
      <c r="AH14" s="132">
        <v>2</v>
      </c>
      <c r="AI14" s="133" t="s">
        <v>212</v>
      </c>
    </row>
    <row r="15" spans="1:35" x14ac:dyDescent="0.2">
      <c r="B15" s="40">
        <v>5</v>
      </c>
      <c r="C15" s="46">
        <f t="shared" si="0"/>
        <v>36</v>
      </c>
      <c r="D15" s="106">
        <f>INDEX('Q4 Base'!$B$7:$D$47,MATCH('Q4 (ii)'!C15,'Q4 Base'!$B$7:$B$47),2)</f>
        <v>6.9160000000000011E-4</v>
      </c>
      <c r="E15" s="46">
        <f t="shared" si="1"/>
        <v>39</v>
      </c>
      <c r="F15" s="106">
        <f>INDEX('Q4 Base'!$B$7:$D$47,MATCH('Q4 (ii)'!E15,'Q4 Base'!$B$7:$B$47),3)</f>
        <v>8.2399999999999997E-4</v>
      </c>
      <c r="G15" s="107">
        <f>INDEX('Q4 Base'!$F$7:$G$41,MATCH('Q4 (ii)'!B15,'Q4 Base'!$F$7:$F$41),2)</f>
        <v>0.06</v>
      </c>
      <c r="H15" s="108"/>
      <c r="I15" s="165">
        <f t="shared" si="2"/>
        <v>1.5150301216000361E-3</v>
      </c>
      <c r="J15" s="166">
        <f t="shared" si="3"/>
        <v>5.9909098192703993E-2</v>
      </c>
      <c r="K15" s="165">
        <f t="shared" si="4"/>
        <v>0.93857587168569601</v>
      </c>
      <c r="L15" s="166">
        <f t="shared" si="12"/>
        <v>0.69710836735374926</v>
      </c>
      <c r="M15" s="108"/>
      <c r="N15" s="167">
        <f>'Q4 (i)'!D14-'Q4 (i)'!E14</f>
        <v>0</v>
      </c>
      <c r="O15" s="168">
        <f>-'Q4 (i)'!F14</f>
        <v>254.72725214999988</v>
      </c>
      <c r="P15" s="167">
        <f t="shared" si="13"/>
        <v>-100</v>
      </c>
      <c r="Q15" s="171">
        <f>-$Q$5*'Q4 (i)'!D14</f>
        <v>-127.36362607499994</v>
      </c>
      <c r="R15" s="167">
        <f t="shared" si="5"/>
        <v>0.68409065187499862</v>
      </c>
      <c r="S15" s="113">
        <f>-'Q4 (i)'!H14</f>
        <v>156.19335790973784</v>
      </c>
      <c r="T15" s="109">
        <f>'Q4 (i)'!I14</f>
        <v>31082.47822403783</v>
      </c>
      <c r="U15" s="175">
        <f t="shared" si="6"/>
        <v>-255.91513355661272</v>
      </c>
      <c r="V15" s="176">
        <f>'Q4 Base'!H11</f>
        <v>0.1</v>
      </c>
      <c r="W15" s="176">
        <f t="shared" si="7"/>
        <v>186.2123239996466</v>
      </c>
      <c r="X15" s="175"/>
      <c r="Y15" s="185">
        <f t="shared" si="8"/>
        <v>114.53826507964666</v>
      </c>
      <c r="Z15" s="186">
        <f t="shared" si="9"/>
        <v>79.845582969203434</v>
      </c>
      <c r="AA15" s="187">
        <f t="shared" si="10"/>
        <v>0.78352616646845896</v>
      </c>
      <c r="AB15" s="193">
        <f t="shared" si="11"/>
        <v>62.561103533299239</v>
      </c>
      <c r="AC15" s="194">
        <f>'Q4 (i)'!D14*L15*AA14</f>
        <v>3652.2333568172357</v>
      </c>
      <c r="AH15" s="155">
        <v>1</v>
      </c>
      <c r="AI15" s="156" t="s">
        <v>213</v>
      </c>
    </row>
    <row r="16" spans="1:35" x14ac:dyDescent="0.2">
      <c r="B16" s="40">
        <v>6</v>
      </c>
      <c r="C16" s="46">
        <f t="shared" si="0"/>
        <v>37</v>
      </c>
      <c r="D16" s="106">
        <f>INDEX('Q4 Base'!$B$7:$D$47,MATCH('Q4 (ii)'!C16,'Q4 Base'!$B$7:$B$47),2)</f>
        <v>7.4269999999999989E-4</v>
      </c>
      <c r="E16" s="46">
        <f t="shared" si="1"/>
        <v>40</v>
      </c>
      <c r="F16" s="106">
        <f>INDEX('Q4 Base'!$B$7:$D$47,MATCH('Q4 (ii)'!E16,'Q4 Base'!$B$7:$B$47),3)</f>
        <v>8.7680000000000006E-4</v>
      </c>
      <c r="G16" s="107">
        <f>INDEX('Q4 Base'!$F$7:$G$41,MATCH('Q4 (ii)'!B16,'Q4 Base'!$F$7:$F$41),2)</f>
        <v>0.05</v>
      </c>
      <c r="H16" s="108"/>
      <c r="I16" s="165">
        <f t="shared" si="2"/>
        <v>1.6188488006400048E-3</v>
      </c>
      <c r="J16" s="166">
        <f t="shared" si="3"/>
        <v>4.9919057559968005E-2</v>
      </c>
      <c r="K16" s="165">
        <f t="shared" si="4"/>
        <v>0.94846209363939193</v>
      </c>
      <c r="L16" s="166">
        <f t="shared" si="12"/>
        <v>0.65428909354843756</v>
      </c>
      <c r="M16" s="108"/>
      <c r="N16" s="167">
        <f>'Q4 (i)'!D15-'Q4 (i)'!E15</f>
        <v>0</v>
      </c>
      <c r="O16" s="168">
        <f>-'Q4 (i)'!F15</f>
        <v>258.54816093224986</v>
      </c>
      <c r="P16" s="167">
        <f t="shared" si="13"/>
        <v>-100</v>
      </c>
      <c r="Q16" s="171">
        <f>-$Q$5*'Q4 (i)'!D15</f>
        <v>-129.27408046612493</v>
      </c>
      <c r="R16" s="167">
        <f t="shared" si="5"/>
        <v>0.7318520116531233</v>
      </c>
      <c r="S16" s="113">
        <f>-'Q4 (i)'!H15</f>
        <v>192.96350639718119</v>
      </c>
      <c r="T16" s="109">
        <f>'Q4 (i)'!I15</f>
        <v>38399.737773039058</v>
      </c>
      <c r="U16" s="175">
        <f t="shared" si="6"/>
        <v>-261.60639068922598</v>
      </c>
      <c r="V16" s="176">
        <f>'Q4 Base'!H12</f>
        <v>0.1</v>
      </c>
      <c r="W16" s="176">
        <f t="shared" si="7"/>
        <v>191.68787201800146</v>
      </c>
      <c r="X16" s="175"/>
      <c r="Y16" s="185">
        <f t="shared" si="8"/>
        <v>153.05092020373473</v>
      </c>
      <c r="Z16" s="186">
        <f t="shared" si="9"/>
        <v>100.13954784685585</v>
      </c>
      <c r="AA16" s="187">
        <f t="shared" si="10"/>
        <v>0.74621539663662761</v>
      </c>
      <c r="AB16" s="193">
        <f t="shared" si="11"/>
        <v>74.725672415554087</v>
      </c>
      <c r="AC16" s="194">
        <f>'Q4 (i)'!D15*L16*AA15</f>
        <v>3313.6348362585022</v>
      </c>
      <c r="AH16" s="118">
        <v>1</v>
      </c>
      <c r="AI16" s="119" t="s">
        <v>214</v>
      </c>
    </row>
    <row r="17" spans="2:35" x14ac:dyDescent="0.2">
      <c r="B17" s="40">
        <v>7</v>
      </c>
      <c r="C17" s="46">
        <f t="shared" si="0"/>
        <v>38</v>
      </c>
      <c r="D17" s="106">
        <f>INDEX('Q4 Base'!$B$7:$D$47,MATCH('Q4 (ii)'!C17,'Q4 Base'!$B$7:$B$47),2)</f>
        <v>7.9030000000000007E-4</v>
      </c>
      <c r="E17" s="46">
        <f t="shared" si="1"/>
        <v>41</v>
      </c>
      <c r="F17" s="106">
        <f>INDEX('Q4 Base'!$B$7:$D$47,MATCH('Q4 (ii)'!E17,'Q4 Base'!$B$7:$B$47),3)</f>
        <v>9.3600000000000009E-4</v>
      </c>
      <c r="G17" s="107">
        <f>INDEX('Q4 Base'!$F$7:$G$41,MATCH('Q4 (ii)'!B17,'Q4 Base'!$F$7:$F$41),2)</f>
        <v>4.4999999999999998E-2</v>
      </c>
      <c r="H17" s="108"/>
      <c r="I17" s="165">
        <f t="shared" si="2"/>
        <v>1.7255602792001223E-3</v>
      </c>
      <c r="J17" s="166">
        <f t="shared" si="3"/>
        <v>4.4922349787435992E-2</v>
      </c>
      <c r="K17" s="165">
        <f t="shared" si="4"/>
        <v>0.95335208993336384</v>
      </c>
      <c r="L17" s="166">
        <f t="shared" si="12"/>
        <v>0.62056840351237108</v>
      </c>
      <c r="M17" s="108"/>
      <c r="N17" s="167">
        <f>'Q4 (i)'!D16-'Q4 (i)'!E16</f>
        <v>0</v>
      </c>
      <c r="O17" s="168">
        <f>-'Q4 (i)'!F16</f>
        <v>262.42638334623359</v>
      </c>
      <c r="P17" s="167">
        <f t="shared" si="13"/>
        <v>-100</v>
      </c>
      <c r="Q17" s="171">
        <f>-$Q$5*'Q4 (i)'!D16</f>
        <v>-131.2131916731168</v>
      </c>
      <c r="R17" s="167">
        <f t="shared" si="5"/>
        <v>0.78032979182791995</v>
      </c>
      <c r="S17" s="113">
        <f>-'Q4 (i)'!H16</f>
        <v>231.31199978707937</v>
      </c>
      <c r="T17" s="109">
        <f>'Q4 (i)'!I16</f>
        <v>46031.087957628792</v>
      </c>
      <c r="U17" s="175">
        <f t="shared" si="6"/>
        <v>-265.68263885197314</v>
      </c>
      <c r="V17" s="176">
        <f>'Q4 Base'!H13</f>
        <v>0.1</v>
      </c>
      <c r="W17" s="176">
        <f t="shared" si="7"/>
        <v>206.78246343288333</v>
      </c>
      <c r="X17" s="175"/>
      <c r="Y17" s="185">
        <f t="shared" si="8"/>
        <v>204.4053458329343</v>
      </c>
      <c r="Z17" s="186">
        <f t="shared" si="9"/>
        <v>126.84749913293813</v>
      </c>
      <c r="AA17" s="187">
        <f t="shared" si="10"/>
        <v>0.71068133013012147</v>
      </c>
      <c r="AB17" s="193">
        <f t="shared" si="11"/>
        <v>90.148149407475898</v>
      </c>
      <c r="AC17" s="194">
        <f>'Q4 (i)'!D16*L17*AA16</f>
        <v>3038.0951332090235</v>
      </c>
      <c r="AH17" s="155">
        <v>1</v>
      </c>
      <c r="AI17" s="156" t="s">
        <v>215</v>
      </c>
    </row>
    <row r="18" spans="2:35" x14ac:dyDescent="0.2">
      <c r="B18" s="40">
        <v>8</v>
      </c>
      <c r="C18" s="46">
        <f t="shared" si="0"/>
        <v>39</v>
      </c>
      <c r="D18" s="106">
        <f>INDEX('Q4 Base'!$B$7:$D$47,MATCH('Q4 (ii)'!C18,'Q4 Base'!$B$7:$B$47),2)</f>
        <v>8.343999999999999E-4</v>
      </c>
      <c r="E18" s="46">
        <f t="shared" si="1"/>
        <v>42</v>
      </c>
      <c r="F18" s="106">
        <f>INDEX('Q4 Base'!$B$7:$D$47,MATCH('Q4 (ii)'!E18,'Q4 Base'!$B$7:$B$47),3)</f>
        <v>1.0031999999999999E-3</v>
      </c>
      <c r="G18" s="107">
        <f>INDEX('Q4 Base'!$F$7:$G$41,MATCH('Q4 (ii)'!B18,'Q4 Base'!$F$7:$F$41),2)</f>
        <v>0.04</v>
      </c>
      <c r="H18" s="108"/>
      <c r="I18" s="165">
        <f t="shared" si="2"/>
        <v>1.8367629299199661E-3</v>
      </c>
      <c r="J18" s="166">
        <f t="shared" si="3"/>
        <v>3.9926529482803202E-2</v>
      </c>
      <c r="K18" s="165">
        <f t="shared" si="4"/>
        <v>0.95823670758727686</v>
      </c>
      <c r="L18" s="166">
        <f t="shared" si="12"/>
        <v>0.59162018443512998</v>
      </c>
      <c r="M18" s="108"/>
      <c r="N18" s="167">
        <f>'Q4 (i)'!D17-'Q4 (i)'!E17</f>
        <v>0</v>
      </c>
      <c r="O18" s="168">
        <f>-'Q4 (i)'!F17</f>
        <v>266.36277909642706</v>
      </c>
      <c r="P18" s="167">
        <f t="shared" si="13"/>
        <v>-100</v>
      </c>
      <c r="Q18" s="171">
        <f>-$Q$5*'Q4 (i)'!D17</f>
        <v>-133.18138954821353</v>
      </c>
      <c r="R18" s="167">
        <f t="shared" si="5"/>
        <v>0.82953473870533834</v>
      </c>
      <c r="S18" s="113">
        <f>-'Q4 (i)'!H17</f>
        <v>271.29313734450523</v>
      </c>
      <c r="T18" s="109">
        <f>'Q4 (i)'!I17</f>
        <v>53987.334331556543</v>
      </c>
      <c r="U18" s="175">
        <f t="shared" si="6"/>
        <v>-268.19065159859468</v>
      </c>
      <c r="V18" s="176">
        <f>'Q4 Base'!H14</f>
        <v>0.1</v>
      </c>
      <c r="W18" s="176">
        <f t="shared" si="7"/>
        <v>215.55268958868461</v>
      </c>
      <c r="X18" s="175"/>
      <c r="Y18" s="185">
        <f t="shared" si="8"/>
        <v>252.66609962151401</v>
      </c>
      <c r="Z18" s="186">
        <f t="shared" si="9"/>
        <v>149.48236445858504</v>
      </c>
      <c r="AA18" s="187">
        <f t="shared" si="10"/>
        <v>0.67683936202868722</v>
      </c>
      <c r="AB18" s="193">
        <f t="shared" si="11"/>
        <v>101.1755481946884</v>
      </c>
      <c r="AC18" s="194">
        <f>'Q4 (i)'!D17*L18*AA17</f>
        <v>2799.8285331724965</v>
      </c>
      <c r="AH18" s="155">
        <v>1</v>
      </c>
      <c r="AI18" s="156" t="s">
        <v>216</v>
      </c>
    </row>
    <row r="19" spans="2:35" x14ac:dyDescent="0.2">
      <c r="B19" s="40">
        <v>9</v>
      </c>
      <c r="C19" s="46">
        <f t="shared" si="0"/>
        <v>40</v>
      </c>
      <c r="D19" s="106">
        <f>INDEX('Q4 Base'!$B$7:$D$47,MATCH('Q4 (ii)'!C19,'Q4 Base'!$B$7:$B$47),2)</f>
        <v>8.7849999999999994E-4</v>
      </c>
      <c r="E19" s="46">
        <f t="shared" si="1"/>
        <v>43</v>
      </c>
      <c r="F19" s="106">
        <f>INDEX('Q4 Base'!$B$7:$D$47,MATCH('Q4 (ii)'!E19,'Q4 Base'!$B$7:$B$47),3)</f>
        <v>1.0792E-3</v>
      </c>
      <c r="G19" s="107">
        <f>INDEX('Q4 Base'!$F$7:$G$41,MATCH('Q4 (ii)'!B19,'Q4 Base'!$F$7:$F$41),2)</f>
        <v>3.5000000000000003E-2</v>
      </c>
      <c r="H19" s="108"/>
      <c r="I19" s="165">
        <f t="shared" si="2"/>
        <v>1.9567519227999819E-3</v>
      </c>
      <c r="J19" s="166">
        <f t="shared" si="3"/>
        <v>3.4931513682702003E-2</v>
      </c>
      <c r="K19" s="165">
        <f t="shared" si="4"/>
        <v>0.96311173439449804</v>
      </c>
      <c r="L19" s="166">
        <f t="shared" si="12"/>
        <v>0.56691217767529645</v>
      </c>
      <c r="M19" s="108"/>
      <c r="N19" s="167">
        <f>'Q4 (i)'!D18-'Q4 (i)'!E18</f>
        <v>0</v>
      </c>
      <c r="O19" s="168">
        <f>-'Q4 (i)'!F18</f>
        <v>270.35822078287345</v>
      </c>
      <c r="P19" s="167">
        <f t="shared" si="13"/>
        <v>-100</v>
      </c>
      <c r="Q19" s="171">
        <f>-$Q$5*'Q4 (i)'!D18</f>
        <v>-135.17911039143672</v>
      </c>
      <c r="R19" s="167">
        <f t="shared" si="5"/>
        <v>0.87947775978591813</v>
      </c>
      <c r="S19" s="113">
        <f>-'Q4 (i)'!H18</f>
        <v>312.96294618703803</v>
      </c>
      <c r="T19" s="109">
        <f>'Q4 (i)'!I18</f>
        <v>62279.626291220564</v>
      </c>
      <c r="U19" s="175">
        <f t="shared" si="6"/>
        <v>-269.4846060633862</v>
      </c>
      <c r="V19" s="176">
        <f>'Q4 Base'!H15</f>
        <v>0.1</v>
      </c>
      <c r="W19" s="176">
        <f t="shared" si="7"/>
        <v>217.55216179453387</v>
      </c>
      <c r="X19" s="175"/>
      <c r="Y19" s="185">
        <f t="shared" si="8"/>
        <v>297.08909006940837</v>
      </c>
      <c r="Z19" s="186">
        <f t="shared" si="9"/>
        <v>168.4234230148206</v>
      </c>
      <c r="AA19" s="187">
        <f t="shared" si="10"/>
        <v>0.64460891621779726</v>
      </c>
      <c r="AB19" s="193">
        <f t="shared" si="11"/>
        <v>108.56724017527512</v>
      </c>
      <c r="AC19" s="194">
        <f>'Q4 (i)'!D18*L19*AA18</f>
        <v>2593.4685262549237</v>
      </c>
      <c r="AH19" s="118">
        <v>1</v>
      </c>
      <c r="AI19" s="119" t="s">
        <v>217</v>
      </c>
    </row>
    <row r="20" spans="2:35" x14ac:dyDescent="0.2">
      <c r="B20" s="40">
        <v>10</v>
      </c>
      <c r="C20" s="46">
        <f t="shared" si="0"/>
        <v>41</v>
      </c>
      <c r="D20" s="106">
        <f>INDEX('Q4 Base'!$B$7:$D$47,MATCH('Q4 (ii)'!C20,'Q4 Base'!$B$7:$B$47),2)</f>
        <v>9.3239999999999979E-4</v>
      </c>
      <c r="E20" s="46">
        <f t="shared" si="1"/>
        <v>44</v>
      </c>
      <c r="F20" s="106">
        <f>INDEX('Q4 Base'!$B$7:$D$47,MATCH('Q4 (ii)'!E20,'Q4 Base'!$B$7:$B$47),3)</f>
        <v>1.1639999999999999E-3</v>
      </c>
      <c r="G20" s="107">
        <f>INDEX('Q4 Base'!$F$7:$G$41,MATCH('Q4 (ii)'!B20,'Q4 Base'!$F$7:$F$41),2)</f>
        <v>0.03</v>
      </c>
      <c r="H20" s="108"/>
      <c r="I20" s="165">
        <f t="shared" si="2"/>
        <v>2.0953146864000072E-3</v>
      </c>
      <c r="J20" s="166">
        <f t="shared" si="3"/>
        <v>2.9937140559408E-2</v>
      </c>
      <c r="K20" s="165">
        <f t="shared" si="4"/>
        <v>0.967967544754192</v>
      </c>
      <c r="L20" s="166">
        <f t="shared" si="12"/>
        <v>0.54599977069021655</v>
      </c>
      <c r="M20" s="108"/>
      <c r="N20" s="167">
        <f>'Q4 (i)'!D19-'Q4 (i)'!E19</f>
        <v>0</v>
      </c>
      <c r="O20" s="168">
        <f>-'Q4 (i)'!F19</f>
        <v>274.41359409461649</v>
      </c>
      <c r="P20" s="167">
        <f t="shared" si="13"/>
        <v>-100</v>
      </c>
      <c r="Q20" s="171">
        <f>-$Q$5*'Q4 (i)'!D19</f>
        <v>-137.20679704730824</v>
      </c>
      <c r="R20" s="167">
        <f t="shared" si="5"/>
        <v>0.93016992618270611</v>
      </c>
      <c r="S20" s="113">
        <f>-'Q4 (i)'!H19</f>
        <v>356.37923444361775</v>
      </c>
      <c r="T20" s="109">
        <f>'Q4 (i)'!I19</f>
        <v>70919.467654279928</v>
      </c>
      <c r="U20" s="175">
        <f t="shared" si="6"/>
        <v>-270.46433515231843</v>
      </c>
      <c r="V20" s="176">
        <f>'Q4 Base'!H16</f>
        <v>0.05</v>
      </c>
      <c r="W20" s="176">
        <f t="shared" si="7"/>
        <v>106.15630357822837</v>
      </c>
      <c r="X20" s="175"/>
      <c r="Y20" s="185">
        <f t="shared" si="8"/>
        <v>230.20816984301862</v>
      </c>
      <c r="Z20" s="186">
        <f t="shared" si="9"/>
        <v>125.69360794530259</v>
      </c>
      <c r="AA20" s="187">
        <f t="shared" si="10"/>
        <v>0.61391325354075932</v>
      </c>
      <c r="AB20" s="193">
        <f t="shared" si="11"/>
        <v>77.164971802977348</v>
      </c>
      <c r="AC20" s="194">
        <f>'Q4 (i)'!D19*L20*AA19</f>
        <v>2414.5399714049577</v>
      </c>
      <c r="AH20" s="155">
        <v>2</v>
      </c>
      <c r="AI20" s="156" t="s">
        <v>218</v>
      </c>
    </row>
    <row r="21" spans="2:35" x14ac:dyDescent="0.2">
      <c r="B21" s="40">
        <v>11</v>
      </c>
      <c r="C21" s="46">
        <f t="shared" si="0"/>
        <v>42</v>
      </c>
      <c r="D21" s="106">
        <f>INDEX('Q4 Base'!$B$7:$D$47,MATCH('Q4 (ii)'!C21,'Q4 Base'!$B$7:$B$47),2)</f>
        <v>1.0030999999999998E-3</v>
      </c>
      <c r="E21" s="46">
        <f t="shared" si="1"/>
        <v>45</v>
      </c>
      <c r="F21" s="106">
        <f>INDEX('Q4 Base'!$B$7:$D$47,MATCH('Q4 (ii)'!E21,'Q4 Base'!$B$7:$B$47),3)</f>
        <v>1.2584E-3</v>
      </c>
      <c r="G21" s="107">
        <f>INDEX('Q4 Base'!$F$7:$G$41,MATCH('Q4 (ii)'!B21,'Q4 Base'!$F$7:$F$41),2)</f>
        <v>2.5000000000000001E-2</v>
      </c>
      <c r="H21" s="108"/>
      <c r="I21" s="165">
        <f t="shared" si="2"/>
        <v>2.2602376989599993E-3</v>
      </c>
      <c r="J21" s="166">
        <f t="shared" si="3"/>
        <v>2.4943494057526001E-2</v>
      </c>
      <c r="K21" s="165">
        <f t="shared" si="4"/>
        <v>0.97279626824351395</v>
      </c>
      <c r="L21" s="166">
        <f t="shared" si="12"/>
        <v>0.52851005747136071</v>
      </c>
      <c r="M21" s="108"/>
      <c r="N21" s="167">
        <f>'Q4 (i)'!D20-'Q4 (i)'!E20</f>
        <v>0</v>
      </c>
      <c r="O21" s="168">
        <f>-'Q4 (i)'!F20</f>
        <v>278.52979800603572</v>
      </c>
      <c r="P21" s="167">
        <f t="shared" si="13"/>
        <v>-100</v>
      </c>
      <c r="Q21" s="171">
        <f>-$Q$5*'Q4 (i)'!D20</f>
        <v>-139.26489900301786</v>
      </c>
      <c r="R21" s="167">
        <f t="shared" si="5"/>
        <v>0.98162247507544653</v>
      </c>
      <c r="S21" s="113">
        <f>-'Q4 (i)'!H20</f>
        <v>401.60164602324824</v>
      </c>
      <c r="T21" s="109">
        <f>'Q4 (i)'!I20</f>
        <v>79918.7275586264</v>
      </c>
      <c r="U21" s="175">
        <f t="shared" si="6"/>
        <v>-271.41221891107904</v>
      </c>
      <c r="V21" s="176">
        <f>'Q4 Base'!H17</f>
        <v>0.05</v>
      </c>
      <c r="W21" s="176">
        <f t="shared" si="7"/>
        <v>99.672615297181864</v>
      </c>
      <c r="X21" s="175"/>
      <c r="Y21" s="185">
        <f t="shared" si="8"/>
        <v>270.10856388744435</v>
      </c>
      <c r="Z21" s="186">
        <f t="shared" si="9"/>
        <v>142.75509262365992</v>
      </c>
      <c r="AA21" s="187">
        <f t="shared" si="10"/>
        <v>0.5846792890864374</v>
      </c>
      <c r="AB21" s="193">
        <f t="shared" si="11"/>
        <v>83.465946068670007</v>
      </c>
      <c r="AC21" s="194">
        <f>'Q4 (i)'!D20*L21*AA20</f>
        <v>2259.2897835706563</v>
      </c>
      <c r="AH21" s="118">
        <v>1</v>
      </c>
      <c r="AI21" s="119" t="s">
        <v>219</v>
      </c>
    </row>
    <row r="22" spans="2:35" x14ac:dyDescent="0.2">
      <c r="B22" s="40">
        <v>12</v>
      </c>
      <c r="C22" s="46">
        <f t="shared" si="0"/>
        <v>43</v>
      </c>
      <c r="D22" s="106">
        <f>INDEX('Q4 Base'!$B$7:$D$47,MATCH('Q4 (ii)'!C22,'Q4 Base'!$B$7:$B$47),2)</f>
        <v>1.0920000000000001E-3</v>
      </c>
      <c r="E22" s="46">
        <f t="shared" si="1"/>
        <v>46</v>
      </c>
      <c r="F22" s="106">
        <f>INDEX('Q4 Base'!$B$7:$D$47,MATCH('Q4 (ii)'!E22,'Q4 Base'!$B$7:$B$47),3)</f>
        <v>1.3648000000000002E-3</v>
      </c>
      <c r="G22" s="107">
        <f>INDEX('Q4 Base'!$F$7:$G$41,MATCH('Q4 (ii)'!B22,'Q4 Base'!$F$7:$F$41),2)</f>
        <v>2.5000000000000001E-2</v>
      </c>
      <c r="H22" s="108"/>
      <c r="I22" s="165">
        <f t="shared" si="2"/>
        <v>2.4553096384000161E-3</v>
      </c>
      <c r="J22" s="166">
        <f t="shared" si="3"/>
        <v>2.4938617259040001E-2</v>
      </c>
      <c r="K22" s="165">
        <f t="shared" si="4"/>
        <v>0.97260607310255998</v>
      </c>
      <c r="L22" s="166">
        <f t="shared" si="12"/>
        <v>0.51413261163730484</v>
      </c>
      <c r="M22" s="108"/>
      <c r="N22" s="167">
        <f>'Q4 (i)'!D21-'Q4 (i)'!E21</f>
        <v>0</v>
      </c>
      <c r="O22" s="168">
        <f>-'Q4 (i)'!F21</f>
        <v>282.70774497612626</v>
      </c>
      <c r="P22" s="167">
        <f t="shared" si="13"/>
        <v>-100</v>
      </c>
      <c r="Q22" s="171">
        <f>-$Q$5*'Q4 (i)'!D21</f>
        <v>-141.35387248806313</v>
      </c>
      <c r="R22" s="167">
        <f t="shared" si="5"/>
        <v>1.0338468122015783</v>
      </c>
      <c r="S22" s="113">
        <f>-'Q4 (i)'!H21</f>
        <v>448.69171704192649</v>
      </c>
      <c r="T22" s="109">
        <f>'Q4 (i)'!I21</f>
        <v>89289.651691343359</v>
      </c>
      <c r="U22" s="175">
        <f t="shared" si="6"/>
        <v>-271.82818527286759</v>
      </c>
      <c r="V22" s="176">
        <f>'Q4 Base'!H18</f>
        <v>0.05</v>
      </c>
      <c r="W22" s="176">
        <f t="shared" si="7"/>
        <v>111.33802243617029</v>
      </c>
      <c r="X22" s="175"/>
      <c r="Y22" s="185">
        <f t="shared" si="8"/>
        <v>330.58927350549391</v>
      </c>
      <c r="Z22" s="186">
        <f t="shared" si="9"/>
        <v>169.96672656665885</v>
      </c>
      <c r="AA22" s="187">
        <f t="shared" si="10"/>
        <v>0.5568374181775595</v>
      </c>
      <c r="AB22" s="193">
        <f t="shared" si="11"/>
        <v>94.643833197469519</v>
      </c>
      <c r="AC22" s="194">
        <f>'Q4 (i)'!D21*L22*AA21</f>
        <v>2124.5677146602893</v>
      </c>
      <c r="AH22" s="178">
        <v>1</v>
      </c>
      <c r="AI22" s="179" t="s">
        <v>220</v>
      </c>
    </row>
    <row r="23" spans="2:35" x14ac:dyDescent="0.2">
      <c r="B23" s="40">
        <v>13</v>
      </c>
      <c r="C23" s="46">
        <f t="shared" si="0"/>
        <v>44</v>
      </c>
      <c r="D23" s="106">
        <f>INDEX('Q4 Base'!$B$7:$D$47,MATCH('Q4 (ii)'!C23,'Q4 Base'!$B$7:$B$47),2)</f>
        <v>1.204E-3</v>
      </c>
      <c r="E23" s="46">
        <f t="shared" si="1"/>
        <v>47</v>
      </c>
      <c r="F23" s="106">
        <f>INDEX('Q4 Base'!$B$7:$D$47,MATCH('Q4 (ii)'!E23,'Q4 Base'!$B$7:$B$47),3)</f>
        <v>1.4832000000000001E-3</v>
      </c>
      <c r="G23" s="107">
        <f>INDEX('Q4 Base'!$F$7:$G$41,MATCH('Q4 (ii)'!B23,'Q4 Base'!$F$7:$F$41),2)</f>
        <v>2.5000000000000001E-2</v>
      </c>
      <c r="H23" s="108"/>
      <c r="I23" s="165">
        <f t="shared" si="2"/>
        <v>2.6854142272000336E-3</v>
      </c>
      <c r="J23" s="166">
        <f t="shared" si="3"/>
        <v>2.4932864644319999E-2</v>
      </c>
      <c r="K23" s="165">
        <f t="shared" si="4"/>
        <v>0.97238172112847998</v>
      </c>
      <c r="L23" s="166">
        <f t="shared" si="12"/>
        <v>0.50004850045852256</v>
      </c>
      <c r="M23" s="108"/>
      <c r="N23" s="167">
        <f>'Q4 (i)'!D22-'Q4 (i)'!E22</f>
        <v>0</v>
      </c>
      <c r="O23" s="168">
        <f>-'Q4 (i)'!F22</f>
        <v>286.94836115076811</v>
      </c>
      <c r="P23" s="167">
        <f t="shared" si="13"/>
        <v>-100</v>
      </c>
      <c r="Q23" s="171">
        <f>-$Q$5*'Q4 (i)'!D22</f>
        <v>-143.47418057538405</v>
      </c>
      <c r="R23" s="167">
        <f t="shared" si="5"/>
        <v>1.0868545143846013</v>
      </c>
      <c r="S23" s="113">
        <f>-'Q4 (i)'!H22</f>
        <v>497.71293395762729</v>
      </c>
      <c r="T23" s="109">
        <f>'Q4 (i)'!I22</f>
        <v>99044.873857567829</v>
      </c>
      <c r="U23" s="175">
        <f t="shared" si="6"/>
        <v>-271.10633205166141</v>
      </c>
      <c r="V23" s="176">
        <f>'Q4 Base'!H19</f>
        <v>0.05</v>
      </c>
      <c r="W23" s="176">
        <f t="shared" si="7"/>
        <v>123.47362168022437</v>
      </c>
      <c r="X23" s="175"/>
      <c r="Y23" s="185">
        <f t="shared" si="8"/>
        <v>394.64125867595885</v>
      </c>
      <c r="Z23" s="186">
        <f t="shared" si="9"/>
        <v>197.33976961997712</v>
      </c>
      <c r="AA23" s="187">
        <f t="shared" si="10"/>
        <v>0.53032135064529462</v>
      </c>
      <c r="AB23" s="193">
        <f t="shared" si="11"/>
        <v>104.65349316089754</v>
      </c>
      <c r="AC23" s="194">
        <f>'Q4 (i)'!D22*L23*AA22</f>
        <v>1997.4885465963503</v>
      </c>
      <c r="AH23" s="178">
        <v>1</v>
      </c>
      <c r="AI23" s="179" t="s">
        <v>221</v>
      </c>
    </row>
    <row r="24" spans="2:35" x14ac:dyDescent="0.2">
      <c r="B24" s="40">
        <v>14</v>
      </c>
      <c r="C24" s="46">
        <f t="shared" si="0"/>
        <v>45</v>
      </c>
      <c r="D24" s="106">
        <f>INDEX('Q4 Base'!$B$7:$D$47,MATCH('Q4 (ii)'!C24,'Q4 Base'!$B$7:$B$47),2)</f>
        <v>1.3397999999999999E-3</v>
      </c>
      <c r="E24" s="46">
        <f t="shared" si="1"/>
        <v>48</v>
      </c>
      <c r="F24" s="106">
        <f>INDEX('Q4 Base'!$B$7:$D$47,MATCH('Q4 (ii)'!E24,'Q4 Base'!$B$7:$B$47),3)</f>
        <v>1.6160000000000002E-3</v>
      </c>
      <c r="G24" s="107">
        <f>INDEX('Q4 Base'!$F$7:$G$41,MATCH('Q4 (ii)'!B24,'Q4 Base'!$F$7:$F$41),2)</f>
        <v>2.5000000000000001E-2</v>
      </c>
      <c r="H24" s="108"/>
      <c r="I24" s="165">
        <f t="shared" si="2"/>
        <v>2.9536348831999959E-3</v>
      </c>
      <c r="J24" s="166">
        <f t="shared" si="3"/>
        <v>2.4926159127920001E-2</v>
      </c>
      <c r="K24" s="165">
        <f t="shared" si="4"/>
        <v>0.97212020598888005</v>
      </c>
      <c r="L24" s="166">
        <f t="shared" si="12"/>
        <v>0.4862380215235737</v>
      </c>
      <c r="M24" s="108"/>
      <c r="N24" s="167">
        <f>'Q4 (i)'!D23-'Q4 (i)'!E23</f>
        <v>0</v>
      </c>
      <c r="O24" s="168">
        <f>-'Q4 (i)'!F23</f>
        <v>291.25258656802959</v>
      </c>
      <c r="P24" s="167">
        <f t="shared" si="13"/>
        <v>-100</v>
      </c>
      <c r="Q24" s="171">
        <f>-$Q$5*'Q4 (i)'!D23</f>
        <v>-145.62629328401479</v>
      </c>
      <c r="R24" s="167">
        <f t="shared" si="5"/>
        <v>1.1406573321003699</v>
      </c>
      <c r="S24" s="113">
        <f>-'Q4 (i)'!H23</f>
        <v>548.73079346466272</v>
      </c>
      <c r="T24" s="109">
        <f>'Q4 (i)'!I23</f>
        <v>109197.42789946788</v>
      </c>
      <c r="U24" s="175">
        <f t="shared" si="6"/>
        <v>-268.19764444041442</v>
      </c>
      <c r="V24" s="176">
        <f>'Q4 Base'!H20</f>
        <v>0.05</v>
      </c>
      <c r="W24" s="176">
        <f t="shared" si="7"/>
        <v>136.09362320908537</v>
      </c>
      <c r="X24" s="175"/>
      <c r="Y24" s="185">
        <f t="shared" si="8"/>
        <v>463.39372284944886</v>
      </c>
      <c r="Z24" s="186">
        <f t="shared" si="9"/>
        <v>225.31964698475926</v>
      </c>
      <c r="AA24" s="187">
        <f t="shared" si="10"/>
        <v>0.50506795299551888</v>
      </c>
      <c r="AB24" s="193">
        <f t="shared" si="11"/>
        <v>113.80173287226529</v>
      </c>
      <c r="AC24" s="194">
        <f>'Q4 (i)'!D23*L24*AA23</f>
        <v>1877.577305844658</v>
      </c>
      <c r="AH24" s="180">
        <v>1</v>
      </c>
      <c r="AI24" s="181" t="s">
        <v>222</v>
      </c>
    </row>
    <row r="25" spans="2:35" x14ac:dyDescent="0.2">
      <c r="B25" s="40">
        <v>15</v>
      </c>
      <c r="C25" s="46">
        <f t="shared" si="0"/>
        <v>46</v>
      </c>
      <c r="D25" s="106">
        <f>INDEX('Q4 Base'!$B$7:$D$47,MATCH('Q4 (ii)'!C25,'Q4 Base'!$B$7:$B$47),2)</f>
        <v>1.4945E-3</v>
      </c>
      <c r="E25" s="46">
        <f t="shared" si="1"/>
        <v>49</v>
      </c>
      <c r="F25" s="106">
        <f>INDEX('Q4 Base'!$B$7:$D$47,MATCH('Q4 (ii)'!E25,'Q4 Base'!$B$7:$B$47),3)</f>
        <v>1.7688000000000003E-3</v>
      </c>
      <c r="G25" s="107">
        <f>INDEX('Q4 Base'!$F$7:$G$41,MATCH('Q4 (ii)'!B25,'Q4 Base'!$F$7:$F$41),2)</f>
        <v>2.5000000000000001E-2</v>
      </c>
      <c r="H25" s="108"/>
      <c r="I25" s="165">
        <f t="shared" si="2"/>
        <v>3.2606565284000188E-3</v>
      </c>
      <c r="J25" s="166">
        <f t="shared" si="3"/>
        <v>2.491848358679E-2</v>
      </c>
      <c r="K25" s="165">
        <f t="shared" si="4"/>
        <v>0.97182085988480993</v>
      </c>
      <c r="L25" s="166">
        <f t="shared" si="12"/>
        <v>0.47268180564312196</v>
      </c>
      <c r="M25" s="108"/>
      <c r="N25" s="167">
        <f>'Q4 (i)'!D24-'Q4 (i)'!E24</f>
        <v>0</v>
      </c>
      <c r="O25" s="168">
        <f>-'Q4 (i)'!F24</f>
        <v>295.62137536655001</v>
      </c>
      <c r="P25" s="167">
        <f t="shared" si="13"/>
        <v>-100</v>
      </c>
      <c r="Q25" s="171">
        <f>-$Q$5*'Q4 (i)'!D24</f>
        <v>-147.81068768327501</v>
      </c>
      <c r="R25" s="167">
        <f t="shared" si="5"/>
        <v>1.1952671920818752</v>
      </c>
      <c r="S25" s="113">
        <f>-'Q4 (i)'!H24</f>
        <v>601.81286420027186</v>
      </c>
      <c r="T25" s="109">
        <f>'Q4 (i)'!I24</f>
        <v>119760.75997585409</v>
      </c>
      <c r="U25" s="175">
        <f t="shared" si="6"/>
        <v>-261.63260181858743</v>
      </c>
      <c r="V25" s="176">
        <f>'Q4 Base'!H21</f>
        <v>0.03</v>
      </c>
      <c r="W25" s="176">
        <f t="shared" si="7"/>
        <v>89.527695953994495</v>
      </c>
      <c r="X25" s="175"/>
      <c r="Y25" s="185">
        <f t="shared" si="8"/>
        <v>478.71391321103584</v>
      </c>
      <c r="Z25" s="186">
        <f t="shared" si="9"/>
        <v>226.27935688307718</v>
      </c>
      <c r="AA25" s="187">
        <f t="shared" si="10"/>
        <v>0.48101709809097021</v>
      </c>
      <c r="AB25" s="193">
        <f t="shared" si="11"/>
        <v>108.84423960578879</v>
      </c>
      <c r="AC25" s="194">
        <f>'Q4 (i)'!D24*L25*AA24</f>
        <v>1764.389809407164</v>
      </c>
      <c r="AH25" s="180">
        <v>1</v>
      </c>
      <c r="AI25" s="181" t="s">
        <v>223</v>
      </c>
    </row>
    <row r="26" spans="2:35" x14ac:dyDescent="0.2">
      <c r="B26" s="40">
        <v>16</v>
      </c>
      <c r="C26" s="46">
        <f t="shared" si="0"/>
        <v>47</v>
      </c>
      <c r="D26" s="106">
        <f>INDEX('Q4 Base'!$B$7:$D$47,MATCH('Q4 (ii)'!C26,'Q4 Base'!$B$7:$B$47),2)</f>
        <v>1.6715999999999999E-3</v>
      </c>
      <c r="E26" s="46">
        <f t="shared" si="1"/>
        <v>50</v>
      </c>
      <c r="F26" s="106">
        <f>INDEX('Q4 Base'!$B$7:$D$47,MATCH('Q4 (ii)'!E26,'Q4 Base'!$B$7:$B$47),3)</f>
        <v>1.9440000000000004E-3</v>
      </c>
      <c r="G26" s="107">
        <f>INDEX('Q4 Base'!$F$7:$G$41,MATCH('Q4 (ii)'!B26,'Q4 Base'!$F$7:$F$41),2)</f>
        <v>2.5000000000000001E-2</v>
      </c>
      <c r="H26" s="108"/>
      <c r="I26" s="165">
        <f t="shared" si="2"/>
        <v>3.6123504095999515E-3</v>
      </c>
      <c r="J26" s="166">
        <f t="shared" si="3"/>
        <v>2.4909691239760001E-2</v>
      </c>
      <c r="K26" s="165">
        <f t="shared" si="4"/>
        <v>0.9714779583506401</v>
      </c>
      <c r="L26" s="166">
        <f t="shared" si="12"/>
        <v>0.45936203881200338</v>
      </c>
      <c r="M26" s="108"/>
      <c r="N26" s="167">
        <f>'Q4 (i)'!D25-'Q4 (i)'!E25</f>
        <v>0</v>
      </c>
      <c r="O26" s="168">
        <f>-'Q4 (i)'!F25</f>
        <v>300.05569599704819</v>
      </c>
      <c r="P26" s="167">
        <f t="shared" si="13"/>
        <v>-100</v>
      </c>
      <c r="Q26" s="171">
        <f>-$Q$5*'Q4 (i)'!D25</f>
        <v>-150.02784799852409</v>
      </c>
      <c r="R26" s="167">
        <f t="shared" si="5"/>
        <v>1.2506961999631026</v>
      </c>
      <c r="S26" s="113">
        <f>-'Q4 (i)'!H25</f>
        <v>657.02885031787844</v>
      </c>
      <c r="T26" s="109">
        <f>'Q4 (i)'!I25</f>
        <v>130748.7412132578</v>
      </c>
      <c r="U26" s="175">
        <f t="shared" si="6"/>
        <v>-250.15981304360042</v>
      </c>
      <c r="V26" s="176">
        <f>'Q4 Base'!H22</f>
        <v>0.03</v>
      </c>
      <c r="W26" s="176">
        <f t="shared" si="7"/>
        <v>97.707323208286056</v>
      </c>
      <c r="X26" s="175"/>
      <c r="Y26" s="185">
        <f t="shared" si="8"/>
        <v>555.85490468105127</v>
      </c>
      <c r="Z26" s="186">
        <f t="shared" si="9"/>
        <v>255.33864229793951</v>
      </c>
      <c r="AA26" s="187">
        <f t="shared" si="10"/>
        <v>0.45811152199140021</v>
      </c>
      <c r="AB26" s="193">
        <f t="shared" si="11"/>
        <v>116.97357404632679</v>
      </c>
      <c r="AC26" s="194">
        <f>'Q4 (i)'!D25*L26*AA25</f>
        <v>1657.51512769173</v>
      </c>
      <c r="AH26" s="178">
        <v>1</v>
      </c>
      <c r="AI26" s="179" t="s">
        <v>224</v>
      </c>
    </row>
    <row r="27" spans="2:35" x14ac:dyDescent="0.2">
      <c r="B27" s="40">
        <v>17</v>
      </c>
      <c r="C27" s="46">
        <f t="shared" si="0"/>
        <v>48</v>
      </c>
      <c r="D27" s="106">
        <f>INDEX('Q4 Base'!$B$7:$D$47,MATCH('Q4 (ii)'!C27,'Q4 Base'!$B$7:$B$47),2)</f>
        <v>1.8787999999999999E-3</v>
      </c>
      <c r="E27" s="46">
        <f t="shared" si="1"/>
        <v>51</v>
      </c>
      <c r="F27" s="106">
        <f>INDEX('Q4 Base'!$B$7:$D$47,MATCH('Q4 (ii)'!E27,'Q4 Base'!$B$7:$B$47),3)</f>
        <v>2.1408E-3</v>
      </c>
      <c r="G27" s="107">
        <f>INDEX('Q4 Base'!$F$7:$G$41,MATCH('Q4 (ii)'!B27,'Q4 Base'!$F$7:$F$41),2)</f>
        <v>2.5000000000000001E-2</v>
      </c>
      <c r="H27" s="108"/>
      <c r="I27" s="165">
        <f t="shared" si="2"/>
        <v>4.0155778649599849E-3</v>
      </c>
      <c r="J27" s="166">
        <f t="shared" si="3"/>
        <v>2.4899610553376E-2</v>
      </c>
      <c r="K27" s="165">
        <f t="shared" si="4"/>
        <v>0.97108481158166404</v>
      </c>
      <c r="L27" s="166">
        <f t="shared" si="12"/>
        <v>0.44626009560887253</v>
      </c>
      <c r="M27" s="108"/>
      <c r="N27" s="167">
        <f>'Q4 (i)'!D26-'Q4 (i)'!E26</f>
        <v>0</v>
      </c>
      <c r="O27" s="168">
        <f>-'Q4 (i)'!F26</f>
        <v>304.55653143700391</v>
      </c>
      <c r="P27" s="167">
        <f t="shared" si="13"/>
        <v>-100</v>
      </c>
      <c r="Q27" s="171">
        <f>-$Q$5*'Q4 (i)'!D26</f>
        <v>-152.27826571850196</v>
      </c>
      <c r="R27" s="167">
        <f t="shared" si="5"/>
        <v>1.306956642962549</v>
      </c>
      <c r="S27" s="113">
        <f>-'Q4 (i)'!H26</f>
        <v>714.45065698308508</v>
      </c>
      <c r="T27" s="109">
        <f>'Q4 (i)'!I26</f>
        <v>142175.68073963391</v>
      </c>
      <c r="U27" s="175">
        <f t="shared" si="6"/>
        <v>-232.19805647830538</v>
      </c>
      <c r="V27" s="176">
        <f>'Q4 Base'!H23</f>
        <v>0.03</v>
      </c>
      <c r="W27" s="176">
        <f t="shared" si="7"/>
        <v>106.20357241734017</v>
      </c>
      <c r="X27" s="175"/>
      <c r="Y27" s="185">
        <f t="shared" si="8"/>
        <v>642.04139528358439</v>
      </c>
      <c r="Z27" s="186">
        <f t="shared" si="9"/>
        <v>286.51745444410631</v>
      </c>
      <c r="AA27" s="187">
        <f t="shared" si="10"/>
        <v>0.43629668761085727</v>
      </c>
      <c r="AB27" s="193">
        <f t="shared" si="11"/>
        <v>125.00661631665828</v>
      </c>
      <c r="AC27" s="194">
        <f>'Q4 (i)'!D26*L27*AA26</f>
        <v>1556.56476511242</v>
      </c>
      <c r="AH27" s="178">
        <v>1</v>
      </c>
      <c r="AI27" s="179" t="s">
        <v>225</v>
      </c>
    </row>
    <row r="28" spans="2:35" x14ac:dyDescent="0.2">
      <c r="B28" s="40">
        <v>18</v>
      </c>
      <c r="C28" s="46">
        <f t="shared" si="0"/>
        <v>49</v>
      </c>
      <c r="D28" s="106">
        <f>INDEX('Q4 Base'!$B$7:$D$47,MATCH('Q4 (ii)'!C28,'Q4 Base'!$B$7:$B$47),2)</f>
        <v>2.1196000000000001E-3</v>
      </c>
      <c r="E28" s="46">
        <f t="shared" si="1"/>
        <v>52</v>
      </c>
      <c r="F28" s="106">
        <f>INDEX('Q4 Base'!$B$7:$D$47,MATCH('Q4 (ii)'!E28,'Q4 Base'!$B$7:$B$47),3)</f>
        <v>2.3544000000000004E-3</v>
      </c>
      <c r="G28" s="107">
        <f>INDEX('Q4 Base'!$F$7:$G$41,MATCH('Q4 (ii)'!B28,'Q4 Base'!$F$7:$F$41),2)</f>
        <v>2.5000000000000001E-2</v>
      </c>
      <c r="H28" s="108"/>
      <c r="I28" s="165">
        <f t="shared" si="2"/>
        <v>4.4690096137599555E-3</v>
      </c>
      <c r="J28" s="166">
        <f t="shared" si="3"/>
        <v>2.4888274759656003E-2</v>
      </c>
      <c r="K28" s="165">
        <f t="shared" si="4"/>
        <v>0.970642715626584</v>
      </c>
      <c r="L28" s="166">
        <f t="shared" si="12"/>
        <v>0.43335640086075738</v>
      </c>
      <c r="M28" s="108"/>
      <c r="N28" s="167">
        <f>'Q4 (i)'!D27-'Q4 (i)'!E27</f>
        <v>0</v>
      </c>
      <c r="O28" s="168">
        <f>-'Q4 (i)'!F27</f>
        <v>309.12487940855891</v>
      </c>
      <c r="P28" s="167">
        <f t="shared" si="13"/>
        <v>-100</v>
      </c>
      <c r="Q28" s="171">
        <f>-$Q$5*'Q4 (i)'!D27</f>
        <v>-154.56243970427946</v>
      </c>
      <c r="R28" s="167">
        <f t="shared" si="5"/>
        <v>1.3640609926069864</v>
      </c>
      <c r="S28" s="113">
        <f>-'Q4 (i)'!H27</f>
        <v>774.15245785014849</v>
      </c>
      <c r="T28" s="109">
        <f>'Q4 (i)'!I27</f>
        <v>154056.33911217956</v>
      </c>
      <c r="U28" s="175">
        <f t="shared" si="6"/>
        <v>-205.32266219899682</v>
      </c>
      <c r="V28" s="176">
        <f>'Q4 Base'!H24</f>
        <v>0.03</v>
      </c>
      <c r="W28" s="176">
        <f t="shared" si="7"/>
        <v>115.02589488871993</v>
      </c>
      <c r="X28" s="175"/>
      <c r="Y28" s="185">
        <f t="shared" si="8"/>
        <v>739.78219123675808</v>
      </c>
      <c r="Z28" s="186">
        <f t="shared" si="9"/>
        <v>320.58934781524601</v>
      </c>
      <c r="AA28" s="187">
        <f t="shared" si="10"/>
        <v>0.41552065486748313</v>
      </c>
      <c r="AB28" s="193">
        <f t="shared" si="11"/>
        <v>133.21149574773034</v>
      </c>
      <c r="AC28" s="194">
        <f>'Q4 (i)'!D27*L28*AA27</f>
        <v>1461.1711882557227</v>
      </c>
      <c r="AH28" s="188">
        <v>2</v>
      </c>
      <c r="AI28" s="189" t="s">
        <v>226</v>
      </c>
    </row>
    <row r="29" spans="2:35" x14ac:dyDescent="0.2">
      <c r="B29" s="40">
        <v>19</v>
      </c>
      <c r="C29" s="46">
        <f t="shared" si="0"/>
        <v>50</v>
      </c>
      <c r="D29" s="106">
        <f>INDEX('Q4 Base'!$B$7:$D$47,MATCH('Q4 (ii)'!C29,'Q4 Base'!$B$7:$B$47),2)</f>
        <v>2.3933000000000001E-3</v>
      </c>
      <c r="E29" s="46">
        <f t="shared" si="1"/>
        <v>53</v>
      </c>
      <c r="F29" s="106">
        <f>INDEX('Q4 Base'!$B$7:$D$47,MATCH('Q4 (ii)'!E29,'Q4 Base'!$B$7:$B$47),3)</f>
        <v>2.5824000000000003E-3</v>
      </c>
      <c r="G29" s="107">
        <f>INDEX('Q4 Base'!$F$7:$G$41,MATCH('Q4 (ii)'!B29,'Q4 Base'!$F$7:$F$41),2)</f>
        <v>2.5000000000000001E-2</v>
      </c>
      <c r="H29" s="108"/>
      <c r="I29" s="165">
        <f t="shared" si="2"/>
        <v>4.9695195420800253E-3</v>
      </c>
      <c r="J29" s="166">
        <f t="shared" si="3"/>
        <v>2.4875762011448001E-2</v>
      </c>
      <c r="K29" s="165">
        <f t="shared" si="4"/>
        <v>0.97015471844647194</v>
      </c>
      <c r="L29" s="166">
        <f t="shared" si="12"/>
        <v>0.42063423376564807</v>
      </c>
      <c r="M29" s="108"/>
      <c r="N29" s="167">
        <f>'Q4 (i)'!D28-'Q4 (i)'!E28</f>
        <v>0</v>
      </c>
      <c r="O29" s="168">
        <f>-'Q4 (i)'!F28</f>
        <v>313.76175259968727</v>
      </c>
      <c r="P29" s="167">
        <f t="shared" si="13"/>
        <v>-100</v>
      </c>
      <c r="Q29" s="171">
        <f>-$Q$5*'Q4 (i)'!D28</f>
        <v>-156.88087629984364</v>
      </c>
      <c r="R29" s="167">
        <f t="shared" si="5"/>
        <v>1.4220219074960909</v>
      </c>
      <c r="S29" s="113">
        <f>-'Q4 (i)'!H28</f>
        <v>836.21076457841048</v>
      </c>
      <c r="T29" s="109">
        <f>'Q4 (i)'!I28</f>
        <v>166405.94215110369</v>
      </c>
      <c r="U29" s="175">
        <f t="shared" si="6"/>
        <v>-166.94632697785707</v>
      </c>
      <c r="V29" s="176">
        <f>'Q4 Base'!H25</f>
        <v>0.03</v>
      </c>
      <c r="W29" s="176">
        <f t="shared" si="7"/>
        <v>124.18423842724917</v>
      </c>
      <c r="X29" s="175"/>
      <c r="Y29" s="185">
        <f t="shared" si="8"/>
        <v>851.75157423514224</v>
      </c>
      <c r="Z29" s="186">
        <f t="shared" si="9"/>
        <v>358.27587078708359</v>
      </c>
      <c r="AA29" s="187">
        <f t="shared" si="10"/>
        <v>0.39573395701665059</v>
      </c>
      <c r="AB29" s="193">
        <f t="shared" si="11"/>
        <v>141.7819280501588</v>
      </c>
      <c r="AC29" s="194">
        <f>'Q4 (i)'!D28*L29*AA28</f>
        <v>1370.9993311583953</v>
      </c>
      <c r="AH29" s="188">
        <v>2</v>
      </c>
      <c r="AI29" s="189" t="s">
        <v>227</v>
      </c>
    </row>
    <row r="30" spans="2:35" x14ac:dyDescent="0.2">
      <c r="B30" s="40">
        <v>20</v>
      </c>
      <c r="C30" s="46">
        <f t="shared" si="0"/>
        <v>51</v>
      </c>
      <c r="D30" s="106">
        <f>INDEX('Q4 Base'!$B$7:$D$47,MATCH('Q4 (ii)'!C30,'Q4 Base'!$B$7:$B$47),2)</f>
        <v>2.6928999999999998E-3</v>
      </c>
      <c r="E30" s="46">
        <f t="shared" si="1"/>
        <v>54</v>
      </c>
      <c r="F30" s="106">
        <f>INDEX('Q4 Base'!$B$7:$D$47,MATCH('Q4 (ii)'!E30,'Q4 Base'!$B$7:$B$47),3)</f>
        <v>2.8312000000000003E-3</v>
      </c>
      <c r="G30" s="107">
        <f>INDEX('Q4 Base'!$F$7:$G$41,MATCH('Q4 (ii)'!B30,'Q4 Base'!$F$7:$F$41),2)</f>
        <v>0.01</v>
      </c>
      <c r="H30" s="108"/>
      <c r="I30" s="165">
        <f t="shared" si="2"/>
        <v>5.5164758615200427E-3</v>
      </c>
      <c r="J30" s="166">
        <f t="shared" si="3"/>
        <v>9.9448352413848001E-3</v>
      </c>
      <c r="K30" s="165">
        <f t="shared" si="4"/>
        <v>0.98453868889709517</v>
      </c>
      <c r="L30" s="166">
        <f t="shared" si="12"/>
        <v>0.40808028662785978</v>
      </c>
      <c r="M30" s="108"/>
      <c r="N30" s="167">
        <f>'Q4 (i)'!D29-'Q4 (i)'!E29</f>
        <v>0</v>
      </c>
      <c r="O30" s="168">
        <f>-'Q4 (i)'!F29</f>
        <v>318.46817888868259</v>
      </c>
      <c r="P30" s="167">
        <f t="shared" si="13"/>
        <v>-100</v>
      </c>
      <c r="Q30" s="171">
        <f>-$Q$5*'Q4 (i)'!D29</f>
        <v>-159.23408944434129</v>
      </c>
      <c r="R30" s="167">
        <f t="shared" si="5"/>
        <v>1.4808522361085323</v>
      </c>
      <c r="S30" s="113">
        <f>-'Q4 (i)'!H29</f>
        <v>900.70449844993595</v>
      </c>
      <c r="T30" s="109">
        <f>'Q4 (i)'!I29</f>
        <v>179240.19519153726</v>
      </c>
      <c r="U30" s="175">
        <f t="shared" si="6"/>
        <v>-114.5209621157524</v>
      </c>
      <c r="V30" s="176">
        <f>'Q4 Base'!H26</f>
        <v>0.01</v>
      </c>
      <c r="W30" s="176">
        <f t="shared" si="7"/>
        <v>17.825142098134904</v>
      </c>
      <c r="X30" s="175"/>
      <c r="Y30" s="185">
        <f t="shared" si="8"/>
        <v>864.72362011276823</v>
      </c>
      <c r="Z30" s="186">
        <f t="shared" si="9"/>
        <v>352.87666274949902</v>
      </c>
      <c r="AA30" s="187">
        <f t="shared" si="10"/>
        <v>0.37688948287300061</v>
      </c>
      <c r="AB30" s="193">
        <f t="shared" si="11"/>
        <v>132.99550294160892</v>
      </c>
      <c r="AC30" s="194">
        <f>'Q4 (i)'!D29*L30*AA29</f>
        <v>1285.7454211065985</v>
      </c>
      <c r="AH30" s="190">
        <v>1</v>
      </c>
      <c r="AI30" s="191" t="s">
        <v>202</v>
      </c>
    </row>
    <row r="31" spans="2:35" x14ac:dyDescent="0.2">
      <c r="B31" s="40">
        <v>21</v>
      </c>
      <c r="C31" s="46">
        <f t="shared" si="0"/>
        <v>52</v>
      </c>
      <c r="D31" s="106">
        <f>INDEX('Q4 Base'!$B$7:$D$47,MATCH('Q4 (ii)'!C31,'Q4 Base'!$B$7:$B$47),2)</f>
        <v>3.0183999999999996E-3</v>
      </c>
      <c r="E31" s="46">
        <f t="shared" si="1"/>
        <v>55</v>
      </c>
      <c r="F31" s="106">
        <f>INDEX('Q4 Base'!$B$7:$D$47,MATCH('Q4 (ii)'!E31,'Q4 Base'!$B$7:$B$47),3)</f>
        <v>3.1016000000000004E-3</v>
      </c>
      <c r="G31" s="107">
        <f>INDEX('Q4 Base'!$F$7:$G$41,MATCH('Q4 (ii)'!B31,'Q4 Base'!$F$7:$F$41),2)</f>
        <v>0.01</v>
      </c>
      <c r="H31" s="108"/>
      <c r="I31" s="165">
        <f t="shared" si="2"/>
        <v>6.1106381305600088E-3</v>
      </c>
      <c r="J31" s="166">
        <f t="shared" si="3"/>
        <v>9.9388936186944003E-3</v>
      </c>
      <c r="K31" s="165">
        <f t="shared" si="4"/>
        <v>0.98395046825074561</v>
      </c>
      <c r="L31" s="166">
        <f t="shared" si="12"/>
        <v>0.40177083036134387</v>
      </c>
      <c r="M31" s="108"/>
      <c r="N31" s="167">
        <f>'Q4 (i)'!D30-'Q4 (i)'!E30</f>
        <v>0</v>
      </c>
      <c r="O31" s="168">
        <f>-'Q4 (i)'!F30</f>
        <v>323.24520157201277</v>
      </c>
      <c r="P31" s="167">
        <f t="shared" si="13"/>
        <v>-100</v>
      </c>
      <c r="Q31" s="171">
        <f>-$Q$5*'Q4 (i)'!D30</f>
        <v>-161.62260078600639</v>
      </c>
      <c r="R31" s="167">
        <f t="shared" si="5"/>
        <v>1.5405650196501597</v>
      </c>
      <c r="S31" s="113">
        <f>-'Q4 (i)'!H30</f>
        <v>967.71506415144938</v>
      </c>
      <c r="T31" s="109">
        <f>'Q4 (i)'!I30</f>
        <v>192575.29776613842</v>
      </c>
      <c r="U31" s="175">
        <f t="shared" si="6"/>
        <v>-45.369668578288639</v>
      </c>
      <c r="V31" s="176">
        <f>'Q4 Base'!H27</f>
        <v>0.01</v>
      </c>
      <c r="W31" s="176">
        <f t="shared" si="7"/>
        <v>19.139853980860472</v>
      </c>
      <c r="X31" s="175"/>
      <c r="Y31" s="185">
        <f t="shared" si="8"/>
        <v>1004.6484153596779</v>
      </c>
      <c r="Z31" s="186">
        <f t="shared" si="9"/>
        <v>403.63842806026605</v>
      </c>
      <c r="AA31" s="187">
        <f t="shared" si="10"/>
        <v>0.35894236464095297</v>
      </c>
      <c r="AB31" s="193">
        <f t="shared" si="11"/>
        <v>144.88293182790909</v>
      </c>
      <c r="AC31" s="194">
        <f>'Q4 (i)'!D30*L31*AA30</f>
        <v>1223.670574113343</v>
      </c>
      <c r="AH31" s="188">
        <v>1</v>
      </c>
      <c r="AI31" s="189" t="s">
        <v>228</v>
      </c>
    </row>
    <row r="32" spans="2:35" x14ac:dyDescent="0.2">
      <c r="B32" s="40">
        <v>22</v>
      </c>
      <c r="C32" s="46">
        <f t="shared" si="0"/>
        <v>53</v>
      </c>
      <c r="D32" s="106">
        <f>INDEX('Q4 Base'!$B$7:$D$47,MATCH('Q4 (ii)'!C32,'Q4 Base'!$B$7:$B$47),2)</f>
        <v>3.3746999999999996E-3</v>
      </c>
      <c r="E32" s="46">
        <f t="shared" si="1"/>
        <v>56</v>
      </c>
      <c r="F32" s="106">
        <f>INDEX('Q4 Base'!$B$7:$D$47,MATCH('Q4 (ii)'!E32,'Q4 Base'!$B$7:$B$47),3)</f>
        <v>3.392E-3</v>
      </c>
      <c r="G32" s="107">
        <f>INDEX('Q4 Base'!$F$7:$G$41,MATCH('Q4 (ii)'!B32,'Q4 Base'!$F$7:$F$41),2)</f>
        <v>0.01</v>
      </c>
      <c r="H32" s="108"/>
      <c r="I32" s="165">
        <f t="shared" si="2"/>
        <v>6.7552530175999381E-3</v>
      </c>
      <c r="J32" s="166">
        <f t="shared" si="3"/>
        <v>9.9324474698240014E-3</v>
      </c>
      <c r="K32" s="165">
        <f t="shared" si="4"/>
        <v>0.98331229951257604</v>
      </c>
      <c r="L32" s="166">
        <f t="shared" si="12"/>
        <v>0.3953225966635352</v>
      </c>
      <c r="M32" s="108"/>
      <c r="N32" s="167">
        <f>'Q4 (i)'!D31-'Q4 (i)'!E31</f>
        <v>0</v>
      </c>
      <c r="O32" s="168">
        <f>-'Q4 (i)'!F31</f>
        <v>328.09387959559297</v>
      </c>
      <c r="P32" s="167">
        <f t="shared" si="13"/>
        <v>-100</v>
      </c>
      <c r="Q32" s="171">
        <f>-$Q$5*'Q4 (i)'!D31</f>
        <v>-164.04693979779648</v>
      </c>
      <c r="R32" s="167">
        <f t="shared" si="5"/>
        <v>1.6011734949449121</v>
      </c>
      <c r="S32" s="113">
        <f>-'Q4 (i)'!H31</f>
        <v>1037.326425785539</v>
      </c>
      <c r="T32" s="109">
        <f>'Q4 (i)'!I31</f>
        <v>206427.95873132226</v>
      </c>
      <c r="U32" s="175">
        <f t="shared" si="6"/>
        <v>0</v>
      </c>
      <c r="V32" s="176">
        <f>'Q4 Base'!H28</f>
        <v>0.01</v>
      </c>
      <c r="W32" s="176">
        <f t="shared" si="7"/>
        <v>20.503348564018552</v>
      </c>
      <c r="X32" s="175"/>
      <c r="Y32" s="185">
        <f t="shared" si="8"/>
        <v>1123.4778876422988</v>
      </c>
      <c r="Z32" s="186">
        <f t="shared" si="9"/>
        <v>444.13619583681702</v>
      </c>
      <c r="AA32" s="187">
        <f t="shared" si="10"/>
        <v>0.3418498710866219</v>
      </c>
      <c r="AB32" s="193">
        <f t="shared" si="11"/>
        <v>151.82790129171855</v>
      </c>
      <c r="AC32" s="194">
        <f>'Q4 (i)'!D31*L32*AA31</f>
        <v>1163.8968599040331</v>
      </c>
      <c r="AH32" s="200">
        <v>1</v>
      </c>
      <c r="AI32" s="201" t="s">
        <v>229</v>
      </c>
    </row>
    <row r="33" spans="2:35" x14ac:dyDescent="0.2">
      <c r="B33" s="40">
        <v>23</v>
      </c>
      <c r="C33" s="46">
        <f t="shared" si="0"/>
        <v>54</v>
      </c>
      <c r="D33" s="106">
        <f>INDEX('Q4 Base'!$B$7:$D$47,MATCH('Q4 (ii)'!C33,'Q4 Base'!$B$7:$B$47),2)</f>
        <v>3.7631999999999995E-3</v>
      </c>
      <c r="E33" s="46">
        <f t="shared" si="1"/>
        <v>57</v>
      </c>
      <c r="F33" s="106">
        <f>INDEX('Q4 Base'!$B$7:$D$47,MATCH('Q4 (ii)'!E33,'Q4 Base'!$B$7:$B$47),3)</f>
        <v>3.7104E-3</v>
      </c>
      <c r="G33" s="107">
        <f>INDEX('Q4 Base'!$F$7:$G$41,MATCH('Q4 (ii)'!B33,'Q4 Base'!$F$7:$F$41),2)</f>
        <v>0.01</v>
      </c>
      <c r="H33" s="108"/>
      <c r="I33" s="165">
        <f t="shared" si="2"/>
        <v>7.4596370227200115E-3</v>
      </c>
      <c r="J33" s="166">
        <f t="shared" si="3"/>
        <v>9.9254036297728009E-3</v>
      </c>
      <c r="K33" s="165">
        <f t="shared" si="4"/>
        <v>0.9826149593475072</v>
      </c>
      <c r="L33" s="166">
        <f t="shared" si="12"/>
        <v>0.38872557157450344</v>
      </c>
      <c r="M33" s="108"/>
      <c r="N33" s="167">
        <f>'Q4 (i)'!D32-'Q4 (i)'!E32</f>
        <v>0</v>
      </c>
      <c r="O33" s="168">
        <f>-'Q4 (i)'!F32</f>
        <v>333.01528778952684</v>
      </c>
      <c r="P33" s="167">
        <f t="shared" si="13"/>
        <v>-100</v>
      </c>
      <c r="Q33" s="171">
        <f>-$Q$5*'Q4 (i)'!D32</f>
        <v>-166.50764389476342</v>
      </c>
      <c r="R33" s="167">
        <f t="shared" si="5"/>
        <v>1.6626910973690856</v>
      </c>
      <c r="S33" s="113">
        <f>-'Q4 (i)'!H32</f>
        <v>1109.6251851780519</v>
      </c>
      <c r="T33" s="109">
        <f>'Q4 (i)'!I32</f>
        <v>220815.41185043234</v>
      </c>
      <c r="U33" s="175">
        <f t="shared" si="6"/>
        <v>0</v>
      </c>
      <c r="V33" s="176">
        <f>'Q4 Base'!H29</f>
        <v>0.01</v>
      </c>
      <c r="W33" s="176">
        <f t="shared" si="7"/>
        <v>21.916820902900572</v>
      </c>
      <c r="X33" s="175"/>
      <c r="Y33" s="185">
        <f t="shared" si="8"/>
        <v>1199.7123410730849</v>
      </c>
      <c r="Z33" s="186">
        <f t="shared" si="9"/>
        <v>466.35886550862051</v>
      </c>
      <c r="AA33" s="187">
        <f t="shared" si="10"/>
        <v>0.32557130579678267</v>
      </c>
      <c r="AB33" s="193">
        <f t="shared" si="11"/>
        <v>151.83306481354774</v>
      </c>
      <c r="AC33" s="194">
        <f>'Q4 (i)'!D32*L33*AA32</f>
        <v>1106.3249611174449</v>
      </c>
      <c r="AH33" s="202">
        <v>1</v>
      </c>
      <c r="AI33" s="203" t="s">
        <v>230</v>
      </c>
    </row>
    <row r="34" spans="2:35" x14ac:dyDescent="0.2">
      <c r="B34" s="40">
        <v>24</v>
      </c>
      <c r="C34" s="46">
        <f t="shared" si="0"/>
        <v>55</v>
      </c>
      <c r="D34" s="106">
        <f>INDEX('Q4 Base'!$B$7:$D$47,MATCH('Q4 (ii)'!C34,'Q4 Base'!$B$7:$B$47),2)</f>
        <v>4.1824999999999996E-3</v>
      </c>
      <c r="E34" s="46">
        <f t="shared" si="1"/>
        <v>58</v>
      </c>
      <c r="F34" s="106">
        <f>INDEX('Q4 Base'!$B$7:$D$47,MATCH('Q4 (ii)'!E34,'Q4 Base'!$B$7:$B$47),3)</f>
        <v>4.0464000000000003E-3</v>
      </c>
      <c r="G34" s="107">
        <f>INDEX('Q4 Base'!$F$7:$G$41,MATCH('Q4 (ii)'!B34,'Q4 Base'!$F$7:$F$41),2)</f>
        <v>0.01</v>
      </c>
      <c r="H34" s="108"/>
      <c r="I34" s="165">
        <f t="shared" si="2"/>
        <v>8.2119759319999597E-3</v>
      </c>
      <c r="J34" s="166">
        <f t="shared" si="3"/>
        <v>9.9178802406800007E-3</v>
      </c>
      <c r="K34" s="165">
        <f t="shared" si="4"/>
        <v>0.98187014382732007</v>
      </c>
      <c r="L34" s="166">
        <f t="shared" si="12"/>
        <v>0.38196756171001717</v>
      </c>
      <c r="M34" s="108"/>
      <c r="N34" s="167">
        <f>'Q4 (i)'!D33-'Q4 (i)'!E33</f>
        <v>0</v>
      </c>
      <c r="O34" s="168">
        <f>-'Q4 (i)'!F33</f>
        <v>338.01051710636972</v>
      </c>
      <c r="P34" s="167">
        <f t="shared" si="13"/>
        <v>-100</v>
      </c>
      <c r="Q34" s="171">
        <f>-$Q$5*'Q4 (i)'!D33</f>
        <v>-169.00525855318486</v>
      </c>
      <c r="R34" s="167">
        <f t="shared" si="5"/>
        <v>1.7251314638296216</v>
      </c>
      <c r="S34" s="113">
        <f>-'Q4 (i)'!H33</f>
        <v>1184.7006625505985</v>
      </c>
      <c r="T34" s="109">
        <f>'Q4 (i)'!I33</f>
        <v>235755.4318475691</v>
      </c>
      <c r="U34" s="175">
        <f t="shared" si="6"/>
        <v>0</v>
      </c>
      <c r="V34" s="176">
        <f>'Q4 Base'!H30</f>
        <v>0.01</v>
      </c>
      <c r="W34" s="176">
        <f t="shared" si="7"/>
        <v>23.381941391539861</v>
      </c>
      <c r="X34" s="175"/>
      <c r="Y34" s="185">
        <f t="shared" si="8"/>
        <v>1278.8129939591529</v>
      </c>
      <c r="Z34" s="186">
        <f t="shared" si="9"/>
        <v>488.46508118566453</v>
      </c>
      <c r="AA34" s="187">
        <f t="shared" si="10"/>
        <v>0.31006791028265024</v>
      </c>
      <c r="AB34" s="193">
        <f t="shared" si="11"/>
        <v>151.45734696928409</v>
      </c>
      <c r="AC34" s="194">
        <f>'Q4 (i)'!D33*L34*AA33</f>
        <v>1050.8550748037651</v>
      </c>
      <c r="AH34" s="202">
        <v>1</v>
      </c>
      <c r="AI34" s="203" t="s">
        <v>231</v>
      </c>
    </row>
    <row r="35" spans="2:35" x14ac:dyDescent="0.2">
      <c r="B35" s="40">
        <v>25</v>
      </c>
      <c r="C35" s="46">
        <f t="shared" si="0"/>
        <v>56</v>
      </c>
      <c r="D35" s="106">
        <f>INDEX('Q4 Base'!$B$7:$D$47,MATCH('Q4 (ii)'!C35,'Q4 Base'!$B$7:$B$47),2)</f>
        <v>4.6312000000000002E-3</v>
      </c>
      <c r="E35" s="46">
        <f t="shared" si="1"/>
        <v>59</v>
      </c>
      <c r="F35" s="106">
        <f>INDEX('Q4 Base'!$B$7:$D$47,MATCH('Q4 (ii)'!E35,'Q4 Base'!$B$7:$B$47),3)</f>
        <v>4.3776000000000006E-3</v>
      </c>
      <c r="G35" s="107">
        <f>INDEX('Q4 Base'!$F$7:$G$41,MATCH('Q4 (ii)'!B35,'Q4 Base'!$F$7:$F$41),2)</f>
        <v>0.01</v>
      </c>
      <c r="H35" s="108"/>
      <c r="I35" s="165">
        <f t="shared" si="2"/>
        <v>8.9885264588799307E-3</v>
      </c>
      <c r="J35" s="166">
        <f t="shared" si="3"/>
        <v>9.9101147354112001E-3</v>
      </c>
      <c r="K35" s="165">
        <f t="shared" si="4"/>
        <v>0.98110135880570892</v>
      </c>
      <c r="L35" s="166">
        <f t="shared" si="12"/>
        <v>0.37504254475358534</v>
      </c>
      <c r="M35" s="108"/>
      <c r="N35" s="167">
        <f>'Q4 (i)'!D34-'Q4 (i)'!E34</f>
        <v>0</v>
      </c>
      <c r="O35" s="168">
        <f>-'Q4 (i)'!F34</f>
        <v>343.08067486296522</v>
      </c>
      <c r="P35" s="167">
        <f t="shared" si="13"/>
        <v>-100</v>
      </c>
      <c r="Q35" s="171">
        <f>-$Q$5*'Q4 (i)'!D34</f>
        <v>-171.54033743148261</v>
      </c>
      <c r="R35" s="167">
        <f t="shared" si="5"/>
        <v>1.7885084357870653</v>
      </c>
      <c r="S35" s="113">
        <f>-'Q4 (i)'!H34</f>
        <v>1262.6449796291506</v>
      </c>
      <c r="T35" s="109">
        <f>'Q4 (i)'!I34</f>
        <v>251266.35094620095</v>
      </c>
      <c r="U35" s="175">
        <f t="shared" si="6"/>
        <v>0</v>
      </c>
      <c r="V35" s="176">
        <f>'Q4 Base'!H31</f>
        <v>0</v>
      </c>
      <c r="W35" s="176">
        <f t="shared" si="7"/>
        <v>0</v>
      </c>
      <c r="X35" s="175"/>
      <c r="Y35" s="185">
        <f t="shared" si="8"/>
        <v>1335.9738254964202</v>
      </c>
      <c r="Z35" s="186">
        <f t="shared" si="9"/>
        <v>501.04702323835977</v>
      </c>
      <c r="AA35" s="187">
        <f t="shared" si="10"/>
        <v>0.29530277169776209</v>
      </c>
      <c r="AB35" s="193">
        <f t="shared" si="11"/>
        <v>147.96057471320066</v>
      </c>
      <c r="AC35" s="194">
        <f>'Q4 (i)'!D34*L35*AA34</f>
        <v>997.40978265793422</v>
      </c>
      <c r="AH35" s="204">
        <v>1</v>
      </c>
      <c r="AI35" s="205" t="s">
        <v>232</v>
      </c>
    </row>
    <row r="36" spans="2:35" x14ac:dyDescent="0.2">
      <c r="B36" s="40">
        <v>26</v>
      </c>
      <c r="C36" s="46">
        <f t="shared" si="0"/>
        <v>57</v>
      </c>
      <c r="D36" s="106">
        <f>INDEX('Q4 Base'!$B$7:$D$47,MATCH('Q4 (ii)'!C36,'Q4 Base'!$B$7:$B$47),2)</f>
        <v>5.1064999999999991E-3</v>
      </c>
      <c r="E36" s="46">
        <f t="shared" si="1"/>
        <v>60</v>
      </c>
      <c r="F36" s="106">
        <f>INDEX('Q4 Base'!$B$7:$D$47,MATCH('Q4 (ii)'!E36,'Q4 Base'!$B$7:$B$47),3)</f>
        <v>4.6944000000000005E-3</v>
      </c>
      <c r="G36" s="107">
        <f>INDEX('Q4 Base'!$F$7:$G$41,MATCH('Q4 (ii)'!B36,'Q4 Base'!$F$7:$F$41),2)</f>
        <v>8.0000000000000002E-3</v>
      </c>
      <c r="H36" s="108"/>
      <c r="I36" s="165">
        <f t="shared" si="2"/>
        <v>9.7769280463999575E-3</v>
      </c>
      <c r="J36" s="166">
        <f t="shared" si="3"/>
        <v>7.921784575628801E-3</v>
      </c>
      <c r="K36" s="165">
        <f t="shared" si="4"/>
        <v>0.98230128737797129</v>
      </c>
      <c r="L36" s="166">
        <f t="shared" si="12"/>
        <v>0.36795475026769348</v>
      </c>
      <c r="M36" s="108"/>
      <c r="N36" s="167">
        <f>'Q4 (i)'!D35-'Q4 (i)'!E35</f>
        <v>0</v>
      </c>
      <c r="O36" s="168">
        <f>-'Q4 (i)'!F35</f>
        <v>348.22688498590969</v>
      </c>
      <c r="P36" s="167">
        <f t="shared" si="13"/>
        <v>-100</v>
      </c>
      <c r="Q36" s="171">
        <f>-$Q$5*'Q4 (i)'!D35</f>
        <v>-174.11344249295485</v>
      </c>
      <c r="R36" s="167">
        <f t="shared" si="5"/>
        <v>1.8528360623238713</v>
      </c>
      <c r="S36" s="113">
        <f>-'Q4 (i)'!H35</f>
        <v>1343.55314526184</v>
      </c>
      <c r="T36" s="109">
        <f>'Q4 (i)'!I35</f>
        <v>267367.07590710616</v>
      </c>
      <c r="U36" s="175">
        <f t="shared" si="6"/>
        <v>0</v>
      </c>
      <c r="V36" s="176">
        <f>'Q4 Base'!H32</f>
        <v>0</v>
      </c>
      <c r="W36" s="176">
        <f t="shared" si="7"/>
        <v>0</v>
      </c>
      <c r="X36" s="175"/>
      <c r="Y36" s="185">
        <f t="shared" si="8"/>
        <v>1419.5194238171186</v>
      </c>
      <c r="Z36" s="186">
        <f t="shared" si="9"/>
        <v>522.31891509076797</v>
      </c>
      <c r="AA36" s="187">
        <f t="shared" si="10"/>
        <v>0.28124073495024959</v>
      </c>
      <c r="AB36" s="193">
        <f t="shared" si="11"/>
        <v>146.8973555585446</v>
      </c>
      <c r="AC36" s="194">
        <f>'Q4 (i)'!D35*L36*AA35</f>
        <v>945.94142328341229</v>
      </c>
      <c r="AH36" s="204">
        <v>1</v>
      </c>
      <c r="AI36" s="205" t="s">
        <v>233</v>
      </c>
    </row>
    <row r="37" spans="2:35" x14ac:dyDescent="0.2">
      <c r="B37" s="40">
        <v>27</v>
      </c>
      <c r="C37" s="46">
        <f t="shared" si="0"/>
        <v>58</v>
      </c>
      <c r="D37" s="106">
        <f>INDEX('Q4 Base'!$B$7:$D$47,MATCH('Q4 (ii)'!C37,'Q4 Base'!$B$7:$B$47),2)</f>
        <v>5.6041999999999993E-3</v>
      </c>
      <c r="E37" s="46">
        <f t="shared" si="1"/>
        <v>61</v>
      </c>
      <c r="F37" s="106">
        <f>INDEX('Q4 Base'!$B$7:$D$47,MATCH('Q4 (ii)'!E37,'Q4 Base'!$B$7:$B$47),3)</f>
        <v>5.0128000000000004E-3</v>
      </c>
      <c r="G37" s="107">
        <f>INDEX('Q4 Base'!$F$7:$G$41,MATCH('Q4 (ii)'!B37,'Q4 Base'!$F$7:$F$41),2)</f>
        <v>6.0000000000000001E-3</v>
      </c>
      <c r="H37" s="108"/>
      <c r="I37" s="165">
        <f t="shared" si="2"/>
        <v>1.0588907266239955E-2</v>
      </c>
      <c r="J37" s="166">
        <f t="shared" si="3"/>
        <v>5.9364665564025608E-3</v>
      </c>
      <c r="K37" s="165">
        <f t="shared" si="4"/>
        <v>0.98347462617735748</v>
      </c>
      <c r="L37" s="166">
        <f t="shared" si="12"/>
        <v>0.36144242488479522</v>
      </c>
      <c r="M37" s="108"/>
      <c r="N37" s="167">
        <f>'Q4 (i)'!D36-'Q4 (i)'!E36</f>
        <v>0</v>
      </c>
      <c r="O37" s="168">
        <f>-'Q4 (i)'!F36</f>
        <v>353.4502882606983</v>
      </c>
      <c r="P37" s="167">
        <f t="shared" si="13"/>
        <v>-100</v>
      </c>
      <c r="Q37" s="171">
        <f>-$Q$5*'Q4 (i)'!D36</f>
        <v>-176.72514413034915</v>
      </c>
      <c r="R37" s="167">
        <f t="shared" si="5"/>
        <v>1.9181286032587288</v>
      </c>
      <c r="S37" s="113">
        <f>-'Q4 (i)'!H36</f>
        <v>1427.523143621253</v>
      </c>
      <c r="T37" s="109">
        <f>'Q4 (i)'!I36</f>
        <v>284077.10558062932</v>
      </c>
      <c r="U37" s="175">
        <f t="shared" si="6"/>
        <v>0</v>
      </c>
      <c r="V37" s="176">
        <f>'Q4 Base'!H33</f>
        <v>0</v>
      </c>
      <c r="W37" s="176">
        <f t="shared" si="7"/>
        <v>0</v>
      </c>
      <c r="X37" s="175"/>
      <c r="Y37" s="185">
        <f t="shared" si="8"/>
        <v>1506.1664163548608</v>
      </c>
      <c r="Z37" s="186">
        <f t="shared" si="9"/>
        <v>544.39244180734295</v>
      </c>
      <c r="AA37" s="187">
        <f t="shared" si="10"/>
        <v>0.2678483190002377</v>
      </c>
      <c r="AB37" s="193">
        <f t="shared" si="11"/>
        <v>145.81460041453153</v>
      </c>
      <c r="AC37" s="194">
        <f>'Q4 (i)'!D36*L37*AA36</f>
        <v>898.2261619462646</v>
      </c>
      <c r="AH37" s="12">
        <f>SUM(AH11:AH36)</f>
        <v>33</v>
      </c>
      <c r="AI37" s="12" t="s">
        <v>32</v>
      </c>
    </row>
    <row r="38" spans="2:35" x14ac:dyDescent="0.2">
      <c r="B38" s="40">
        <v>28</v>
      </c>
      <c r="C38" s="46">
        <f t="shared" si="0"/>
        <v>59</v>
      </c>
      <c r="D38" s="106">
        <f>INDEX('Q4 Base'!$B$7:$D$47,MATCH('Q4 (ii)'!C38,'Q4 Base'!$B$7:$B$47),2)</f>
        <v>6.1228999999999997E-3</v>
      </c>
      <c r="E38" s="46">
        <f t="shared" si="1"/>
        <v>62</v>
      </c>
      <c r="F38" s="106">
        <f>INDEX('Q4 Base'!$B$7:$D$47,MATCH('Q4 (ii)'!E38,'Q4 Base'!$B$7:$B$47),3)</f>
        <v>5.3688E-3</v>
      </c>
      <c r="G38" s="107">
        <f>INDEX('Q4 Base'!$F$7:$G$41,MATCH('Q4 (ii)'!B38,'Q4 Base'!$F$7:$F$41),2)</f>
        <v>4.0000000000000001E-3</v>
      </c>
      <c r="H38" s="108"/>
      <c r="I38" s="165">
        <f t="shared" si="2"/>
        <v>1.1458827374480007E-2</v>
      </c>
      <c r="J38" s="166">
        <f t="shared" si="3"/>
        <v>3.9541646905020805E-3</v>
      </c>
      <c r="K38" s="165">
        <f t="shared" si="4"/>
        <v>0.98458700793501797</v>
      </c>
      <c r="L38" s="166">
        <f t="shared" si="12"/>
        <v>0.35546945369821159</v>
      </c>
      <c r="M38" s="108"/>
      <c r="N38" s="167">
        <f>'Q4 (i)'!D37-'Q4 (i)'!E37</f>
        <v>0</v>
      </c>
      <c r="O38" s="168">
        <f>-'Q4 (i)'!F37</f>
        <v>358.75204258460872</v>
      </c>
      <c r="P38" s="167">
        <f t="shared" si="13"/>
        <v>-100</v>
      </c>
      <c r="Q38" s="171">
        <f>-$Q$5*'Q4 (i)'!D37</f>
        <v>-179.37602129230436</v>
      </c>
      <c r="R38" s="167">
        <f t="shared" si="5"/>
        <v>1.984400532307609</v>
      </c>
      <c r="S38" s="113">
        <f>-'Q4 (i)'!H37</f>
        <v>1514.6560250687651</v>
      </c>
      <c r="T38" s="109">
        <f>'Q4 (i)'!I37</f>
        <v>301416.54898868426</v>
      </c>
      <c r="U38" s="175">
        <f t="shared" si="6"/>
        <v>0</v>
      </c>
      <c r="V38" s="176">
        <f>'Q4 Base'!H34</f>
        <v>0</v>
      </c>
      <c r="W38" s="176">
        <f t="shared" si="7"/>
        <v>0</v>
      </c>
      <c r="X38" s="175"/>
      <c r="Y38" s="185">
        <f t="shared" si="8"/>
        <v>1596.016446893377</v>
      </c>
      <c r="Z38" s="186">
        <f t="shared" si="9"/>
        <v>567.33509447054939</v>
      </c>
      <c r="AA38" s="187">
        <f t="shared" si="10"/>
        <v>0.25509363714308358</v>
      </c>
      <c r="AB38" s="193">
        <f t="shared" si="11"/>
        <v>144.72357272740737</v>
      </c>
      <c r="AC38" s="194">
        <f>'Q4 (i)'!D37*L38*AA37</f>
        <v>853.93655088139747</v>
      </c>
    </row>
    <row r="39" spans="2:35" x14ac:dyDescent="0.2">
      <c r="B39" s="40">
        <v>29</v>
      </c>
      <c r="C39" s="46">
        <f t="shared" si="0"/>
        <v>60</v>
      </c>
      <c r="D39" s="106">
        <f>INDEX('Q4 Base'!$B$7:$D$47,MATCH('Q4 (ii)'!C39,'Q4 Base'!$B$7:$B$47),2)</f>
        <v>6.6647E-3</v>
      </c>
      <c r="E39" s="46">
        <f t="shared" si="1"/>
        <v>63</v>
      </c>
      <c r="F39" s="106">
        <f>INDEX('Q4 Base'!$B$7:$D$47,MATCH('Q4 (ii)'!E39,'Q4 Base'!$B$7:$B$47),3)</f>
        <v>5.7728000000000007E-3</v>
      </c>
      <c r="G39" s="107">
        <f>INDEX('Q4 Base'!$F$7:$G$41,MATCH('Q4 (ii)'!B39,'Q4 Base'!$F$7:$F$41),2)</f>
        <v>2E-3</v>
      </c>
      <c r="H39" s="108"/>
      <c r="I39" s="165">
        <f t="shared" si="2"/>
        <v>1.2399026019839998E-2</v>
      </c>
      <c r="J39" s="166">
        <f t="shared" si="3"/>
        <v>1.9752019479603198E-3</v>
      </c>
      <c r="K39" s="165">
        <f t="shared" si="4"/>
        <v>0.9856257720321997</v>
      </c>
      <c r="L39" s="166">
        <f t="shared" si="12"/>
        <v>0.34999060582901753</v>
      </c>
      <c r="M39" s="108"/>
      <c r="N39" s="167">
        <f>'Q4 (i)'!D38-'Q4 (i)'!E38</f>
        <v>0</v>
      </c>
      <c r="O39" s="168">
        <f>-'Q4 (i)'!F38</f>
        <v>364.13332322337783</v>
      </c>
      <c r="P39" s="167">
        <f t="shared" si="13"/>
        <v>-100</v>
      </c>
      <c r="Q39" s="171">
        <f>-$Q$5*'Q4 (i)'!D38</f>
        <v>-182.06666161168891</v>
      </c>
      <c r="R39" s="167">
        <f t="shared" si="5"/>
        <v>2.051666540292223</v>
      </c>
      <c r="S39" s="113">
        <f>-'Q4 (i)'!H38</f>
        <v>1605.0559997607847</v>
      </c>
      <c r="T39" s="109">
        <f>'Q4 (i)'!I38</f>
        <v>319406.14395239612</v>
      </c>
      <c r="U39" s="175">
        <f t="shared" si="6"/>
        <v>0</v>
      </c>
      <c r="V39" s="176">
        <f>'Q4 Base'!H35</f>
        <v>0</v>
      </c>
      <c r="W39" s="176">
        <f t="shared" si="7"/>
        <v>0</v>
      </c>
      <c r="X39" s="175"/>
      <c r="Y39" s="185">
        <f t="shared" si="8"/>
        <v>1689.1743279127659</v>
      </c>
      <c r="Z39" s="186">
        <f t="shared" si="9"/>
        <v>591.19514637701241</v>
      </c>
      <c r="AA39" s="187">
        <f t="shared" si="10"/>
        <v>0.24294632108865097</v>
      </c>
      <c r="AB39" s="193">
        <f t="shared" si="11"/>
        <v>143.62868585776167</v>
      </c>
      <c r="AC39" s="194">
        <f>'Q4 (i)'!D38*L39*AA38</f>
        <v>812.74900581204236</v>
      </c>
    </row>
    <row r="40" spans="2:35" x14ac:dyDescent="0.2">
      <c r="B40" s="40">
        <v>30</v>
      </c>
      <c r="C40" s="46">
        <f t="shared" si="0"/>
        <v>61</v>
      </c>
      <c r="D40" s="106">
        <f>INDEX('Q4 Base'!$B$7:$D$47,MATCH('Q4 (ii)'!C40,'Q4 Base'!$B$7:$B$47),2)</f>
        <v>7.2582999999999996E-3</v>
      </c>
      <c r="E40" s="46">
        <f t="shared" si="1"/>
        <v>64</v>
      </c>
      <c r="F40" s="106">
        <f>INDEX('Q4 Base'!$B$7:$D$47,MATCH('Q4 (ii)'!E40,'Q4 Base'!$B$7:$B$47),3)</f>
        <v>6.2048000000000008E-3</v>
      </c>
      <c r="G40" s="107">
        <f>INDEX('Q4 Base'!$F$7:$G$41,MATCH('Q4 (ii)'!B40,'Q4 Base'!$F$7:$F$41),2)</f>
        <v>0</v>
      </c>
      <c r="H40" s="108"/>
      <c r="I40" s="165">
        <f t="shared" si="2"/>
        <v>1.3418063700160077E-2</v>
      </c>
      <c r="J40" s="166">
        <f t="shared" si="3"/>
        <v>0</v>
      </c>
      <c r="K40" s="165">
        <f t="shared" si="4"/>
        <v>0.98658193629983992</v>
      </c>
      <c r="L40" s="166">
        <f t="shared" si="12"/>
        <v>0.3449597610742427</v>
      </c>
      <c r="M40" s="108"/>
      <c r="N40" s="167">
        <f>'Q4 (i)'!D39-'Q4 (i)'!E39</f>
        <v>0</v>
      </c>
      <c r="O40" s="168">
        <f>-'Q4 (i)'!F39</f>
        <v>369.59532307172844</v>
      </c>
      <c r="P40" s="167">
        <f t="shared" si="13"/>
        <v>-100</v>
      </c>
      <c r="Q40" s="171">
        <f>-$Q$5*'Q4 (i)'!D39</f>
        <v>-184.79766153586422</v>
      </c>
      <c r="R40" s="167">
        <f t="shared" si="5"/>
        <v>2.1199415383966058</v>
      </c>
      <c r="S40" s="113">
        <f>-'Q4 (i)'!H39</f>
        <v>1698.8305340791585</v>
      </c>
      <c r="T40" s="109">
        <f>'Q4 (i)'!I39</f>
        <v>338067.27628175251</v>
      </c>
      <c r="U40" s="175">
        <f t="shared" si="6"/>
        <v>0</v>
      </c>
      <c r="V40" s="176">
        <f>'Q4 Base'!H36</f>
        <v>0</v>
      </c>
      <c r="W40" s="176">
        <f t="shared" si="7"/>
        <v>0</v>
      </c>
      <c r="X40" s="177">
        <f>-X5*T40*K40</f>
        <v>-6670.6213606732863</v>
      </c>
      <c r="Y40" s="185">
        <f t="shared" si="8"/>
        <v>-4884.8732235198668</v>
      </c>
      <c r="Z40" s="186">
        <f t="shared" si="9"/>
        <v>-1685.0847000633789</v>
      </c>
      <c r="AA40" s="187">
        <f t="shared" si="10"/>
        <v>0.23137744865585813</v>
      </c>
      <c r="AB40" s="193">
        <f t="shared" si="11"/>
        <v>-389.89059866968654</v>
      </c>
      <c r="AC40" s="194">
        <f>'Q4 (i)'!D39*L40*AA39</f>
        <v>774.36415411116673</v>
      </c>
    </row>
    <row r="42" spans="2:35" x14ac:dyDescent="0.2">
      <c r="AD42" s="22"/>
      <c r="AE42" s="22"/>
      <c r="AF42" s="22"/>
    </row>
    <row r="44" spans="2:35" x14ac:dyDescent="0.2">
      <c r="AD44" s="110"/>
      <c r="AE44" s="110"/>
      <c r="AF44" s="110"/>
    </row>
    <row r="45" spans="2:35" x14ac:dyDescent="0.2">
      <c r="AD45" s="8"/>
      <c r="AE45" s="8"/>
      <c r="AF45" s="8"/>
    </row>
  </sheetData>
  <mergeCells count="3">
    <mergeCell ref="C9:G9"/>
    <mergeCell ref="I9:L9"/>
    <mergeCell ref="N9:O9"/>
  </mergeCells>
  <printOptions gridLines="1" gridLinesSet="0"/>
  <pageMargins left="0.7" right="0.7" top="0.75" bottom="0.75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C6"/>
  <sheetViews>
    <sheetView workbookViewId="0">
      <selection activeCell="K18" sqref="K18"/>
    </sheetView>
  </sheetViews>
  <sheetFormatPr defaultRowHeight="12.75" x14ac:dyDescent="0.2"/>
  <cols>
    <col min="1" max="16384" width="9.140625" style="1"/>
  </cols>
  <sheetData>
    <row r="2" spans="1:3" s="2" customFormat="1" ht="25.5" x14ac:dyDescent="0.35">
      <c r="A2" s="3" t="s">
        <v>234</v>
      </c>
    </row>
    <row r="4" spans="1:3" x14ac:dyDescent="0.2">
      <c r="B4" s="1" t="s">
        <v>53</v>
      </c>
      <c r="C4" s="1" t="s">
        <v>235</v>
      </c>
    </row>
    <row r="6" spans="1:3" x14ac:dyDescent="0.2">
      <c r="B6" s="1" t="s">
        <v>54</v>
      </c>
      <c r="C6" s="98">
        <f>'Q4 (ii)'!AF11</f>
        <v>3.548636376511409E-2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40"/>
  <sheetViews>
    <sheetView topLeftCell="A7" workbookViewId="0">
      <selection activeCell="C37" sqref="C37:P38"/>
    </sheetView>
  </sheetViews>
  <sheetFormatPr defaultRowHeight="12.75" x14ac:dyDescent="0.2"/>
  <cols>
    <col min="1" max="15" width="9.140625" style="1"/>
    <col min="16" max="16" width="9.140625" style="8"/>
    <col min="17" max="16384" width="9.140625" style="1"/>
  </cols>
  <sheetData>
    <row r="2" spans="1:4" s="2" customFormat="1" ht="25.5" x14ac:dyDescent="0.35">
      <c r="A2" s="3" t="s">
        <v>237</v>
      </c>
    </row>
    <row r="6" spans="1:4" ht="20.25" customHeight="1" x14ac:dyDescent="0.2">
      <c r="C6" s="226" t="s">
        <v>13</v>
      </c>
      <c r="D6" s="227"/>
    </row>
    <row r="7" spans="1:4" x14ac:dyDescent="0.2">
      <c r="B7" s="11" t="s">
        <v>34</v>
      </c>
      <c r="C7" s="11" t="s">
        <v>35</v>
      </c>
      <c r="D7" s="11" t="s">
        <v>36</v>
      </c>
    </row>
    <row r="8" spans="1:4" x14ac:dyDescent="0.2">
      <c r="B8" s="14">
        <f>'Q1 (i)'!C11</f>
        <v>70.083333333333329</v>
      </c>
      <c r="C8" s="216">
        <f>'Q1 (i)'!G11</f>
        <v>1.0423719170283841E-3</v>
      </c>
      <c r="D8" s="216">
        <f>'Q1 (i)'!I31</f>
        <v>1.0364166666666666E-3</v>
      </c>
    </row>
    <row r="9" spans="1:4" x14ac:dyDescent="0.2">
      <c r="B9" s="14">
        <f>'Q1 (i)'!C12</f>
        <v>70.166666666666671</v>
      </c>
      <c r="C9" s="216">
        <f>'Q1 (i)'!G12</f>
        <v>1.0423719170283841E-3</v>
      </c>
      <c r="D9" s="216">
        <f>'Q1 (i)'!I32</f>
        <v>1.0374919406054425E-3</v>
      </c>
    </row>
    <row r="10" spans="1:4" x14ac:dyDescent="0.2">
      <c r="B10" s="14">
        <f>'Q1 (i)'!C13</f>
        <v>70.25</v>
      </c>
      <c r="C10" s="216">
        <f>'Q1 (i)'!G13</f>
        <v>1.0423719170283841E-3</v>
      </c>
      <c r="D10" s="216">
        <f>'Q1 (i)'!I33</f>
        <v>1.0385694480375403E-3</v>
      </c>
    </row>
    <row r="11" spans="1:4" x14ac:dyDescent="0.2">
      <c r="B11" s="14">
        <f>'Q1 (i)'!C14</f>
        <v>70.333333333333329</v>
      </c>
      <c r="C11" s="216">
        <f>'Q1 (i)'!G14</f>
        <v>1.0423719170283841E-3</v>
      </c>
      <c r="D11" s="216">
        <f>'Q1 (i)'!I34</f>
        <v>1.039649195929109E-3</v>
      </c>
    </row>
    <row r="12" spans="1:4" x14ac:dyDescent="0.2">
      <c r="B12" s="14">
        <f>'Q1 (i)'!C15</f>
        <v>70.416666666666671</v>
      </c>
      <c r="C12" s="216">
        <f>'Q1 (i)'!G15</f>
        <v>1.0423719170283841E-3</v>
      </c>
      <c r="D12" s="216">
        <f>'Q1 (i)'!I35</f>
        <v>1.0407311912752966E-3</v>
      </c>
    </row>
    <row r="13" spans="1:4" x14ac:dyDescent="0.2">
      <c r="B13" s="14">
        <f>'Q1 (i)'!C16</f>
        <v>70.5</v>
      </c>
      <c r="C13" s="216">
        <f>'Q1 (i)'!G16</f>
        <v>1.0423719170283841E-3</v>
      </c>
      <c r="D13" s="216">
        <f>'Q1 (i)'!I36</f>
        <v>1.0418154411004021E-3</v>
      </c>
    </row>
    <row r="14" spans="1:4" x14ac:dyDescent="0.2">
      <c r="B14" s="14">
        <f>'Q1 (i)'!C17</f>
        <v>70.583333333333329</v>
      </c>
      <c r="C14" s="216">
        <f>'Q1 (i)'!G17</f>
        <v>1.0423719170283841E-3</v>
      </c>
      <c r="D14" s="216">
        <f>'Q1 (i)'!I37</f>
        <v>1.0429019524580267E-3</v>
      </c>
    </row>
    <row r="15" spans="1:4" x14ac:dyDescent="0.2">
      <c r="B15" s="14">
        <f>'Q1 (i)'!C18</f>
        <v>70.666666666666671</v>
      </c>
      <c r="C15" s="216">
        <f>'Q1 (i)'!G18</f>
        <v>1.0423719170283841E-3</v>
      </c>
      <c r="D15" s="216">
        <f>'Q1 (i)'!I38</f>
        <v>1.0439907324312271E-3</v>
      </c>
    </row>
    <row r="16" spans="1:4" x14ac:dyDescent="0.2">
      <c r="B16" s="14">
        <f>'Q1 (i)'!C19</f>
        <v>70.75</v>
      </c>
      <c r="C16" s="216">
        <f>'Q1 (i)'!G19</f>
        <v>1.0423719170283841E-3</v>
      </c>
      <c r="D16" s="216">
        <f>'Q1 (i)'!I39</f>
        <v>1.0450817881326702E-3</v>
      </c>
    </row>
    <row r="17" spans="2:16" x14ac:dyDescent="0.2">
      <c r="B17" s="14">
        <f>'Q1 (i)'!C20</f>
        <v>70.833333333333329</v>
      </c>
      <c r="C17" s="216">
        <f>'Q1 (i)'!G20</f>
        <v>1.0423719170283841E-3</v>
      </c>
      <c r="D17" s="216">
        <f>'Q1 (i)'!I40</f>
        <v>1.0461751267047867E-3</v>
      </c>
    </row>
    <row r="18" spans="2:16" x14ac:dyDescent="0.2">
      <c r="B18" s="14">
        <f>'Q1 (i)'!C21</f>
        <v>70.916666666666671</v>
      </c>
      <c r="C18" s="216">
        <f>'Q1 (i)'!G21</f>
        <v>1.0423719170283841E-3</v>
      </c>
      <c r="D18" s="216">
        <f>'Q1 (i)'!I41</f>
        <v>1.0472707553199278E-3</v>
      </c>
    </row>
    <row r="19" spans="2:16" x14ac:dyDescent="0.2">
      <c r="B19" s="14">
        <f>'Q1 (i)'!C22</f>
        <v>71</v>
      </c>
      <c r="C19" s="216">
        <f>'Q1 (i)'!G22</f>
        <v>1.0423719170283841E-3</v>
      </c>
      <c r="D19" s="216">
        <f>'Q1 (i)'!I42</f>
        <v>1.0483686811805215E-3</v>
      </c>
    </row>
    <row r="21" spans="2:16" x14ac:dyDescent="0.2">
      <c r="B21" s="1" t="s">
        <v>48</v>
      </c>
      <c r="C21" s="217">
        <f>SUM(C8:C19)</f>
        <v>1.2508463004340609E-2</v>
      </c>
      <c r="D21" s="217">
        <f>SUM(D8:D19)</f>
        <v>1.2508462919841616E-2</v>
      </c>
    </row>
    <row r="23" spans="2:16" x14ac:dyDescent="0.2">
      <c r="C23" s="1" t="s">
        <v>37</v>
      </c>
      <c r="P23" s="8" t="s">
        <v>9</v>
      </c>
    </row>
    <row r="25" spans="2:16" x14ac:dyDescent="0.2">
      <c r="C25" s="1" t="s">
        <v>38</v>
      </c>
      <c r="P25" s="8" t="s">
        <v>7</v>
      </c>
    </row>
    <row r="27" spans="2:16" ht="14.25" x14ac:dyDescent="0.25">
      <c r="C27" s="1" t="s">
        <v>39</v>
      </c>
      <c r="P27" s="228" t="s">
        <v>9</v>
      </c>
    </row>
    <row r="28" spans="2:16" x14ac:dyDescent="0.2">
      <c r="C28" s="1" t="s">
        <v>40</v>
      </c>
      <c r="P28" s="228"/>
    </row>
    <row r="29" spans="2:16" x14ac:dyDescent="0.2">
      <c r="C29" s="1" t="s">
        <v>41</v>
      </c>
      <c r="P29" s="228"/>
    </row>
    <row r="30" spans="2:16" x14ac:dyDescent="0.2">
      <c r="C30" s="1" t="s">
        <v>42</v>
      </c>
      <c r="P30" s="228"/>
    </row>
    <row r="32" spans="2:16" x14ac:dyDescent="0.2">
      <c r="C32" s="1" t="s">
        <v>43</v>
      </c>
      <c r="P32" s="228" t="s">
        <v>9</v>
      </c>
    </row>
    <row r="33" spans="3:16" x14ac:dyDescent="0.2">
      <c r="C33" s="1" t="s">
        <v>44</v>
      </c>
      <c r="P33" s="228"/>
    </row>
    <row r="35" spans="3:16" x14ac:dyDescent="0.2">
      <c r="C35" s="1" t="s">
        <v>45</v>
      </c>
      <c r="P35" s="8" t="s">
        <v>7</v>
      </c>
    </row>
    <row r="37" spans="3:16" x14ac:dyDescent="0.2">
      <c r="C37" s="1" t="s">
        <v>257</v>
      </c>
      <c r="P37" s="228" t="s">
        <v>7</v>
      </c>
    </row>
    <row r="38" spans="3:16" x14ac:dyDescent="0.2">
      <c r="C38" s="1" t="s">
        <v>256</v>
      </c>
      <c r="P38" s="228"/>
    </row>
    <row r="40" spans="3:16" x14ac:dyDescent="0.2">
      <c r="P40" s="8" t="s">
        <v>46</v>
      </c>
    </row>
  </sheetData>
  <mergeCells count="4">
    <mergeCell ref="C6:D6"/>
    <mergeCell ref="P27:P30"/>
    <mergeCell ref="P32:P33"/>
    <mergeCell ref="P37:P38"/>
  </mergeCells>
  <printOptions gridLines="1"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9"/>
  <sheetViews>
    <sheetView workbookViewId="0"/>
  </sheetViews>
  <sheetFormatPr defaultRowHeight="12.75" x14ac:dyDescent="0.2"/>
  <cols>
    <col min="1" max="1" width="9.140625" style="1"/>
    <col min="2" max="2" width="9.28515625" style="1" bestFit="1" customWidth="1"/>
    <col min="3" max="3" width="10.28515625" style="1" customWidth="1"/>
    <col min="4" max="4" width="9.42578125" style="1" customWidth="1"/>
    <col min="5" max="15" width="9.140625" style="1"/>
    <col min="16" max="16" width="9.140625" style="8"/>
    <col min="17" max="16384" width="9.140625" style="1"/>
  </cols>
  <sheetData>
    <row r="2" spans="1:4" s="2" customFormat="1" ht="25.5" x14ac:dyDescent="0.35">
      <c r="A2" s="3" t="s">
        <v>238</v>
      </c>
    </row>
    <row r="4" spans="1:4" x14ac:dyDescent="0.2">
      <c r="C4" s="226" t="s">
        <v>47</v>
      </c>
      <c r="D4" s="227"/>
    </row>
    <row r="5" spans="1:4" x14ac:dyDescent="0.2">
      <c r="B5" s="11" t="s">
        <v>34</v>
      </c>
      <c r="C5" s="11" t="s">
        <v>35</v>
      </c>
      <c r="D5" s="11" t="s">
        <v>36</v>
      </c>
    </row>
    <row r="6" spans="1:4" x14ac:dyDescent="0.2">
      <c r="B6" s="14">
        <f>'Q1 (i)'!C11</f>
        <v>70.083333333333329</v>
      </c>
      <c r="C6" s="25">
        <f>'Q1 (i)'!I11</f>
        <v>10.423719170283841</v>
      </c>
      <c r="D6" s="25">
        <f>'Q1 (i)'!H31</f>
        <v>10.364166666666666</v>
      </c>
    </row>
    <row r="7" spans="1:4" x14ac:dyDescent="0.2">
      <c r="B7" s="14">
        <f>'Q1 (i)'!C12</f>
        <v>70.166666666666671</v>
      </c>
      <c r="C7" s="25">
        <f>'Q1 (i)'!I12</f>
        <v>10.412853778149747</v>
      </c>
      <c r="D7" s="25">
        <f>'Q1 (i)'!H32</f>
        <v>10.364166666666666</v>
      </c>
    </row>
    <row r="8" spans="1:4" x14ac:dyDescent="0.2">
      <c r="B8" s="14">
        <f>'Q1 (i)'!C13</f>
        <v>70.25</v>
      </c>
      <c r="C8" s="25">
        <f>'Q1 (i)'!I13</f>
        <v>10.401999711795282</v>
      </c>
      <c r="D8" s="25">
        <f>'Q1 (i)'!H33</f>
        <v>10.364166666666666</v>
      </c>
    </row>
    <row r="9" spans="1:4" x14ac:dyDescent="0.2">
      <c r="B9" s="14">
        <f>'Q1 (i)'!C14</f>
        <v>70.333333333333329</v>
      </c>
      <c r="C9" s="25">
        <f>'Q1 (i)'!I14</f>
        <v>10.391156959414769</v>
      </c>
      <c r="D9" s="25">
        <f>'Q1 (i)'!H34</f>
        <v>10.364166666666666</v>
      </c>
    </row>
    <row r="10" spans="1:4" x14ac:dyDescent="0.2">
      <c r="B10" s="14">
        <f>'Q1 (i)'!C15</f>
        <v>70.416666666666671</v>
      </c>
      <c r="C10" s="25">
        <f>'Q1 (i)'!I15</f>
        <v>10.38032550921484</v>
      </c>
      <c r="D10" s="25">
        <f>'Q1 (i)'!H35</f>
        <v>10.364166666666666</v>
      </c>
    </row>
    <row r="11" spans="1:4" x14ac:dyDescent="0.2">
      <c r="B11" s="14">
        <f>'Q1 (i)'!C16</f>
        <v>70.5</v>
      </c>
      <c r="C11" s="25">
        <f>'Q1 (i)'!I16</f>
        <v>10.369505349414421</v>
      </c>
      <c r="D11" s="25">
        <f>'Q1 (i)'!H36</f>
        <v>10.364166666666666</v>
      </c>
    </row>
    <row r="12" spans="1:4" x14ac:dyDescent="0.2">
      <c r="B12" s="14">
        <f>'Q1 (i)'!C17</f>
        <v>70.583333333333329</v>
      </c>
      <c r="C12" s="25">
        <f>'Q1 (i)'!I17</f>
        <v>10.358696468244716</v>
      </c>
      <c r="D12" s="25">
        <f>'Q1 (i)'!H37</f>
        <v>10.364166666666666</v>
      </c>
    </row>
    <row r="13" spans="1:4" x14ac:dyDescent="0.2">
      <c r="B13" s="14">
        <f>'Q1 (i)'!C18</f>
        <v>70.666666666666671</v>
      </c>
      <c r="C13" s="25">
        <f>'Q1 (i)'!I18</f>
        <v>10.347898853949197</v>
      </c>
      <c r="D13" s="25">
        <f>'Q1 (i)'!H38</f>
        <v>10.364166666666666</v>
      </c>
    </row>
    <row r="14" spans="1:4" x14ac:dyDescent="0.2">
      <c r="B14" s="14">
        <f>'Q1 (i)'!C19</f>
        <v>70.75</v>
      </c>
      <c r="C14" s="25">
        <f>'Q1 (i)'!I19</f>
        <v>10.337112494783588</v>
      </c>
      <c r="D14" s="25">
        <f>'Q1 (i)'!H39</f>
        <v>10.364166666666666</v>
      </c>
    </row>
    <row r="15" spans="1:4" x14ac:dyDescent="0.2">
      <c r="B15" s="14">
        <f>'Q1 (i)'!C20</f>
        <v>70.833333333333329</v>
      </c>
      <c r="C15" s="25">
        <f>'Q1 (i)'!I20</f>
        <v>10.326337379015863</v>
      </c>
      <c r="D15" s="25">
        <f>'Q1 (i)'!H40</f>
        <v>10.364166666666666</v>
      </c>
    </row>
    <row r="16" spans="1:4" x14ac:dyDescent="0.2">
      <c r="B16" s="14">
        <f>'Q1 (i)'!C21</f>
        <v>70.916666666666671</v>
      </c>
      <c r="C16" s="25">
        <f>'Q1 (i)'!I21</f>
        <v>10.315573494926216</v>
      </c>
      <c r="D16" s="25">
        <f>'Q1 (i)'!H41</f>
        <v>10.364166666666666</v>
      </c>
    </row>
    <row r="17" spans="2:16" x14ac:dyDescent="0.2">
      <c r="B17" s="14">
        <f>'Q1 (i)'!C22</f>
        <v>71</v>
      </c>
      <c r="C17" s="25">
        <f>'Q1 (i)'!I22</f>
        <v>10.304820830807062</v>
      </c>
      <c r="D17" s="25">
        <f>'Q1 (i)'!H42</f>
        <v>10.364166666666666</v>
      </c>
    </row>
    <row r="18" spans="2:16" x14ac:dyDescent="0.2">
      <c r="D18" s="22"/>
    </row>
    <row r="19" spans="2:16" x14ac:dyDescent="0.2">
      <c r="B19" s="1" t="s">
        <v>48</v>
      </c>
      <c r="C19" s="27">
        <f>SUM(C6:C17)</f>
        <v>124.36999999999955</v>
      </c>
      <c r="D19" s="27">
        <f>SUM(D6:D17)</f>
        <v>124.36999999999996</v>
      </c>
    </row>
    <row r="21" spans="2:16" x14ac:dyDescent="0.2">
      <c r="C21" s="1" t="s">
        <v>37</v>
      </c>
      <c r="P21" s="8" t="s">
        <v>9</v>
      </c>
    </row>
    <row r="23" spans="2:16" x14ac:dyDescent="0.2">
      <c r="C23" s="1" t="s">
        <v>38</v>
      </c>
      <c r="P23" s="8" t="s">
        <v>7</v>
      </c>
    </row>
    <row r="25" spans="2:16" ht="14.25" x14ac:dyDescent="0.25">
      <c r="C25" s="1" t="s">
        <v>49</v>
      </c>
      <c r="P25" s="228" t="s">
        <v>9</v>
      </c>
    </row>
    <row r="26" spans="2:16" x14ac:dyDescent="0.2">
      <c r="C26" s="1" t="s">
        <v>50</v>
      </c>
      <c r="P26" s="228"/>
    </row>
    <row r="27" spans="2:16" x14ac:dyDescent="0.2">
      <c r="C27" s="1" t="s">
        <v>51</v>
      </c>
      <c r="P27" s="228"/>
    </row>
    <row r="28" spans="2:16" x14ac:dyDescent="0.2">
      <c r="C28" s="1" t="s">
        <v>42</v>
      </c>
      <c r="P28" s="228"/>
    </row>
    <row r="30" spans="2:16" x14ac:dyDescent="0.2">
      <c r="C30" s="1" t="s">
        <v>43</v>
      </c>
      <c r="P30" s="228" t="s">
        <v>9</v>
      </c>
    </row>
    <row r="31" spans="2:16" x14ac:dyDescent="0.2">
      <c r="C31" s="1" t="s">
        <v>44</v>
      </c>
      <c r="P31" s="228"/>
    </row>
    <row r="33" spans="3:16" x14ac:dyDescent="0.2">
      <c r="C33" s="1" t="s">
        <v>45</v>
      </c>
      <c r="P33" s="8" t="s">
        <v>7</v>
      </c>
    </row>
    <row r="35" spans="3:16" x14ac:dyDescent="0.2">
      <c r="C35" s="1" t="s">
        <v>257</v>
      </c>
      <c r="P35" s="228" t="s">
        <v>7</v>
      </c>
    </row>
    <row r="36" spans="3:16" x14ac:dyDescent="0.2">
      <c r="C36" s="1" t="s">
        <v>256</v>
      </c>
      <c r="P36" s="228"/>
    </row>
    <row r="39" spans="3:16" x14ac:dyDescent="0.2">
      <c r="P39" s="8" t="s">
        <v>46</v>
      </c>
    </row>
  </sheetData>
  <mergeCells count="4">
    <mergeCell ref="C4:D4"/>
    <mergeCell ref="P25:P28"/>
    <mergeCell ref="P30:P31"/>
    <mergeCell ref="P35:P36"/>
  </mergeCells>
  <printOptions gridLines="1" gridLinesSet="0"/>
  <pageMargins left="0.7" right="0.7" top="0.75" bottom="0.75" header="0.5" footer="0.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8"/>
  <sheetViews>
    <sheetView workbookViewId="0">
      <selection activeCell="C8" sqref="C8"/>
    </sheetView>
  </sheetViews>
  <sheetFormatPr defaultRowHeight="12.75" x14ac:dyDescent="0.2"/>
  <cols>
    <col min="1" max="1" width="9.140625" style="1"/>
    <col min="2" max="2" width="4.42578125" style="28" customWidth="1"/>
    <col min="3" max="3" width="19.28515625" style="1" customWidth="1"/>
    <col min="4" max="16384" width="9.140625" style="1"/>
  </cols>
  <sheetData>
    <row r="2" spans="1:3" s="2" customFormat="1" ht="25.5" x14ac:dyDescent="0.35">
      <c r="A2" s="3" t="s">
        <v>123</v>
      </c>
      <c r="B2" s="29"/>
    </row>
    <row r="4" spans="1:3" x14ac:dyDescent="0.2">
      <c r="B4" s="28" t="s">
        <v>239</v>
      </c>
      <c r="C4" s="30">
        <f>'Q1 (i)'!J24</f>
        <v>1166.6392092520555</v>
      </c>
    </row>
    <row r="6" spans="1:3" x14ac:dyDescent="0.2">
      <c r="B6" s="28" t="s">
        <v>240</v>
      </c>
      <c r="C6" s="30">
        <f>'Q1 (i)'!J44</f>
        <v>1166.4949878144025</v>
      </c>
    </row>
    <row r="8" spans="1:3" x14ac:dyDescent="0.2">
      <c r="B8" s="28" t="s">
        <v>54</v>
      </c>
      <c r="C8" s="31" t="s">
        <v>56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3"/>
  <sheetViews>
    <sheetView workbookViewId="0"/>
  </sheetViews>
  <sheetFormatPr defaultRowHeight="12.75" x14ac:dyDescent="0.2"/>
  <cols>
    <col min="1" max="1" width="9.140625" style="1"/>
    <col min="2" max="2" width="50.7109375" style="1" bestFit="1" customWidth="1"/>
    <col min="3" max="3" width="12.7109375" style="1" bestFit="1" customWidth="1"/>
    <col min="4" max="4" width="2.5703125" style="1" customWidth="1"/>
    <col min="5" max="5" width="9.140625" style="8"/>
    <col min="6" max="6" width="11.140625" style="1" bestFit="1" customWidth="1"/>
    <col min="7" max="7" width="3.85546875" style="1" customWidth="1"/>
    <col min="8" max="8" width="32.42578125" style="1" bestFit="1" customWidth="1"/>
    <col min="9" max="16384" width="9.140625" style="1"/>
  </cols>
  <sheetData>
    <row r="2" spans="1:8" s="2" customFormat="1" ht="25.5" x14ac:dyDescent="0.35">
      <c r="A2" s="3" t="s">
        <v>0</v>
      </c>
    </row>
    <row r="4" spans="1:8" x14ac:dyDescent="0.2">
      <c r="B4" s="1" t="s">
        <v>57</v>
      </c>
      <c r="C4" s="32">
        <v>300000</v>
      </c>
    </row>
    <row r="5" spans="1:8" ht="13.5" thickBot="1" x14ac:dyDescent="0.25">
      <c r="B5" s="1" t="s">
        <v>58</v>
      </c>
      <c r="C5" s="33">
        <v>4.4999999999999998E-2</v>
      </c>
    </row>
    <row r="6" spans="1:8" ht="13.5" thickTop="1" x14ac:dyDescent="0.2">
      <c r="B6" s="1" t="s">
        <v>59</v>
      </c>
      <c r="C6" s="136">
        <f>(1+C5)^(1/12)-1</f>
        <v>3.6748094004368514E-3</v>
      </c>
      <c r="E6" s="123" t="s">
        <v>7</v>
      </c>
      <c r="G6" s="12" t="s">
        <v>60</v>
      </c>
      <c r="H6" s="13"/>
    </row>
    <row r="7" spans="1:8" ht="13.5" thickBot="1" x14ac:dyDescent="0.25">
      <c r="G7" s="130">
        <v>1</v>
      </c>
      <c r="H7" s="131" t="s">
        <v>61</v>
      </c>
    </row>
    <row r="8" spans="1:8" x14ac:dyDescent="0.2">
      <c r="B8" s="1" t="s">
        <v>62</v>
      </c>
      <c r="C8" s="137">
        <f>C4*(1+C5)^0.5</f>
        <v>306675.72450391308</v>
      </c>
      <c r="E8" s="139" t="s">
        <v>7</v>
      </c>
      <c r="G8" s="132">
        <v>1</v>
      </c>
      <c r="H8" s="133" t="s">
        <v>63</v>
      </c>
    </row>
    <row r="9" spans="1:8" x14ac:dyDescent="0.2">
      <c r="B9" s="1" t="s">
        <v>64</v>
      </c>
      <c r="C9" s="138">
        <f>C8*C6</f>
        <v>1126.9748352927618</v>
      </c>
      <c r="E9" s="123" t="s">
        <v>7</v>
      </c>
      <c r="G9" s="130">
        <v>1</v>
      </c>
      <c r="H9" s="131" t="s">
        <v>65</v>
      </c>
    </row>
    <row r="10" spans="1:8" x14ac:dyDescent="0.2">
      <c r="B10" s="1" t="s">
        <v>66</v>
      </c>
      <c r="C10" s="140">
        <f>(1-((1+C5)^-27))/C6/12</f>
        <v>15.767453291733469</v>
      </c>
      <c r="E10" s="142" t="s">
        <v>9</v>
      </c>
      <c r="G10" s="118">
        <v>2</v>
      </c>
      <c r="H10" s="119" t="s">
        <v>67</v>
      </c>
    </row>
    <row r="11" spans="1:8" x14ac:dyDescent="0.2">
      <c r="B11" s="1" t="s">
        <v>68</v>
      </c>
      <c r="C11" s="141">
        <f>C8/C10/12</f>
        <v>1620.8267690714965</v>
      </c>
      <c r="E11" s="143" t="s">
        <v>9</v>
      </c>
      <c r="G11" s="120">
        <v>2</v>
      </c>
      <c r="H11" s="121" t="s">
        <v>69</v>
      </c>
    </row>
    <row r="12" spans="1:8" x14ac:dyDescent="0.2">
      <c r="G12" s="12">
        <f>SUM(G7:G11)</f>
        <v>7</v>
      </c>
      <c r="H12" s="12" t="s">
        <v>32</v>
      </c>
    </row>
    <row r="13" spans="1:8" x14ac:dyDescent="0.2">
      <c r="C13" s="37"/>
    </row>
  </sheetData>
  <printOptions gridLines="1" gridLinesSet="0"/>
  <pageMargins left="0.7" right="0.7" top="0.75" bottom="0.75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366"/>
  <sheetViews>
    <sheetView workbookViewId="0"/>
  </sheetViews>
  <sheetFormatPr defaultRowHeight="12.75" x14ac:dyDescent="0.2"/>
  <cols>
    <col min="1" max="1" width="9.140625" style="1"/>
    <col min="2" max="2" width="11.140625" style="1" customWidth="1"/>
    <col min="3" max="3" width="21.28515625" style="1" bestFit="1" customWidth="1"/>
    <col min="4" max="4" width="12" style="1" bestFit="1" customWidth="1"/>
    <col min="5" max="5" width="10.42578125" style="1" bestFit="1" customWidth="1"/>
    <col min="6" max="6" width="11.140625" style="1" bestFit="1" customWidth="1"/>
    <col min="7" max="7" width="21.28515625" style="1" bestFit="1" customWidth="1"/>
    <col min="8" max="8" width="9.140625" style="1"/>
    <col min="9" max="9" width="3.7109375" style="1" customWidth="1"/>
    <col min="10" max="10" width="44.28515625" style="1" bestFit="1" customWidth="1"/>
    <col min="11" max="16384" width="9.140625" style="1"/>
  </cols>
  <sheetData>
    <row r="2" spans="1:10" s="2" customFormat="1" ht="25.5" x14ac:dyDescent="0.35">
      <c r="A2" s="3" t="s">
        <v>241</v>
      </c>
    </row>
    <row r="4" spans="1:10" s="8" customFormat="1" x14ac:dyDescent="0.2">
      <c r="C4" s="38" t="s">
        <v>7</v>
      </c>
      <c r="D4" s="39" t="s">
        <v>7</v>
      </c>
      <c r="E4" s="38" t="s">
        <v>9</v>
      </c>
      <c r="F4" s="39" t="s">
        <v>9</v>
      </c>
      <c r="G4" s="24" t="s">
        <v>9</v>
      </c>
    </row>
    <row r="5" spans="1:10" s="8" customFormat="1" x14ac:dyDescent="0.2"/>
    <row r="6" spans="1:10" ht="25.5" x14ac:dyDescent="0.2">
      <c r="B6" s="11" t="s">
        <v>10</v>
      </c>
      <c r="C6" s="11" t="s">
        <v>70</v>
      </c>
      <c r="D6" s="11" t="s">
        <v>71</v>
      </c>
      <c r="E6" s="11" t="s">
        <v>72</v>
      </c>
      <c r="F6" s="11" t="s">
        <v>73</v>
      </c>
      <c r="G6" s="11" t="s">
        <v>74</v>
      </c>
      <c r="I6" s="12" t="s">
        <v>60</v>
      </c>
      <c r="J6" s="13"/>
    </row>
    <row r="7" spans="1:10" x14ac:dyDescent="0.2">
      <c r="B7" s="40">
        <v>1</v>
      </c>
      <c r="C7" s="41">
        <f>'Q2 (i)'!C4</f>
        <v>300000</v>
      </c>
      <c r="D7" s="42">
        <v>0</v>
      </c>
      <c r="E7" s="35">
        <f>C7*'Q2 (i)'!$C$6</f>
        <v>1102.4428201310554</v>
      </c>
      <c r="F7" s="34">
        <f t="shared" ref="F7:F70" si="0">D7-E7</f>
        <v>-1102.4428201310554</v>
      </c>
      <c r="G7" s="36">
        <f t="shared" ref="G7:G70" si="1">C7-F7</f>
        <v>301102.44282013108</v>
      </c>
      <c r="I7" s="15">
        <v>1</v>
      </c>
      <c r="J7" s="16" t="s">
        <v>75</v>
      </c>
    </row>
    <row r="8" spans="1:10" x14ac:dyDescent="0.2">
      <c r="B8" s="40">
        <v>2</v>
      </c>
      <c r="C8" s="35">
        <f t="shared" ref="C8:C71" si="2">G7</f>
        <v>301102.44282013108</v>
      </c>
      <c r="D8" s="42">
        <v>0</v>
      </c>
      <c r="E8" s="35">
        <f>C8*'Q2 (i)'!$C$6</f>
        <v>1106.4940873699172</v>
      </c>
      <c r="F8" s="34">
        <f t="shared" si="0"/>
        <v>-1106.4940873699172</v>
      </c>
      <c r="G8" s="36">
        <f t="shared" si="1"/>
        <v>302208.93690750102</v>
      </c>
      <c r="I8" s="17">
        <v>1</v>
      </c>
      <c r="J8" s="18" t="s">
        <v>76</v>
      </c>
    </row>
    <row r="9" spans="1:10" x14ac:dyDescent="0.2">
      <c r="B9" s="40">
        <v>3</v>
      </c>
      <c r="C9" s="35">
        <f t="shared" si="2"/>
        <v>302208.93690750102</v>
      </c>
      <c r="D9" s="42">
        <v>0</v>
      </c>
      <c r="E9" s="35">
        <f>C9*'Q2 (i)'!$C$6</f>
        <v>1110.5602422437121</v>
      </c>
      <c r="F9" s="34">
        <f t="shared" si="0"/>
        <v>-1110.5602422437121</v>
      </c>
      <c r="G9" s="36">
        <f t="shared" si="1"/>
        <v>303319.49714974471</v>
      </c>
      <c r="I9" s="15">
        <v>1</v>
      </c>
      <c r="J9" s="16" t="s">
        <v>77</v>
      </c>
    </row>
    <row r="10" spans="1:10" x14ac:dyDescent="0.2">
      <c r="B10" s="40">
        <v>4</v>
      </c>
      <c r="C10" s="35">
        <f t="shared" si="2"/>
        <v>303319.49714974471</v>
      </c>
      <c r="D10" s="42">
        <v>0</v>
      </c>
      <c r="E10" s="35">
        <f>C10*'Q2 (i)'!$C$6</f>
        <v>1114.6413394616607</v>
      </c>
      <c r="F10" s="34">
        <f t="shared" si="0"/>
        <v>-1114.6413394616607</v>
      </c>
      <c r="G10" s="36">
        <f t="shared" si="1"/>
        <v>304434.13848920638</v>
      </c>
      <c r="I10" s="15">
        <v>1</v>
      </c>
      <c r="J10" s="16" t="s">
        <v>78</v>
      </c>
    </row>
    <row r="11" spans="1:10" x14ac:dyDescent="0.2">
      <c r="B11" s="40">
        <v>5</v>
      </c>
      <c r="C11" s="35">
        <f t="shared" si="2"/>
        <v>304434.13848920638</v>
      </c>
      <c r="D11" s="42">
        <v>0</v>
      </c>
      <c r="E11" s="35">
        <f>C11*'Q2 (i)'!$C$6</f>
        <v>1118.7374339340299</v>
      </c>
      <c r="F11" s="34">
        <f t="shared" si="0"/>
        <v>-1118.7374339340299</v>
      </c>
      <c r="G11" s="36">
        <f t="shared" si="1"/>
        <v>305552.87592314038</v>
      </c>
      <c r="I11" s="17">
        <v>1</v>
      </c>
      <c r="J11" s="18" t="s">
        <v>79</v>
      </c>
    </row>
    <row r="12" spans="1:10" x14ac:dyDescent="0.2">
      <c r="B12" s="40">
        <v>6</v>
      </c>
      <c r="C12" s="35">
        <f t="shared" si="2"/>
        <v>305552.87592314038</v>
      </c>
      <c r="D12" s="42">
        <v>0</v>
      </c>
      <c r="E12" s="35">
        <f>C12*'Q2 (i)'!$C$6</f>
        <v>1122.8485807728712</v>
      </c>
      <c r="F12" s="34">
        <f t="shared" si="0"/>
        <v>-1122.8485807728712</v>
      </c>
      <c r="G12" s="36">
        <f t="shared" si="1"/>
        <v>306675.72450391325</v>
      </c>
      <c r="I12" s="17">
        <v>1</v>
      </c>
      <c r="J12" s="18" t="s">
        <v>80</v>
      </c>
    </row>
    <row r="13" spans="1:10" x14ac:dyDescent="0.2">
      <c r="B13" s="40">
        <v>7</v>
      </c>
      <c r="C13" s="35">
        <f t="shared" si="2"/>
        <v>306675.72450391325</v>
      </c>
      <c r="D13" s="42">
        <f t="shared" ref="D13:D42" si="3">E13</f>
        <v>1126.9748352927625</v>
      </c>
      <c r="E13" s="35">
        <f>C13*'Q2 (i)'!$C$6</f>
        <v>1126.9748352927625</v>
      </c>
      <c r="F13" s="34">
        <f t="shared" si="0"/>
        <v>0</v>
      </c>
      <c r="G13" s="36">
        <f t="shared" si="1"/>
        <v>306675.72450391325</v>
      </c>
      <c r="I13" s="19">
        <v>1</v>
      </c>
      <c r="J13" s="20" t="s">
        <v>81</v>
      </c>
    </row>
    <row r="14" spans="1:10" x14ac:dyDescent="0.2">
      <c r="B14" s="40">
        <v>8</v>
      </c>
      <c r="C14" s="35">
        <f t="shared" si="2"/>
        <v>306675.72450391325</v>
      </c>
      <c r="D14" s="42">
        <f t="shared" si="3"/>
        <v>1126.9748352927625</v>
      </c>
      <c r="E14" s="35">
        <f>C14*'Q2 (i)'!$C$6</f>
        <v>1126.9748352927625</v>
      </c>
      <c r="F14" s="34">
        <f t="shared" si="0"/>
        <v>0</v>
      </c>
      <c r="G14" s="36">
        <f t="shared" si="1"/>
        <v>306675.72450391325</v>
      </c>
      <c r="I14" s="19">
        <v>1</v>
      </c>
      <c r="J14" s="20" t="s">
        <v>82</v>
      </c>
    </row>
    <row r="15" spans="1:10" x14ac:dyDescent="0.2">
      <c r="B15" s="40">
        <v>9</v>
      </c>
      <c r="C15" s="35">
        <f t="shared" si="2"/>
        <v>306675.72450391325</v>
      </c>
      <c r="D15" s="42">
        <f t="shared" si="3"/>
        <v>1126.9748352927625</v>
      </c>
      <c r="E15" s="35">
        <f>C15*'Q2 (i)'!$C$6</f>
        <v>1126.9748352927625</v>
      </c>
      <c r="F15" s="34">
        <f t="shared" si="0"/>
        <v>0</v>
      </c>
      <c r="G15" s="36">
        <f t="shared" si="1"/>
        <v>306675.72450391325</v>
      </c>
      <c r="I15" s="12">
        <f>SUM(I7:I14)</f>
        <v>8</v>
      </c>
      <c r="J15" s="12" t="s">
        <v>32</v>
      </c>
    </row>
    <row r="16" spans="1:10" x14ac:dyDescent="0.2">
      <c r="B16" s="40">
        <v>10</v>
      </c>
      <c r="C16" s="35">
        <f t="shared" si="2"/>
        <v>306675.72450391325</v>
      </c>
      <c r="D16" s="42">
        <f t="shared" si="3"/>
        <v>1126.9748352927625</v>
      </c>
      <c r="E16" s="35">
        <f>C16*'Q2 (i)'!$C$6</f>
        <v>1126.9748352927625</v>
      </c>
      <c r="F16" s="34">
        <f t="shared" si="0"/>
        <v>0</v>
      </c>
      <c r="G16" s="36">
        <f t="shared" si="1"/>
        <v>306675.72450391325</v>
      </c>
    </row>
    <row r="17" spans="2:7" x14ac:dyDescent="0.2">
      <c r="B17" s="40">
        <v>11</v>
      </c>
      <c r="C17" s="35">
        <f t="shared" si="2"/>
        <v>306675.72450391325</v>
      </c>
      <c r="D17" s="42">
        <f t="shared" si="3"/>
        <v>1126.9748352927625</v>
      </c>
      <c r="E17" s="35">
        <f>C17*'Q2 (i)'!$C$6</f>
        <v>1126.9748352927625</v>
      </c>
      <c r="F17" s="34">
        <f t="shared" si="0"/>
        <v>0</v>
      </c>
      <c r="G17" s="36">
        <f t="shared" si="1"/>
        <v>306675.72450391325</v>
      </c>
    </row>
    <row r="18" spans="2:7" x14ac:dyDescent="0.2">
      <c r="B18" s="40">
        <v>12</v>
      </c>
      <c r="C18" s="35">
        <f t="shared" si="2"/>
        <v>306675.72450391325</v>
      </c>
      <c r="D18" s="42">
        <f t="shared" si="3"/>
        <v>1126.9748352927625</v>
      </c>
      <c r="E18" s="35">
        <f>C18*'Q2 (i)'!$C$6</f>
        <v>1126.9748352927625</v>
      </c>
      <c r="F18" s="34">
        <f t="shared" si="0"/>
        <v>0</v>
      </c>
      <c r="G18" s="36">
        <f t="shared" si="1"/>
        <v>306675.72450391325</v>
      </c>
    </row>
    <row r="19" spans="2:7" x14ac:dyDescent="0.2">
      <c r="B19" s="40">
        <v>13</v>
      </c>
      <c r="C19" s="35">
        <f t="shared" si="2"/>
        <v>306675.72450391325</v>
      </c>
      <c r="D19" s="42">
        <f t="shared" si="3"/>
        <v>1126.9748352927625</v>
      </c>
      <c r="E19" s="35">
        <f>C19*'Q2 (i)'!$C$6</f>
        <v>1126.9748352927625</v>
      </c>
      <c r="F19" s="34">
        <f t="shared" si="0"/>
        <v>0</v>
      </c>
      <c r="G19" s="36">
        <f t="shared" si="1"/>
        <v>306675.72450391325</v>
      </c>
    </row>
    <row r="20" spans="2:7" x14ac:dyDescent="0.2">
      <c r="B20" s="40">
        <v>14</v>
      </c>
      <c r="C20" s="35">
        <f t="shared" si="2"/>
        <v>306675.72450391325</v>
      </c>
      <c r="D20" s="42">
        <f t="shared" si="3"/>
        <v>1126.9748352927625</v>
      </c>
      <c r="E20" s="35">
        <f>C20*'Q2 (i)'!$C$6</f>
        <v>1126.9748352927625</v>
      </c>
      <c r="F20" s="34">
        <f t="shared" si="0"/>
        <v>0</v>
      </c>
      <c r="G20" s="36">
        <f t="shared" si="1"/>
        <v>306675.72450391325</v>
      </c>
    </row>
    <row r="21" spans="2:7" x14ac:dyDescent="0.2">
      <c r="B21" s="40">
        <v>15</v>
      </c>
      <c r="C21" s="35">
        <f t="shared" si="2"/>
        <v>306675.72450391325</v>
      </c>
      <c r="D21" s="42">
        <f t="shared" si="3"/>
        <v>1126.9748352927625</v>
      </c>
      <c r="E21" s="35">
        <f>C21*'Q2 (i)'!$C$6</f>
        <v>1126.9748352927625</v>
      </c>
      <c r="F21" s="34">
        <f t="shared" si="0"/>
        <v>0</v>
      </c>
      <c r="G21" s="36">
        <f t="shared" si="1"/>
        <v>306675.72450391325</v>
      </c>
    </row>
    <row r="22" spans="2:7" x14ac:dyDescent="0.2">
      <c r="B22" s="40">
        <v>16</v>
      </c>
      <c r="C22" s="35">
        <f t="shared" si="2"/>
        <v>306675.72450391325</v>
      </c>
      <c r="D22" s="42">
        <f t="shared" si="3"/>
        <v>1126.9748352927625</v>
      </c>
      <c r="E22" s="35">
        <f>C22*'Q2 (i)'!$C$6</f>
        <v>1126.9748352927625</v>
      </c>
      <c r="F22" s="34">
        <f t="shared" si="0"/>
        <v>0</v>
      </c>
      <c r="G22" s="36">
        <f t="shared" si="1"/>
        <v>306675.72450391325</v>
      </c>
    </row>
    <row r="23" spans="2:7" x14ac:dyDescent="0.2">
      <c r="B23" s="40">
        <v>17</v>
      </c>
      <c r="C23" s="35">
        <f t="shared" si="2"/>
        <v>306675.72450391325</v>
      </c>
      <c r="D23" s="42">
        <f t="shared" si="3"/>
        <v>1126.9748352927625</v>
      </c>
      <c r="E23" s="35">
        <f>C23*'Q2 (i)'!$C$6</f>
        <v>1126.9748352927625</v>
      </c>
      <c r="F23" s="34">
        <f t="shared" si="0"/>
        <v>0</v>
      </c>
      <c r="G23" s="36">
        <f t="shared" si="1"/>
        <v>306675.72450391325</v>
      </c>
    </row>
    <row r="24" spans="2:7" x14ac:dyDescent="0.2">
      <c r="B24" s="40">
        <v>18</v>
      </c>
      <c r="C24" s="35">
        <f t="shared" si="2"/>
        <v>306675.72450391325</v>
      </c>
      <c r="D24" s="42">
        <f t="shared" si="3"/>
        <v>1126.9748352927625</v>
      </c>
      <c r="E24" s="35">
        <f>C24*'Q2 (i)'!$C$6</f>
        <v>1126.9748352927625</v>
      </c>
      <c r="F24" s="34">
        <f t="shared" si="0"/>
        <v>0</v>
      </c>
      <c r="G24" s="36">
        <f t="shared" si="1"/>
        <v>306675.72450391325</v>
      </c>
    </row>
    <row r="25" spans="2:7" x14ac:dyDescent="0.2">
      <c r="B25" s="40">
        <v>19</v>
      </c>
      <c r="C25" s="35">
        <f t="shared" si="2"/>
        <v>306675.72450391325</v>
      </c>
      <c r="D25" s="42">
        <f t="shared" si="3"/>
        <v>1126.9748352927625</v>
      </c>
      <c r="E25" s="35">
        <f>C25*'Q2 (i)'!$C$6</f>
        <v>1126.9748352927625</v>
      </c>
      <c r="F25" s="34">
        <f t="shared" si="0"/>
        <v>0</v>
      </c>
      <c r="G25" s="36">
        <f t="shared" si="1"/>
        <v>306675.72450391325</v>
      </c>
    </row>
    <row r="26" spans="2:7" x14ac:dyDescent="0.2">
      <c r="B26" s="40">
        <v>20</v>
      </c>
      <c r="C26" s="35">
        <f t="shared" si="2"/>
        <v>306675.72450391325</v>
      </c>
      <c r="D26" s="42">
        <f t="shared" si="3"/>
        <v>1126.9748352927625</v>
      </c>
      <c r="E26" s="35">
        <f>C26*'Q2 (i)'!$C$6</f>
        <v>1126.9748352927625</v>
      </c>
      <c r="F26" s="34">
        <f t="shared" si="0"/>
        <v>0</v>
      </c>
      <c r="G26" s="36">
        <f t="shared" si="1"/>
        <v>306675.72450391325</v>
      </c>
    </row>
    <row r="27" spans="2:7" x14ac:dyDescent="0.2">
      <c r="B27" s="40">
        <v>21</v>
      </c>
      <c r="C27" s="35">
        <f t="shared" si="2"/>
        <v>306675.72450391325</v>
      </c>
      <c r="D27" s="42">
        <f t="shared" si="3"/>
        <v>1126.9748352927625</v>
      </c>
      <c r="E27" s="35">
        <f>C27*'Q2 (i)'!$C$6</f>
        <v>1126.9748352927625</v>
      </c>
      <c r="F27" s="34">
        <f t="shared" si="0"/>
        <v>0</v>
      </c>
      <c r="G27" s="36">
        <f t="shared" si="1"/>
        <v>306675.72450391325</v>
      </c>
    </row>
    <row r="28" spans="2:7" x14ac:dyDescent="0.2">
      <c r="B28" s="40">
        <v>22</v>
      </c>
      <c r="C28" s="35">
        <f t="shared" si="2"/>
        <v>306675.72450391325</v>
      </c>
      <c r="D28" s="42">
        <f t="shared" si="3"/>
        <v>1126.9748352927625</v>
      </c>
      <c r="E28" s="35">
        <f>C28*'Q2 (i)'!$C$6</f>
        <v>1126.9748352927625</v>
      </c>
      <c r="F28" s="34">
        <f t="shared" si="0"/>
        <v>0</v>
      </c>
      <c r="G28" s="36">
        <f t="shared" si="1"/>
        <v>306675.72450391325</v>
      </c>
    </row>
    <row r="29" spans="2:7" x14ac:dyDescent="0.2">
      <c r="B29" s="40">
        <v>23</v>
      </c>
      <c r="C29" s="35">
        <f t="shared" si="2"/>
        <v>306675.72450391325</v>
      </c>
      <c r="D29" s="42">
        <f t="shared" si="3"/>
        <v>1126.9748352927625</v>
      </c>
      <c r="E29" s="35">
        <f>C29*'Q2 (i)'!$C$6</f>
        <v>1126.9748352927625</v>
      </c>
      <c r="F29" s="34">
        <f t="shared" si="0"/>
        <v>0</v>
      </c>
      <c r="G29" s="36">
        <f t="shared" si="1"/>
        <v>306675.72450391325</v>
      </c>
    </row>
    <row r="30" spans="2:7" x14ac:dyDescent="0.2">
      <c r="B30" s="40">
        <v>24</v>
      </c>
      <c r="C30" s="35">
        <f t="shared" si="2"/>
        <v>306675.72450391325</v>
      </c>
      <c r="D30" s="42">
        <f t="shared" si="3"/>
        <v>1126.9748352927625</v>
      </c>
      <c r="E30" s="35">
        <f>C30*'Q2 (i)'!$C$6</f>
        <v>1126.9748352927625</v>
      </c>
      <c r="F30" s="34">
        <f t="shared" si="0"/>
        <v>0</v>
      </c>
      <c r="G30" s="36">
        <f t="shared" si="1"/>
        <v>306675.72450391325</v>
      </c>
    </row>
    <row r="31" spans="2:7" x14ac:dyDescent="0.2">
      <c r="B31" s="40">
        <v>25</v>
      </c>
      <c r="C31" s="35">
        <f t="shared" si="2"/>
        <v>306675.72450391325</v>
      </c>
      <c r="D31" s="42">
        <f t="shared" si="3"/>
        <v>1126.9748352927625</v>
      </c>
      <c r="E31" s="35">
        <f>C31*'Q2 (i)'!$C$6</f>
        <v>1126.9748352927625</v>
      </c>
      <c r="F31" s="34">
        <f t="shared" si="0"/>
        <v>0</v>
      </c>
      <c r="G31" s="36">
        <f t="shared" si="1"/>
        <v>306675.72450391325</v>
      </c>
    </row>
    <row r="32" spans="2:7" x14ac:dyDescent="0.2">
      <c r="B32" s="40">
        <v>26</v>
      </c>
      <c r="C32" s="35">
        <f t="shared" si="2"/>
        <v>306675.72450391325</v>
      </c>
      <c r="D32" s="42">
        <f t="shared" si="3"/>
        <v>1126.9748352927625</v>
      </c>
      <c r="E32" s="35">
        <f>C32*'Q2 (i)'!$C$6</f>
        <v>1126.9748352927625</v>
      </c>
      <c r="F32" s="34">
        <f t="shared" si="0"/>
        <v>0</v>
      </c>
      <c r="G32" s="36">
        <f t="shared" si="1"/>
        <v>306675.72450391325</v>
      </c>
    </row>
    <row r="33" spans="2:7" x14ac:dyDescent="0.2">
      <c r="B33" s="40">
        <v>27</v>
      </c>
      <c r="C33" s="35">
        <f t="shared" si="2"/>
        <v>306675.72450391325</v>
      </c>
      <c r="D33" s="42">
        <f t="shared" si="3"/>
        <v>1126.9748352927625</v>
      </c>
      <c r="E33" s="35">
        <f>C33*'Q2 (i)'!$C$6</f>
        <v>1126.9748352927625</v>
      </c>
      <c r="F33" s="34">
        <f t="shared" si="0"/>
        <v>0</v>
      </c>
      <c r="G33" s="36">
        <f t="shared" si="1"/>
        <v>306675.72450391325</v>
      </c>
    </row>
    <row r="34" spans="2:7" x14ac:dyDescent="0.2">
      <c r="B34" s="40">
        <v>28</v>
      </c>
      <c r="C34" s="35">
        <f t="shared" si="2"/>
        <v>306675.72450391325</v>
      </c>
      <c r="D34" s="42">
        <f t="shared" si="3"/>
        <v>1126.9748352927625</v>
      </c>
      <c r="E34" s="35">
        <f>C34*'Q2 (i)'!$C$6</f>
        <v>1126.9748352927625</v>
      </c>
      <c r="F34" s="34">
        <f t="shared" si="0"/>
        <v>0</v>
      </c>
      <c r="G34" s="36">
        <f t="shared" si="1"/>
        <v>306675.72450391325</v>
      </c>
    </row>
    <row r="35" spans="2:7" x14ac:dyDescent="0.2">
      <c r="B35" s="40">
        <v>29</v>
      </c>
      <c r="C35" s="35">
        <f t="shared" si="2"/>
        <v>306675.72450391325</v>
      </c>
      <c r="D35" s="42">
        <f t="shared" si="3"/>
        <v>1126.9748352927625</v>
      </c>
      <c r="E35" s="35">
        <f>C35*'Q2 (i)'!$C$6</f>
        <v>1126.9748352927625</v>
      </c>
      <c r="F35" s="34">
        <f t="shared" si="0"/>
        <v>0</v>
      </c>
      <c r="G35" s="36">
        <f t="shared" si="1"/>
        <v>306675.72450391325</v>
      </c>
    </row>
    <row r="36" spans="2:7" x14ac:dyDescent="0.2">
      <c r="B36" s="40">
        <v>30</v>
      </c>
      <c r="C36" s="35">
        <f t="shared" si="2"/>
        <v>306675.72450391325</v>
      </c>
      <c r="D36" s="42">
        <f t="shared" si="3"/>
        <v>1126.9748352927625</v>
      </c>
      <c r="E36" s="35">
        <f>C36*'Q2 (i)'!$C$6</f>
        <v>1126.9748352927625</v>
      </c>
      <c r="F36" s="34">
        <f t="shared" si="0"/>
        <v>0</v>
      </c>
      <c r="G36" s="36">
        <f t="shared" si="1"/>
        <v>306675.72450391325</v>
      </c>
    </row>
    <row r="37" spans="2:7" x14ac:dyDescent="0.2">
      <c r="B37" s="40">
        <v>31</v>
      </c>
      <c r="C37" s="35">
        <f t="shared" si="2"/>
        <v>306675.72450391325</v>
      </c>
      <c r="D37" s="42">
        <f t="shared" si="3"/>
        <v>1126.9748352927625</v>
      </c>
      <c r="E37" s="35">
        <f>C37*'Q2 (i)'!$C$6</f>
        <v>1126.9748352927625</v>
      </c>
      <c r="F37" s="34">
        <f t="shared" si="0"/>
        <v>0</v>
      </c>
      <c r="G37" s="36">
        <f t="shared" si="1"/>
        <v>306675.72450391325</v>
      </c>
    </row>
    <row r="38" spans="2:7" x14ac:dyDescent="0.2">
      <c r="B38" s="40">
        <v>32</v>
      </c>
      <c r="C38" s="35">
        <f t="shared" si="2"/>
        <v>306675.72450391325</v>
      </c>
      <c r="D38" s="42">
        <f t="shared" si="3"/>
        <v>1126.9748352927625</v>
      </c>
      <c r="E38" s="35">
        <f>C38*'Q2 (i)'!$C$6</f>
        <v>1126.9748352927625</v>
      </c>
      <c r="F38" s="34">
        <f t="shared" si="0"/>
        <v>0</v>
      </c>
      <c r="G38" s="36">
        <f t="shared" si="1"/>
        <v>306675.72450391325</v>
      </c>
    </row>
    <row r="39" spans="2:7" x14ac:dyDescent="0.2">
      <c r="B39" s="40">
        <v>33</v>
      </c>
      <c r="C39" s="35">
        <f t="shared" si="2"/>
        <v>306675.72450391325</v>
      </c>
      <c r="D39" s="42">
        <f t="shared" si="3"/>
        <v>1126.9748352927625</v>
      </c>
      <c r="E39" s="35">
        <f>C39*'Q2 (i)'!$C$6</f>
        <v>1126.9748352927625</v>
      </c>
      <c r="F39" s="34">
        <f t="shared" si="0"/>
        <v>0</v>
      </c>
      <c r="G39" s="36">
        <f t="shared" si="1"/>
        <v>306675.72450391325</v>
      </c>
    </row>
    <row r="40" spans="2:7" x14ac:dyDescent="0.2">
      <c r="B40" s="40">
        <v>34</v>
      </c>
      <c r="C40" s="35">
        <f t="shared" si="2"/>
        <v>306675.72450391325</v>
      </c>
      <c r="D40" s="42">
        <f t="shared" si="3"/>
        <v>1126.9748352927625</v>
      </c>
      <c r="E40" s="35">
        <f>C40*'Q2 (i)'!$C$6</f>
        <v>1126.9748352927625</v>
      </c>
      <c r="F40" s="34">
        <f t="shared" si="0"/>
        <v>0</v>
      </c>
      <c r="G40" s="36">
        <f t="shared" si="1"/>
        <v>306675.72450391325</v>
      </c>
    </row>
    <row r="41" spans="2:7" x14ac:dyDescent="0.2">
      <c r="B41" s="40">
        <v>35</v>
      </c>
      <c r="C41" s="35">
        <f t="shared" si="2"/>
        <v>306675.72450391325</v>
      </c>
      <c r="D41" s="42">
        <f t="shared" si="3"/>
        <v>1126.9748352927625</v>
      </c>
      <c r="E41" s="35">
        <f>C41*'Q2 (i)'!$C$6</f>
        <v>1126.9748352927625</v>
      </c>
      <c r="F41" s="34">
        <f t="shared" si="0"/>
        <v>0</v>
      </c>
      <c r="G41" s="36">
        <f t="shared" si="1"/>
        <v>306675.72450391325</v>
      </c>
    </row>
    <row r="42" spans="2:7" x14ac:dyDescent="0.2">
      <c r="B42" s="40">
        <v>36</v>
      </c>
      <c r="C42" s="35">
        <f t="shared" si="2"/>
        <v>306675.72450391325</v>
      </c>
      <c r="D42" s="42">
        <f t="shared" si="3"/>
        <v>1126.9748352927625</v>
      </c>
      <c r="E42" s="35">
        <f>C42*'Q2 (i)'!$C$6</f>
        <v>1126.9748352927625</v>
      </c>
      <c r="F42" s="34">
        <f t="shared" si="0"/>
        <v>0</v>
      </c>
      <c r="G42" s="36">
        <f t="shared" si="1"/>
        <v>306675.72450391325</v>
      </c>
    </row>
    <row r="43" spans="2:7" x14ac:dyDescent="0.2">
      <c r="B43" s="40">
        <v>37</v>
      </c>
      <c r="C43" s="35">
        <f t="shared" si="2"/>
        <v>306675.72450391325</v>
      </c>
      <c r="D43" s="42">
        <f>'Q2 (i)'!$C$11</f>
        <v>1620.8267690714965</v>
      </c>
      <c r="E43" s="35">
        <f>C43*'Q2 (i)'!$C$6</f>
        <v>1126.9748352927625</v>
      </c>
      <c r="F43" s="34">
        <f t="shared" si="0"/>
        <v>493.85193377873406</v>
      </c>
      <c r="G43" s="36">
        <f t="shared" si="1"/>
        <v>306181.87257013452</v>
      </c>
    </row>
    <row r="44" spans="2:7" x14ac:dyDescent="0.2">
      <c r="B44" s="40">
        <v>38</v>
      </c>
      <c r="C44" s="35">
        <f t="shared" si="2"/>
        <v>306181.87257013452</v>
      </c>
      <c r="D44" s="42">
        <f>'Q2 (i)'!$C$11</f>
        <v>1620.8267690714965</v>
      </c>
      <c r="E44" s="35">
        <f>C44*'Q2 (i)'!$C$6</f>
        <v>1125.1600235640885</v>
      </c>
      <c r="F44" s="34">
        <f t="shared" si="0"/>
        <v>495.666745507408</v>
      </c>
      <c r="G44" s="36">
        <f t="shared" si="1"/>
        <v>305686.20582462713</v>
      </c>
    </row>
    <row r="45" spans="2:7" x14ac:dyDescent="0.2">
      <c r="B45" s="40">
        <v>39</v>
      </c>
      <c r="C45" s="35">
        <f t="shared" si="2"/>
        <v>305686.20582462713</v>
      </c>
      <c r="D45" s="42">
        <f>'Q2 (i)'!$C$11</f>
        <v>1620.8267690714965</v>
      </c>
      <c r="E45" s="35">
        <f>C45*'Q2 (i)'!$C$6</f>
        <v>1123.338542748214</v>
      </c>
      <c r="F45" s="34">
        <f t="shared" si="0"/>
        <v>497.48822632328256</v>
      </c>
      <c r="G45" s="36">
        <f t="shared" si="1"/>
        <v>305188.71759830386</v>
      </c>
    </row>
    <row r="46" spans="2:7" x14ac:dyDescent="0.2">
      <c r="B46" s="40">
        <v>40</v>
      </c>
      <c r="C46" s="35">
        <f t="shared" si="2"/>
        <v>305188.71759830386</v>
      </c>
      <c r="D46" s="42">
        <f>'Q2 (i)'!$C$11</f>
        <v>1620.8267690714965</v>
      </c>
      <c r="E46" s="35">
        <f>C46*'Q2 (i)'!$C$6</f>
        <v>1121.5103683375146</v>
      </c>
      <c r="F46" s="34">
        <f t="shared" si="0"/>
        <v>499.31640073398194</v>
      </c>
      <c r="G46" s="36">
        <f t="shared" si="1"/>
        <v>304689.40119756985</v>
      </c>
    </row>
    <row r="47" spans="2:7" x14ac:dyDescent="0.2">
      <c r="B47" s="40">
        <v>41</v>
      </c>
      <c r="C47" s="35">
        <f t="shared" si="2"/>
        <v>304689.40119756985</v>
      </c>
      <c r="D47" s="42">
        <f>'Q2 (i)'!$C$11</f>
        <v>1620.8267690714965</v>
      </c>
      <c r="E47" s="35">
        <f>C47*'Q2 (i)'!$C$6</f>
        <v>1119.6754757343049</v>
      </c>
      <c r="F47" s="34">
        <f t="shared" si="0"/>
        <v>501.15129333719165</v>
      </c>
      <c r="G47" s="36">
        <f t="shared" si="1"/>
        <v>304188.24990423268</v>
      </c>
    </row>
    <row r="48" spans="2:7" x14ac:dyDescent="0.2">
      <c r="B48" s="40">
        <v>42</v>
      </c>
      <c r="C48" s="35">
        <f t="shared" si="2"/>
        <v>304188.24990423268</v>
      </c>
      <c r="D48" s="42">
        <f>'Q2 (i)'!$C$11</f>
        <v>1620.8267690714965</v>
      </c>
      <c r="E48" s="35">
        <f>C48*'Q2 (i)'!$C$6</f>
        <v>1117.8338402505085</v>
      </c>
      <c r="F48" s="34">
        <f t="shared" si="0"/>
        <v>502.99292882098803</v>
      </c>
      <c r="G48" s="36">
        <f t="shared" si="1"/>
        <v>303685.25697541167</v>
      </c>
    </row>
    <row r="49" spans="2:7" x14ac:dyDescent="0.2">
      <c r="B49" s="40">
        <v>43</v>
      </c>
      <c r="C49" s="35">
        <f t="shared" si="2"/>
        <v>303685.25697541167</v>
      </c>
      <c r="D49" s="42">
        <f>'Q2 (i)'!$C$11</f>
        <v>1620.8267690714965</v>
      </c>
      <c r="E49" s="35">
        <f>C49*'Q2 (i)'!$C$6</f>
        <v>1115.9854371073238</v>
      </c>
      <c r="F49" s="34">
        <f t="shared" si="0"/>
        <v>504.8413319641727</v>
      </c>
      <c r="G49" s="36">
        <f t="shared" si="1"/>
        <v>303180.41564344749</v>
      </c>
    </row>
    <row r="50" spans="2:7" x14ac:dyDescent="0.2">
      <c r="B50" s="40">
        <v>44</v>
      </c>
      <c r="C50" s="35">
        <f t="shared" si="2"/>
        <v>303180.41564344749</v>
      </c>
      <c r="D50" s="42">
        <f>'Q2 (i)'!$C$11</f>
        <v>1620.8267690714965</v>
      </c>
      <c r="E50" s="35">
        <f>C50*'Q2 (i)'!$C$6</f>
        <v>1114.1302414348927</v>
      </c>
      <c r="F50" s="34">
        <f t="shared" si="0"/>
        <v>506.69652763660383</v>
      </c>
      <c r="G50" s="36">
        <f t="shared" si="1"/>
        <v>302673.71911581088</v>
      </c>
    </row>
    <row r="51" spans="2:7" x14ac:dyDescent="0.2">
      <c r="B51" s="40">
        <v>45</v>
      </c>
      <c r="C51" s="35">
        <f t="shared" si="2"/>
        <v>302673.71911581088</v>
      </c>
      <c r="D51" s="42">
        <f>'Q2 (i)'!$C$11</f>
        <v>1620.8267690714965</v>
      </c>
      <c r="E51" s="35">
        <f>C51*'Q2 (i)'!$C$6</f>
        <v>1112.268228271965</v>
      </c>
      <c r="F51" s="34">
        <f t="shared" si="0"/>
        <v>508.55854079953156</v>
      </c>
      <c r="G51" s="36">
        <f t="shared" si="1"/>
        <v>302165.16057501134</v>
      </c>
    </row>
    <row r="52" spans="2:7" x14ac:dyDescent="0.2">
      <c r="B52" s="40">
        <v>46</v>
      </c>
      <c r="C52" s="35">
        <f t="shared" si="2"/>
        <v>302165.16057501134</v>
      </c>
      <c r="D52" s="42">
        <f>'Q2 (i)'!$C$11</f>
        <v>1620.8267690714965</v>
      </c>
      <c r="E52" s="35">
        <f>C52*'Q2 (i)'!$C$6</f>
        <v>1110.3993725655623</v>
      </c>
      <c r="F52" s="34">
        <f t="shared" si="0"/>
        <v>510.42739650593421</v>
      </c>
      <c r="G52" s="36">
        <f t="shared" si="1"/>
        <v>301654.73317850538</v>
      </c>
    </row>
    <row r="53" spans="2:7" x14ac:dyDescent="0.2">
      <c r="B53" s="40">
        <v>47</v>
      </c>
      <c r="C53" s="35">
        <f t="shared" si="2"/>
        <v>301654.73317850538</v>
      </c>
      <c r="D53" s="42">
        <f>'Q2 (i)'!$C$11</f>
        <v>1620.8267690714965</v>
      </c>
      <c r="E53" s="35">
        <f>C53*'Q2 (i)'!$C$6</f>
        <v>1108.5236491706419</v>
      </c>
      <c r="F53" s="34">
        <f t="shared" si="0"/>
        <v>512.30311990085465</v>
      </c>
      <c r="G53" s="36">
        <f t="shared" si="1"/>
        <v>301142.43005860451</v>
      </c>
    </row>
    <row r="54" spans="2:7" x14ac:dyDescent="0.2">
      <c r="B54" s="40">
        <v>48</v>
      </c>
      <c r="C54" s="35">
        <f t="shared" si="2"/>
        <v>301142.43005860451</v>
      </c>
      <c r="D54" s="42">
        <f>'Q2 (i)'!$C$11</f>
        <v>1620.8267690714965</v>
      </c>
      <c r="E54" s="35">
        <f>C54*'Q2 (i)'!$C$6</f>
        <v>1106.6410328497568</v>
      </c>
      <c r="F54" s="34">
        <f t="shared" si="0"/>
        <v>514.18573622173972</v>
      </c>
      <c r="G54" s="36">
        <f t="shared" si="1"/>
        <v>300628.24432238279</v>
      </c>
    </row>
    <row r="55" spans="2:7" x14ac:dyDescent="0.2">
      <c r="B55" s="40">
        <v>49</v>
      </c>
      <c r="C55" s="35">
        <f t="shared" si="2"/>
        <v>300628.24432238279</v>
      </c>
      <c r="D55" s="42">
        <f>'Q2 (i)'!$C$11</f>
        <v>1620.8267690714965</v>
      </c>
      <c r="E55" s="35">
        <f>C55*'Q2 (i)'!$C$6</f>
        <v>1104.7514982727189</v>
      </c>
      <c r="F55" s="34">
        <f t="shared" si="0"/>
        <v>516.07527079877764</v>
      </c>
      <c r="G55" s="36">
        <f t="shared" si="1"/>
        <v>300112.16905158403</v>
      </c>
    </row>
    <row r="56" spans="2:7" x14ac:dyDescent="0.2">
      <c r="B56" s="40">
        <v>50</v>
      </c>
      <c r="C56" s="35">
        <f t="shared" si="2"/>
        <v>300112.16905158403</v>
      </c>
      <c r="D56" s="42">
        <f>'Q2 (i)'!$C$11</f>
        <v>1620.8267690714965</v>
      </c>
      <c r="E56" s="35">
        <f>C56*'Q2 (i)'!$C$6</f>
        <v>1102.8550200162545</v>
      </c>
      <c r="F56" s="34">
        <f t="shared" si="0"/>
        <v>517.97174905524207</v>
      </c>
      <c r="G56" s="36">
        <f t="shared" si="1"/>
        <v>299594.19730252877</v>
      </c>
    </row>
    <row r="57" spans="2:7" x14ac:dyDescent="0.2">
      <c r="B57" s="40">
        <v>51</v>
      </c>
      <c r="C57" s="35">
        <f t="shared" si="2"/>
        <v>299594.19730252877</v>
      </c>
      <c r="D57" s="42">
        <f>'Q2 (i)'!$C$11</f>
        <v>1620.8267690714965</v>
      </c>
      <c r="E57" s="35">
        <f>C57*'Q2 (i)'!$C$6</f>
        <v>1100.9515725636656</v>
      </c>
      <c r="F57" s="34">
        <f t="shared" si="0"/>
        <v>519.87519650783088</v>
      </c>
      <c r="G57" s="36">
        <f t="shared" si="1"/>
        <v>299074.32210602093</v>
      </c>
    </row>
    <row r="58" spans="2:7" x14ac:dyDescent="0.2">
      <c r="B58" s="40">
        <v>52</v>
      </c>
      <c r="C58" s="35">
        <f t="shared" si="2"/>
        <v>299074.32210602093</v>
      </c>
      <c r="D58" s="42">
        <f>'Q2 (i)'!$C$11</f>
        <v>1620.8267690714965</v>
      </c>
      <c r="E58" s="35">
        <f>C58*'Q2 (i)'!$C$6</f>
        <v>1099.0411303044846</v>
      </c>
      <c r="F58" s="34">
        <f t="shared" si="0"/>
        <v>521.78563876701196</v>
      </c>
      <c r="G58" s="36">
        <f t="shared" si="1"/>
        <v>298552.53646725393</v>
      </c>
    </row>
    <row r="59" spans="2:7" x14ac:dyDescent="0.2">
      <c r="B59" s="40">
        <v>53</v>
      </c>
      <c r="C59" s="35">
        <f t="shared" si="2"/>
        <v>298552.53646725393</v>
      </c>
      <c r="D59" s="42">
        <f>'Q2 (i)'!$C$11</f>
        <v>1620.8267690714965</v>
      </c>
      <c r="E59" s="35">
        <f>C59*'Q2 (i)'!$C$6</f>
        <v>1097.1236675341306</v>
      </c>
      <c r="F59" s="34">
        <f t="shared" si="0"/>
        <v>523.70310153736591</v>
      </c>
      <c r="G59" s="36">
        <f t="shared" si="1"/>
        <v>298028.83336571656</v>
      </c>
    </row>
    <row r="60" spans="2:7" x14ac:dyDescent="0.2">
      <c r="B60" s="40">
        <v>54</v>
      </c>
      <c r="C60" s="35">
        <f t="shared" si="2"/>
        <v>298028.83336571656</v>
      </c>
      <c r="D60" s="42">
        <f>'Q2 (i)'!$C$11</f>
        <v>1620.8267690714965</v>
      </c>
      <c r="E60" s="35">
        <f>C60*'Q2 (i)'!$C$6</f>
        <v>1095.1991584535631</v>
      </c>
      <c r="F60" s="34">
        <f t="shared" si="0"/>
        <v>525.62761061793344</v>
      </c>
      <c r="G60" s="36">
        <f t="shared" si="1"/>
        <v>297503.20575509861</v>
      </c>
    </row>
    <row r="61" spans="2:7" x14ac:dyDescent="0.2">
      <c r="B61" s="40">
        <v>55</v>
      </c>
      <c r="C61" s="35">
        <f t="shared" si="2"/>
        <v>297503.20575509861</v>
      </c>
      <c r="D61" s="42">
        <f>'Q2 (i)'!$C$11</f>
        <v>1620.8267690714965</v>
      </c>
      <c r="E61" s="35">
        <f>C61*'Q2 (i)'!$C$6</f>
        <v>1093.2675771689351</v>
      </c>
      <c r="F61" s="34">
        <f t="shared" si="0"/>
        <v>527.55919190256145</v>
      </c>
      <c r="G61" s="36">
        <f t="shared" si="1"/>
        <v>296975.64656319603</v>
      </c>
    </row>
    <row r="62" spans="2:7" x14ac:dyDescent="0.2">
      <c r="B62" s="40">
        <v>56</v>
      </c>
      <c r="C62" s="35">
        <f t="shared" si="2"/>
        <v>296975.64656319603</v>
      </c>
      <c r="D62" s="42">
        <f>'Q2 (i)'!$C$11</f>
        <v>1620.8267690714965</v>
      </c>
      <c r="E62" s="35">
        <f>C62*'Q2 (i)'!$C$6</f>
        <v>1091.3288976912447</v>
      </c>
      <c r="F62" s="34">
        <f t="shared" si="0"/>
        <v>529.49787138025181</v>
      </c>
      <c r="G62" s="36">
        <f t="shared" si="1"/>
        <v>296446.14869181579</v>
      </c>
    </row>
    <row r="63" spans="2:7" x14ac:dyDescent="0.2">
      <c r="B63" s="40">
        <v>57</v>
      </c>
      <c r="C63" s="35">
        <f t="shared" si="2"/>
        <v>296446.14869181579</v>
      </c>
      <c r="D63" s="42">
        <f>'Q2 (i)'!$C$11</f>
        <v>1620.8267690714965</v>
      </c>
      <c r="E63" s="35">
        <f>C63*'Q2 (i)'!$C$6</f>
        <v>1089.3830939359852</v>
      </c>
      <c r="F63" s="34">
        <f t="shared" si="0"/>
        <v>531.44367513551128</v>
      </c>
      <c r="G63" s="36">
        <f t="shared" si="1"/>
        <v>295914.70501668029</v>
      </c>
    </row>
    <row r="64" spans="2:7" x14ac:dyDescent="0.2">
      <c r="B64" s="40">
        <v>58</v>
      </c>
      <c r="C64" s="35">
        <f t="shared" si="2"/>
        <v>295914.70501668029</v>
      </c>
      <c r="D64" s="42">
        <f>'Q2 (i)'!$C$11</f>
        <v>1620.8267690714965</v>
      </c>
      <c r="E64" s="35">
        <f>C64*'Q2 (i)'!$C$6</f>
        <v>1087.4301397227946</v>
      </c>
      <c r="F64" s="34">
        <f t="shared" si="0"/>
        <v>533.39662934870194</v>
      </c>
      <c r="G64" s="36">
        <f t="shared" si="1"/>
        <v>295381.30838733161</v>
      </c>
    </row>
    <row r="65" spans="2:7" x14ac:dyDescent="0.2">
      <c r="B65" s="40">
        <v>59</v>
      </c>
      <c r="C65" s="35">
        <f t="shared" si="2"/>
        <v>295381.30838733161</v>
      </c>
      <c r="D65" s="42">
        <f>'Q2 (i)'!$C$11</f>
        <v>1620.8267690714965</v>
      </c>
      <c r="E65" s="35">
        <f>C65*'Q2 (i)'!$C$6</f>
        <v>1085.4700087751028</v>
      </c>
      <c r="F65" s="34">
        <f t="shared" si="0"/>
        <v>535.35676029639376</v>
      </c>
      <c r="G65" s="36">
        <f t="shared" si="1"/>
        <v>294845.95162703522</v>
      </c>
    </row>
    <row r="66" spans="2:7" x14ac:dyDescent="0.2">
      <c r="B66" s="40">
        <v>60</v>
      </c>
      <c r="C66" s="35">
        <f t="shared" si="2"/>
        <v>294845.95162703522</v>
      </c>
      <c r="D66" s="42">
        <f>'Q2 (i)'!$C$11</f>
        <v>1620.8267690714965</v>
      </c>
      <c r="E66" s="35">
        <f>C66*'Q2 (i)'!$C$6</f>
        <v>1083.5026747197783</v>
      </c>
      <c r="F66" s="34">
        <f t="shared" si="0"/>
        <v>537.32409435171826</v>
      </c>
      <c r="G66" s="36">
        <f t="shared" si="1"/>
        <v>294308.62753268349</v>
      </c>
    </row>
    <row r="67" spans="2:7" x14ac:dyDescent="0.2">
      <c r="B67" s="40">
        <v>61</v>
      </c>
      <c r="C67" s="35">
        <f t="shared" si="2"/>
        <v>294308.62753268349</v>
      </c>
      <c r="D67" s="42">
        <f>'Q2 (i)'!$C$11</f>
        <v>1620.8267690714965</v>
      </c>
      <c r="E67" s="35">
        <f>C67*'Q2 (i)'!$C$6</f>
        <v>1081.5281110867732</v>
      </c>
      <c r="F67" s="34">
        <f t="shared" si="0"/>
        <v>539.29865798472338</v>
      </c>
      <c r="G67" s="36">
        <f t="shared" si="1"/>
        <v>293769.32887469878</v>
      </c>
    </row>
    <row r="68" spans="2:7" x14ac:dyDescent="0.2">
      <c r="B68" s="40">
        <v>62</v>
      </c>
      <c r="C68" s="35">
        <f t="shared" si="2"/>
        <v>293769.32887469878</v>
      </c>
      <c r="D68" s="42">
        <f>'Q2 (i)'!$C$11</f>
        <v>1620.8267690714965</v>
      </c>
      <c r="E68" s="35">
        <f>C68*'Q2 (i)'!$C$6</f>
        <v>1079.5462913087681</v>
      </c>
      <c r="F68" s="34">
        <f t="shared" si="0"/>
        <v>541.28047776272842</v>
      </c>
      <c r="G68" s="36">
        <f t="shared" si="1"/>
        <v>293228.04839693604</v>
      </c>
    </row>
    <row r="69" spans="2:7" x14ac:dyDescent="0.2">
      <c r="B69" s="40">
        <v>63</v>
      </c>
      <c r="C69" s="35">
        <f t="shared" si="2"/>
        <v>293228.04839693604</v>
      </c>
      <c r="D69" s="42">
        <f>'Q2 (i)'!$C$11</f>
        <v>1620.8267690714965</v>
      </c>
      <c r="E69" s="35">
        <f>C69*'Q2 (i)'!$C$6</f>
        <v>1077.5571887208125</v>
      </c>
      <c r="F69" s="34">
        <f t="shared" si="0"/>
        <v>543.26958035068401</v>
      </c>
      <c r="G69" s="36">
        <f t="shared" si="1"/>
        <v>292684.77881658537</v>
      </c>
    </row>
    <row r="70" spans="2:7" x14ac:dyDescent="0.2">
      <c r="B70" s="40">
        <v>64</v>
      </c>
      <c r="C70" s="35">
        <f t="shared" si="2"/>
        <v>292684.77881658537</v>
      </c>
      <c r="D70" s="42">
        <f>'Q2 (i)'!$C$11</f>
        <v>1620.8267690714965</v>
      </c>
      <c r="E70" s="35">
        <f>C70*'Q2 (i)'!$C$6</f>
        <v>1075.5607765599686</v>
      </c>
      <c r="F70" s="34">
        <f t="shared" si="0"/>
        <v>545.26599251152788</v>
      </c>
      <c r="G70" s="36">
        <f t="shared" si="1"/>
        <v>292139.51282407384</v>
      </c>
    </row>
    <row r="71" spans="2:7" x14ac:dyDescent="0.2">
      <c r="B71" s="40">
        <v>65</v>
      </c>
      <c r="C71" s="35">
        <f t="shared" si="2"/>
        <v>292139.51282407384</v>
      </c>
      <c r="D71" s="42">
        <f>'Q2 (i)'!$C$11</f>
        <v>1620.8267690714965</v>
      </c>
      <c r="E71" s="35">
        <f>C71*'Q2 (i)'!$C$6</f>
        <v>1073.5570279649487</v>
      </c>
      <c r="F71" s="34">
        <f t="shared" ref="F71:F134" si="4">D71-E71</f>
        <v>547.26974110654783</v>
      </c>
      <c r="G71" s="36">
        <f t="shared" ref="G71:G134" si="5">C71-F71</f>
        <v>291592.2430829673</v>
      </c>
    </row>
    <row r="72" spans="2:7" x14ac:dyDescent="0.2">
      <c r="B72" s="40">
        <v>66</v>
      </c>
      <c r="C72" s="35">
        <f t="shared" ref="C72:C135" si="6">G71</f>
        <v>291592.2430829673</v>
      </c>
      <c r="D72" s="42">
        <f>'Q2 (i)'!$C$11</f>
        <v>1620.8267690714965</v>
      </c>
      <c r="E72" s="35">
        <f>C72*'Q2 (i)'!$C$6</f>
        <v>1071.5459159757556</v>
      </c>
      <c r="F72" s="34">
        <f t="shared" si="4"/>
        <v>549.28085309574089</v>
      </c>
      <c r="G72" s="36">
        <f t="shared" si="5"/>
        <v>291042.96222987154</v>
      </c>
    </row>
    <row r="73" spans="2:7" x14ac:dyDescent="0.2">
      <c r="B73" s="40">
        <v>67</v>
      </c>
      <c r="C73" s="35">
        <f t="shared" si="6"/>
        <v>291042.96222987154</v>
      </c>
      <c r="D73" s="42">
        <f>'Q2 (i)'!$C$11</f>
        <v>1620.8267690714965</v>
      </c>
      <c r="E73" s="35">
        <f>C73*'Q2 (i)'!$C$6</f>
        <v>1069.5274135333195</v>
      </c>
      <c r="F73" s="34">
        <f t="shared" si="4"/>
        <v>551.299355538177</v>
      </c>
      <c r="G73" s="36">
        <f t="shared" si="5"/>
        <v>290491.66287433339</v>
      </c>
    </row>
    <row r="74" spans="2:7" x14ac:dyDescent="0.2">
      <c r="B74" s="40">
        <v>68</v>
      </c>
      <c r="C74" s="35">
        <f t="shared" si="6"/>
        <v>290491.66287433339</v>
      </c>
      <c r="D74" s="42">
        <f>'Q2 (i)'!$C$11</f>
        <v>1620.8267690714965</v>
      </c>
      <c r="E74" s="35">
        <f>C74*'Q2 (i)'!$C$6</f>
        <v>1067.5014934791332</v>
      </c>
      <c r="F74" s="34">
        <f t="shared" si="4"/>
        <v>553.32527559236337</v>
      </c>
      <c r="G74" s="36">
        <f t="shared" si="5"/>
        <v>289938.337598741</v>
      </c>
    </row>
    <row r="75" spans="2:7" x14ac:dyDescent="0.2">
      <c r="B75" s="40">
        <v>69</v>
      </c>
      <c r="C75" s="35">
        <f t="shared" si="6"/>
        <v>289938.337598741</v>
      </c>
      <c r="D75" s="42">
        <f>'Q2 (i)'!$C$11</f>
        <v>1620.8267690714965</v>
      </c>
      <c r="E75" s="35">
        <f>C75*'Q2 (i)'!$C$6</f>
        <v>1065.4681285548868</v>
      </c>
      <c r="F75" s="34">
        <f t="shared" si="4"/>
        <v>555.35864051660974</v>
      </c>
      <c r="G75" s="36">
        <f t="shared" si="5"/>
        <v>289382.97895822441</v>
      </c>
    </row>
    <row r="76" spans="2:7" x14ac:dyDescent="0.2">
      <c r="B76" s="40">
        <v>70</v>
      </c>
      <c r="C76" s="35">
        <f t="shared" si="6"/>
        <v>289382.97895822441</v>
      </c>
      <c r="D76" s="42">
        <f>'Q2 (i)'!$C$11</f>
        <v>1620.8267690714965</v>
      </c>
      <c r="E76" s="35">
        <f>C76*'Q2 (i)'!$C$6</f>
        <v>1063.4272914021026</v>
      </c>
      <c r="F76" s="34">
        <f t="shared" si="4"/>
        <v>557.39947766939395</v>
      </c>
      <c r="G76" s="36">
        <f t="shared" si="5"/>
        <v>288825.57948055502</v>
      </c>
    </row>
    <row r="77" spans="2:7" x14ac:dyDescent="0.2">
      <c r="B77" s="40">
        <v>71</v>
      </c>
      <c r="C77" s="35">
        <f t="shared" si="6"/>
        <v>288825.57948055502</v>
      </c>
      <c r="D77" s="42">
        <f>'Q2 (i)'!$C$11</f>
        <v>1620.8267690714965</v>
      </c>
      <c r="E77" s="35">
        <f>C77*'Q2 (i)'!$C$6</f>
        <v>1061.3789545617647</v>
      </c>
      <c r="F77" s="34">
        <f t="shared" si="4"/>
        <v>559.44781450973187</v>
      </c>
      <c r="G77" s="36">
        <f t="shared" si="5"/>
        <v>288266.13166604529</v>
      </c>
    </row>
    <row r="78" spans="2:7" x14ac:dyDescent="0.2">
      <c r="B78" s="40">
        <v>72</v>
      </c>
      <c r="C78" s="35">
        <f t="shared" si="6"/>
        <v>288266.13166604529</v>
      </c>
      <c r="D78" s="42">
        <f>'Q2 (i)'!$C$11</f>
        <v>1620.8267690714965</v>
      </c>
      <c r="E78" s="35">
        <f>C78*'Q2 (i)'!$C$6</f>
        <v>1059.3230904739503</v>
      </c>
      <c r="F78" s="34">
        <f t="shared" si="4"/>
        <v>561.50367859754624</v>
      </c>
      <c r="G78" s="36">
        <f t="shared" si="5"/>
        <v>287704.62798744772</v>
      </c>
    </row>
    <row r="79" spans="2:7" x14ac:dyDescent="0.2">
      <c r="B79" s="40">
        <v>73</v>
      </c>
      <c r="C79" s="35">
        <f t="shared" si="6"/>
        <v>287704.62798744772</v>
      </c>
      <c r="D79" s="42">
        <f>'Q2 (i)'!$C$11</f>
        <v>1620.8267690714965</v>
      </c>
      <c r="E79" s="35">
        <f>C79*'Q2 (i)'!$C$6</f>
        <v>1057.2596714774602</v>
      </c>
      <c r="F79" s="34">
        <f t="shared" si="4"/>
        <v>563.56709759403634</v>
      </c>
      <c r="G79" s="36">
        <f t="shared" si="5"/>
        <v>287141.06088985369</v>
      </c>
    </row>
    <row r="80" spans="2:7" x14ac:dyDescent="0.2">
      <c r="B80" s="40">
        <v>74</v>
      </c>
      <c r="C80" s="35">
        <f t="shared" si="6"/>
        <v>287141.06088985369</v>
      </c>
      <c r="D80" s="42">
        <f>'Q2 (i)'!$C$11</f>
        <v>1620.8267690714965</v>
      </c>
      <c r="E80" s="35">
        <f>C80*'Q2 (i)'!$C$6</f>
        <v>1055.1886698094447</v>
      </c>
      <c r="F80" s="34">
        <f t="shared" si="4"/>
        <v>565.63809926205181</v>
      </c>
      <c r="G80" s="36">
        <f t="shared" si="5"/>
        <v>286575.42279059166</v>
      </c>
    </row>
    <row r="81" spans="2:7" x14ac:dyDescent="0.2">
      <c r="B81" s="40">
        <v>75</v>
      </c>
      <c r="C81" s="35">
        <f t="shared" si="6"/>
        <v>286575.42279059166</v>
      </c>
      <c r="D81" s="42">
        <f>'Q2 (i)'!$C$11</f>
        <v>1620.8267690714965</v>
      </c>
      <c r="E81" s="35">
        <f>C81*'Q2 (i)'!$C$6</f>
        <v>1053.1100576050314</v>
      </c>
      <c r="F81" s="34">
        <f t="shared" si="4"/>
        <v>567.71671146646509</v>
      </c>
      <c r="G81" s="36">
        <f t="shared" si="5"/>
        <v>286007.70607912517</v>
      </c>
    </row>
    <row r="82" spans="2:7" x14ac:dyDescent="0.2">
      <c r="B82" s="40">
        <v>76</v>
      </c>
      <c r="C82" s="35">
        <f t="shared" si="6"/>
        <v>286007.70607912517</v>
      </c>
      <c r="D82" s="42">
        <f>'Q2 (i)'!$C$11</f>
        <v>1620.8267690714965</v>
      </c>
      <c r="E82" s="35">
        <f>C82*'Q2 (i)'!$C$6</f>
        <v>1051.0238068969493</v>
      </c>
      <c r="F82" s="34">
        <f t="shared" si="4"/>
        <v>569.80296217454725</v>
      </c>
      <c r="G82" s="36">
        <f t="shared" si="5"/>
        <v>285437.90311695065</v>
      </c>
    </row>
    <row r="83" spans="2:7" x14ac:dyDescent="0.2">
      <c r="B83" s="40">
        <v>77</v>
      </c>
      <c r="C83" s="35">
        <f t="shared" si="6"/>
        <v>285437.90311695065</v>
      </c>
      <c r="D83" s="42">
        <f>'Q2 (i)'!$C$11</f>
        <v>1620.8267690714965</v>
      </c>
      <c r="E83" s="35">
        <f>C83*'Q2 (i)'!$C$6</f>
        <v>1048.9298896151536</v>
      </c>
      <c r="F83" s="34">
        <f t="shared" si="4"/>
        <v>571.89687945634296</v>
      </c>
      <c r="G83" s="36">
        <f t="shared" si="5"/>
        <v>284866.00623749429</v>
      </c>
    </row>
    <row r="84" spans="2:7" x14ac:dyDescent="0.2">
      <c r="B84" s="40">
        <v>78</v>
      </c>
      <c r="C84" s="35">
        <f t="shared" si="6"/>
        <v>284866.00623749429</v>
      </c>
      <c r="D84" s="42">
        <f>'Q2 (i)'!$C$11</f>
        <v>1620.8267690714965</v>
      </c>
      <c r="E84" s="35">
        <f>C84*'Q2 (i)'!$C$6</f>
        <v>1046.8282775864468</v>
      </c>
      <c r="F84" s="34">
        <f t="shared" si="4"/>
        <v>573.99849148504973</v>
      </c>
      <c r="G84" s="36">
        <f t="shared" si="5"/>
        <v>284292.00774600927</v>
      </c>
    </row>
    <row r="85" spans="2:7" x14ac:dyDescent="0.2">
      <c r="B85" s="40">
        <v>79</v>
      </c>
      <c r="C85" s="35">
        <f t="shared" si="6"/>
        <v>284292.00774600927</v>
      </c>
      <c r="D85" s="42">
        <f>'Q2 (i)'!$C$11</f>
        <v>1620.8267690714965</v>
      </c>
      <c r="E85" s="35">
        <f>C85*'Q2 (i)'!$C$6</f>
        <v>1044.718942534101</v>
      </c>
      <c r="F85" s="34">
        <f t="shared" si="4"/>
        <v>576.10782653739557</v>
      </c>
      <c r="G85" s="36">
        <f t="shared" si="5"/>
        <v>283715.89991947188</v>
      </c>
    </row>
    <row r="86" spans="2:7" x14ac:dyDescent="0.2">
      <c r="B86" s="40">
        <v>80</v>
      </c>
      <c r="C86" s="35">
        <f t="shared" si="6"/>
        <v>283715.89991947188</v>
      </c>
      <c r="D86" s="42">
        <f>'Q2 (i)'!$C$11</f>
        <v>1620.8267690714965</v>
      </c>
      <c r="E86" s="35">
        <f>C86*'Q2 (i)'!$C$6</f>
        <v>1042.6018560774762</v>
      </c>
      <c r="F86" s="34">
        <f t="shared" si="4"/>
        <v>578.22491299402031</v>
      </c>
      <c r="G86" s="36">
        <f t="shared" si="5"/>
        <v>283137.67500647786</v>
      </c>
    </row>
    <row r="87" spans="2:7" x14ac:dyDescent="0.2">
      <c r="B87" s="40">
        <v>81</v>
      </c>
      <c r="C87" s="35">
        <f t="shared" si="6"/>
        <v>283137.67500647786</v>
      </c>
      <c r="D87" s="42">
        <f>'Q2 (i)'!$C$11</f>
        <v>1620.8267690714965</v>
      </c>
      <c r="E87" s="35">
        <f>C87*'Q2 (i)'!$C$6</f>
        <v>1040.4769897316389</v>
      </c>
      <c r="F87" s="34">
        <f t="shared" si="4"/>
        <v>580.34977933985761</v>
      </c>
      <c r="G87" s="36">
        <f t="shared" si="5"/>
        <v>282557.325227138</v>
      </c>
    </row>
    <row r="88" spans="2:7" x14ac:dyDescent="0.2">
      <c r="B88" s="40">
        <v>82</v>
      </c>
      <c r="C88" s="35">
        <f t="shared" si="6"/>
        <v>282557.325227138</v>
      </c>
      <c r="D88" s="42">
        <f>'Q2 (i)'!$C$11</f>
        <v>1620.8267690714965</v>
      </c>
      <c r="E88" s="35">
        <f>C88*'Q2 (i)'!$C$6</f>
        <v>1038.3443149069794</v>
      </c>
      <c r="F88" s="34">
        <f t="shared" si="4"/>
        <v>582.48245416451709</v>
      </c>
      <c r="G88" s="36">
        <f t="shared" si="5"/>
        <v>281974.84277297347</v>
      </c>
    </row>
    <row r="89" spans="2:7" x14ac:dyDescent="0.2">
      <c r="B89" s="40">
        <v>83</v>
      </c>
      <c r="C89" s="35">
        <f t="shared" si="6"/>
        <v>281974.84277297347</v>
      </c>
      <c r="D89" s="42">
        <f>'Q2 (i)'!$C$11</f>
        <v>1620.8267690714965</v>
      </c>
      <c r="E89" s="35">
        <f>C89*'Q2 (i)'!$C$6</f>
        <v>1036.203802908826</v>
      </c>
      <c r="F89" s="34">
        <f t="shared" si="4"/>
        <v>584.62296616267054</v>
      </c>
      <c r="G89" s="36">
        <f t="shared" si="5"/>
        <v>281390.21980681078</v>
      </c>
    </row>
    <row r="90" spans="2:7" x14ac:dyDescent="0.2">
      <c r="B90" s="40">
        <v>84</v>
      </c>
      <c r="C90" s="35">
        <f t="shared" si="6"/>
        <v>281390.21980681078</v>
      </c>
      <c r="D90" s="42">
        <f>'Q2 (i)'!$C$11</f>
        <v>1620.8267690714965</v>
      </c>
      <c r="E90" s="35">
        <f>C90*'Q2 (i)'!$C$6</f>
        <v>1034.0554249370603</v>
      </c>
      <c r="F90" s="34">
        <f t="shared" si="4"/>
        <v>586.77134413443628</v>
      </c>
      <c r="G90" s="36">
        <f t="shared" si="5"/>
        <v>280803.44846267637</v>
      </c>
    </row>
    <row r="91" spans="2:7" x14ac:dyDescent="0.2">
      <c r="B91" s="40">
        <v>85</v>
      </c>
      <c r="C91" s="35">
        <f t="shared" si="6"/>
        <v>280803.44846267637</v>
      </c>
      <c r="D91" s="42">
        <f>'Q2 (i)'!$C$11</f>
        <v>1620.8267690714965</v>
      </c>
      <c r="E91" s="35">
        <f>C91*'Q2 (i)'!$C$6</f>
        <v>1031.899152085728</v>
      </c>
      <c r="F91" s="34">
        <f t="shared" si="4"/>
        <v>588.92761698576851</v>
      </c>
      <c r="G91" s="36">
        <f t="shared" si="5"/>
        <v>280214.52084569063</v>
      </c>
    </row>
    <row r="92" spans="2:7" x14ac:dyDescent="0.2">
      <c r="B92" s="40">
        <v>86</v>
      </c>
      <c r="C92" s="35">
        <f t="shared" si="6"/>
        <v>280214.52084569063</v>
      </c>
      <c r="D92" s="42">
        <f>'Q2 (i)'!$C$11</f>
        <v>1620.8267690714965</v>
      </c>
      <c r="E92" s="35">
        <f>C92*'Q2 (i)'!$C$6</f>
        <v>1029.734955342652</v>
      </c>
      <c r="F92" s="34">
        <f t="shared" si="4"/>
        <v>591.0918137288445</v>
      </c>
      <c r="G92" s="36">
        <f t="shared" si="5"/>
        <v>279623.42903196177</v>
      </c>
    </row>
    <row r="93" spans="2:7" x14ac:dyDescent="0.2">
      <c r="B93" s="40">
        <v>87</v>
      </c>
      <c r="C93" s="35">
        <f t="shared" si="6"/>
        <v>279623.42903196177</v>
      </c>
      <c r="D93" s="42">
        <f>'Q2 (i)'!$C$11</f>
        <v>1620.8267690714965</v>
      </c>
      <c r="E93" s="35">
        <f>C93*'Q2 (i)'!$C$6</f>
        <v>1027.56280558904</v>
      </c>
      <c r="F93" s="34">
        <f t="shared" si="4"/>
        <v>593.26396348245657</v>
      </c>
      <c r="G93" s="36">
        <f t="shared" si="5"/>
        <v>279030.16506847931</v>
      </c>
    </row>
    <row r="94" spans="2:7" x14ac:dyDescent="0.2">
      <c r="B94" s="40">
        <v>88</v>
      </c>
      <c r="C94" s="35">
        <f t="shared" si="6"/>
        <v>279030.16506847931</v>
      </c>
      <c r="D94" s="42">
        <f>'Q2 (i)'!$C$11</f>
        <v>1620.8267690714965</v>
      </c>
      <c r="E94" s="35">
        <f>C94*'Q2 (i)'!$C$6</f>
        <v>1025.3826735990942</v>
      </c>
      <c r="F94" s="34">
        <f t="shared" si="4"/>
        <v>595.4440954724023</v>
      </c>
      <c r="G94" s="36">
        <f t="shared" si="5"/>
        <v>278434.72097300692</v>
      </c>
    </row>
    <row r="95" spans="2:7" x14ac:dyDescent="0.2">
      <c r="B95" s="40">
        <v>89</v>
      </c>
      <c r="C95" s="35">
        <f t="shared" si="6"/>
        <v>278434.72097300692</v>
      </c>
      <c r="D95" s="42">
        <f>'Q2 (i)'!$C$11</f>
        <v>1620.8267690714965</v>
      </c>
      <c r="E95" s="35">
        <f>C95*'Q2 (i)'!$C$6</f>
        <v>1023.1945300396176</v>
      </c>
      <c r="F95" s="34">
        <f t="shared" si="4"/>
        <v>597.63223903187895</v>
      </c>
      <c r="G95" s="36">
        <f t="shared" si="5"/>
        <v>277837.08873397502</v>
      </c>
    </row>
    <row r="96" spans="2:7" x14ac:dyDescent="0.2">
      <c r="B96" s="40">
        <v>90</v>
      </c>
      <c r="C96" s="35">
        <f t="shared" si="6"/>
        <v>277837.08873397502</v>
      </c>
      <c r="D96" s="42">
        <f>'Q2 (i)'!$C$11</f>
        <v>1620.8267690714965</v>
      </c>
      <c r="E96" s="35">
        <f>C96*'Q2 (i)'!$C$6</f>
        <v>1020.998345469619</v>
      </c>
      <c r="F96" s="34">
        <f t="shared" si="4"/>
        <v>599.82842360187749</v>
      </c>
      <c r="G96" s="36">
        <f t="shared" si="5"/>
        <v>277237.26031037315</v>
      </c>
    </row>
    <row r="97" spans="2:7" x14ac:dyDescent="0.2">
      <c r="B97" s="40">
        <v>91</v>
      </c>
      <c r="C97" s="35">
        <f t="shared" si="6"/>
        <v>277237.26031037315</v>
      </c>
      <c r="D97" s="42">
        <f>'Q2 (i)'!$C$11</f>
        <v>1620.8267690714965</v>
      </c>
      <c r="E97" s="35">
        <f>C97*'Q2 (i)'!$C$6</f>
        <v>1018.7940903399177</v>
      </c>
      <c r="F97" s="34">
        <f t="shared" si="4"/>
        <v>602.03267873157881</v>
      </c>
      <c r="G97" s="36">
        <f t="shared" si="5"/>
        <v>276635.22763164155</v>
      </c>
    </row>
    <row r="98" spans="2:7" x14ac:dyDescent="0.2">
      <c r="B98" s="40">
        <v>92</v>
      </c>
      <c r="C98" s="35">
        <f t="shared" si="6"/>
        <v>276635.22763164155</v>
      </c>
      <c r="D98" s="42">
        <f>'Q2 (i)'!$C$11</f>
        <v>1620.8267690714965</v>
      </c>
      <c r="E98" s="35">
        <f>C98*'Q2 (i)'!$C$6</f>
        <v>1016.5817349927446</v>
      </c>
      <c r="F98" s="34">
        <f t="shared" si="4"/>
        <v>604.24503407875193</v>
      </c>
      <c r="G98" s="36">
        <f t="shared" si="5"/>
        <v>276030.98259756278</v>
      </c>
    </row>
    <row r="99" spans="2:7" x14ac:dyDescent="0.2">
      <c r="B99" s="40">
        <v>93</v>
      </c>
      <c r="C99" s="35">
        <f t="shared" si="6"/>
        <v>276030.98259756278</v>
      </c>
      <c r="D99" s="42">
        <f>'Q2 (i)'!$C$11</f>
        <v>1620.8267690714965</v>
      </c>
      <c r="E99" s="35">
        <f>C99*'Q2 (i)'!$C$6</f>
        <v>1014.3612496613447</v>
      </c>
      <c r="F99" s="34">
        <f t="shared" si="4"/>
        <v>606.46551941015184</v>
      </c>
      <c r="G99" s="36">
        <f t="shared" si="5"/>
        <v>275424.51707815262</v>
      </c>
    </row>
    <row r="100" spans="2:7" x14ac:dyDescent="0.2">
      <c r="B100" s="40">
        <v>94</v>
      </c>
      <c r="C100" s="35">
        <f t="shared" si="6"/>
        <v>275424.51707815262</v>
      </c>
      <c r="D100" s="42">
        <f>'Q2 (i)'!$C$11</f>
        <v>1620.8267690714965</v>
      </c>
      <c r="E100" s="35">
        <f>C100*'Q2 (i)'!$C$6</f>
        <v>1012.1326044695754</v>
      </c>
      <c r="F100" s="34">
        <f t="shared" si="4"/>
        <v>608.6941646019211</v>
      </c>
      <c r="G100" s="36">
        <f t="shared" si="5"/>
        <v>274815.82291355071</v>
      </c>
    </row>
    <row r="101" spans="2:7" x14ac:dyDescent="0.2">
      <c r="B101" s="40">
        <v>95</v>
      </c>
      <c r="C101" s="35">
        <f t="shared" si="6"/>
        <v>274815.82291355071</v>
      </c>
      <c r="D101" s="42">
        <f>'Q2 (i)'!$C$11</f>
        <v>1620.8267690714965</v>
      </c>
      <c r="E101" s="35">
        <f>C101*'Q2 (i)'!$C$6</f>
        <v>1009.8957694315052</v>
      </c>
      <c r="F101" s="34">
        <f t="shared" si="4"/>
        <v>610.93099963999134</v>
      </c>
      <c r="G101" s="36">
        <f t="shared" si="5"/>
        <v>274204.89191391075</v>
      </c>
    </row>
    <row r="102" spans="2:7" x14ac:dyDescent="0.2">
      <c r="B102" s="40">
        <v>96</v>
      </c>
      <c r="C102" s="35">
        <f t="shared" si="6"/>
        <v>274204.89191391075</v>
      </c>
      <c r="D102" s="42">
        <f>'Q2 (i)'!$C$11</f>
        <v>1620.8267690714965</v>
      </c>
      <c r="E102" s="35">
        <f>C102*'Q2 (i)'!$C$6</f>
        <v>1007.65071445101</v>
      </c>
      <c r="F102" s="34">
        <f t="shared" si="4"/>
        <v>613.17605462048652</v>
      </c>
      <c r="G102" s="36">
        <f t="shared" si="5"/>
        <v>273591.71585929027</v>
      </c>
    </row>
    <row r="103" spans="2:7" x14ac:dyDescent="0.2">
      <c r="B103" s="40">
        <v>97</v>
      </c>
      <c r="C103" s="35">
        <f t="shared" si="6"/>
        <v>273591.71585929027</v>
      </c>
      <c r="D103" s="42">
        <f>'Q2 (i)'!$C$11</f>
        <v>1620.8267690714965</v>
      </c>
      <c r="E103" s="35">
        <f>C103*'Q2 (i)'!$C$6</f>
        <v>1005.3974093213679</v>
      </c>
      <c r="F103" s="34">
        <f t="shared" si="4"/>
        <v>615.42935975012858</v>
      </c>
      <c r="G103" s="36">
        <f t="shared" si="5"/>
        <v>272976.28649954015</v>
      </c>
    </row>
    <row r="104" spans="2:7" x14ac:dyDescent="0.2">
      <c r="B104" s="40">
        <v>98</v>
      </c>
      <c r="C104" s="35">
        <f t="shared" si="6"/>
        <v>272976.28649954015</v>
      </c>
      <c r="D104" s="42">
        <f>'Q2 (i)'!$C$11</f>
        <v>1620.8267690714965</v>
      </c>
      <c r="E104" s="35">
        <f>C104*'Q2 (i)'!$C$6</f>
        <v>1003.1358237248534</v>
      </c>
      <c r="F104" s="34">
        <f t="shared" si="4"/>
        <v>617.69094534664316</v>
      </c>
      <c r="G104" s="36">
        <f t="shared" si="5"/>
        <v>272358.59555419348</v>
      </c>
    </row>
    <row r="105" spans="2:7" x14ac:dyDescent="0.2">
      <c r="B105" s="40">
        <v>99</v>
      </c>
      <c r="C105" s="35">
        <f t="shared" si="6"/>
        <v>272358.59555419348</v>
      </c>
      <c r="D105" s="42">
        <f>'Q2 (i)'!$C$11</f>
        <v>1620.8267690714965</v>
      </c>
      <c r="E105" s="35">
        <f>C105*'Q2 (i)'!$C$6</f>
        <v>1000.8659272323287</v>
      </c>
      <c r="F105" s="34">
        <f t="shared" si="4"/>
        <v>619.96084183916787</v>
      </c>
      <c r="G105" s="36">
        <f t="shared" si="5"/>
        <v>271738.63471235434</v>
      </c>
    </row>
    <row r="106" spans="2:7" x14ac:dyDescent="0.2">
      <c r="B106" s="40">
        <v>100</v>
      </c>
      <c r="C106" s="35">
        <f t="shared" si="6"/>
        <v>271738.63471235434</v>
      </c>
      <c r="D106" s="42">
        <f>'Q2 (i)'!$C$11</f>
        <v>1620.8267690714965</v>
      </c>
      <c r="E106" s="35">
        <f>C106*'Q2 (i)'!$C$6</f>
        <v>998.58768930283543</v>
      </c>
      <c r="F106" s="34">
        <f t="shared" si="4"/>
        <v>622.2390797686611</v>
      </c>
      <c r="G106" s="36">
        <f t="shared" si="5"/>
        <v>271116.39563258569</v>
      </c>
    </row>
    <row r="107" spans="2:7" x14ac:dyDescent="0.2">
      <c r="B107" s="40">
        <v>101</v>
      </c>
      <c r="C107" s="35">
        <f t="shared" si="6"/>
        <v>271116.39563258569</v>
      </c>
      <c r="D107" s="42">
        <f>'Q2 (i)'!$C$11</f>
        <v>1620.8267690714965</v>
      </c>
      <c r="E107" s="35">
        <f>C107*'Q2 (i)'!$C$6</f>
        <v>996.30107928318239</v>
      </c>
      <c r="F107" s="34">
        <f t="shared" si="4"/>
        <v>624.52568978831414</v>
      </c>
      <c r="G107" s="36">
        <f t="shared" si="5"/>
        <v>270491.86994279735</v>
      </c>
    </row>
    <row r="108" spans="2:7" x14ac:dyDescent="0.2">
      <c r="B108" s="40">
        <v>102</v>
      </c>
      <c r="C108" s="35">
        <f t="shared" si="6"/>
        <v>270491.86994279735</v>
      </c>
      <c r="D108" s="42">
        <f>'Q2 (i)'!$C$11</f>
        <v>1620.8267690714965</v>
      </c>
      <c r="E108" s="35">
        <f>C108*'Q2 (i)'!$C$6</f>
        <v>994.00606640753392</v>
      </c>
      <c r="F108" s="34">
        <f t="shared" si="4"/>
        <v>626.82070266396261</v>
      </c>
      <c r="G108" s="36">
        <f t="shared" si="5"/>
        <v>269865.04924013338</v>
      </c>
    </row>
    <row r="109" spans="2:7" x14ac:dyDescent="0.2">
      <c r="B109" s="40">
        <v>103</v>
      </c>
      <c r="C109" s="35">
        <f t="shared" si="6"/>
        <v>269865.04924013338</v>
      </c>
      <c r="D109" s="42">
        <f>'Q2 (i)'!$C$11</f>
        <v>1620.8267690714965</v>
      </c>
      <c r="E109" s="35">
        <f>C109*'Q2 (i)'!$C$6</f>
        <v>991.70261979699592</v>
      </c>
      <c r="F109" s="34">
        <f t="shared" si="4"/>
        <v>629.12414927450061</v>
      </c>
      <c r="G109" s="36">
        <f t="shared" si="5"/>
        <v>269235.92509085889</v>
      </c>
    </row>
    <row r="110" spans="2:7" x14ac:dyDescent="0.2">
      <c r="B110" s="40">
        <v>104</v>
      </c>
      <c r="C110" s="35">
        <f t="shared" si="6"/>
        <v>269235.92509085889</v>
      </c>
      <c r="D110" s="42">
        <f>'Q2 (i)'!$C$11</f>
        <v>1620.8267690714965</v>
      </c>
      <c r="E110" s="35">
        <f>C110*'Q2 (i)'!$C$6</f>
        <v>989.39070845920014</v>
      </c>
      <c r="F110" s="34">
        <f t="shared" si="4"/>
        <v>631.43606061229639</v>
      </c>
      <c r="G110" s="36">
        <f t="shared" si="5"/>
        <v>268604.48903024656</v>
      </c>
    </row>
    <row r="111" spans="2:7" x14ac:dyDescent="0.2">
      <c r="B111" s="40">
        <v>105</v>
      </c>
      <c r="C111" s="35">
        <f t="shared" si="6"/>
        <v>268604.48903024656</v>
      </c>
      <c r="D111" s="42">
        <f>'Q2 (i)'!$C$11</f>
        <v>1620.8267690714965</v>
      </c>
      <c r="E111" s="35">
        <f>C111*'Q2 (i)'!$C$6</f>
        <v>987.07030128788722</v>
      </c>
      <c r="F111" s="34">
        <f t="shared" si="4"/>
        <v>633.75646778360931</v>
      </c>
      <c r="G111" s="36">
        <f t="shared" si="5"/>
        <v>267970.73256246297</v>
      </c>
    </row>
    <row r="112" spans="2:7" x14ac:dyDescent="0.2">
      <c r="B112" s="40">
        <v>106</v>
      </c>
      <c r="C112" s="35">
        <f t="shared" si="6"/>
        <v>267970.73256246297</v>
      </c>
      <c r="D112" s="42">
        <f>'Q2 (i)'!$C$11</f>
        <v>1620.8267690714965</v>
      </c>
      <c r="E112" s="35">
        <f>C112*'Q2 (i)'!$C$6</f>
        <v>984.74136706248839</v>
      </c>
      <c r="F112" s="34">
        <f t="shared" si="4"/>
        <v>636.08540200900813</v>
      </c>
      <c r="G112" s="36">
        <f t="shared" si="5"/>
        <v>267334.64716045395</v>
      </c>
    </row>
    <row r="113" spans="2:7" x14ac:dyDescent="0.2">
      <c r="B113" s="40">
        <v>107</v>
      </c>
      <c r="C113" s="35">
        <f t="shared" si="6"/>
        <v>267334.64716045395</v>
      </c>
      <c r="D113" s="42">
        <f>'Q2 (i)'!$C$11</f>
        <v>1620.8267690714965</v>
      </c>
      <c r="E113" s="35">
        <f>C113*'Q2 (i)'!$C$6</f>
        <v>982.40387444770499</v>
      </c>
      <c r="F113" s="34">
        <f t="shared" si="4"/>
        <v>638.42289462379154</v>
      </c>
      <c r="G113" s="36">
        <f t="shared" si="5"/>
        <v>266696.22426583018</v>
      </c>
    </row>
    <row r="114" spans="2:7" x14ac:dyDescent="0.2">
      <c r="B114" s="40">
        <v>108</v>
      </c>
      <c r="C114" s="35">
        <f t="shared" si="6"/>
        <v>266696.22426583018</v>
      </c>
      <c r="D114" s="42">
        <f>'Q2 (i)'!$C$11</f>
        <v>1620.8267690714965</v>
      </c>
      <c r="E114" s="35">
        <f>C114*'Q2 (i)'!$C$6</f>
        <v>980.05779199308745</v>
      </c>
      <c r="F114" s="34">
        <f t="shared" si="4"/>
        <v>640.76897707840908</v>
      </c>
      <c r="G114" s="36">
        <f t="shared" si="5"/>
        <v>266055.45528875175</v>
      </c>
    </row>
    <row r="115" spans="2:7" x14ac:dyDescent="0.2">
      <c r="B115" s="40">
        <v>109</v>
      </c>
      <c r="C115" s="35">
        <f t="shared" si="6"/>
        <v>266055.45528875175</v>
      </c>
      <c r="D115" s="42">
        <f>'Q2 (i)'!$C$11</f>
        <v>1620.8267690714965</v>
      </c>
      <c r="E115" s="35">
        <f>C115*'Q2 (i)'!$C$6</f>
        <v>977.70308813261136</v>
      </c>
      <c r="F115" s="34">
        <f t="shared" si="4"/>
        <v>643.12368093888517</v>
      </c>
      <c r="G115" s="36">
        <f t="shared" si="5"/>
        <v>265412.33160781284</v>
      </c>
    </row>
    <row r="116" spans="2:7" x14ac:dyDescent="0.2">
      <c r="B116" s="40">
        <v>110</v>
      </c>
      <c r="C116" s="35">
        <f t="shared" si="6"/>
        <v>265412.33160781284</v>
      </c>
      <c r="D116" s="42">
        <f>'Q2 (i)'!$C$11</f>
        <v>1620.8267690714965</v>
      </c>
      <c r="E116" s="35">
        <f>C116*'Q2 (i)'!$C$6</f>
        <v>975.33973118425354</v>
      </c>
      <c r="F116" s="34">
        <f t="shared" si="4"/>
        <v>645.48703788724299</v>
      </c>
      <c r="G116" s="36">
        <f t="shared" si="5"/>
        <v>264766.84456992563</v>
      </c>
    </row>
    <row r="117" spans="2:7" x14ac:dyDescent="0.2">
      <c r="B117" s="40">
        <v>111</v>
      </c>
      <c r="C117" s="35">
        <f t="shared" si="6"/>
        <v>264766.84456992563</v>
      </c>
      <c r="D117" s="42">
        <f>'Q2 (i)'!$C$11</f>
        <v>1620.8267690714965</v>
      </c>
      <c r="E117" s="35">
        <f>C117*'Q2 (i)'!$C$6</f>
        <v>972.96768934956538</v>
      </c>
      <c r="F117" s="34">
        <f t="shared" si="4"/>
        <v>647.85907972193115</v>
      </c>
      <c r="G117" s="36">
        <f t="shared" si="5"/>
        <v>264118.98549020372</v>
      </c>
    </row>
    <row r="118" spans="2:7" x14ac:dyDescent="0.2">
      <c r="B118" s="40">
        <v>112</v>
      </c>
      <c r="C118" s="35">
        <f t="shared" si="6"/>
        <v>264118.98549020372</v>
      </c>
      <c r="D118" s="42">
        <f>'Q2 (i)'!$C$11</f>
        <v>1620.8267690714965</v>
      </c>
      <c r="E118" s="35">
        <f>C118*'Q2 (i)'!$C$6</f>
        <v>970.58693071324501</v>
      </c>
      <c r="F118" s="34">
        <f t="shared" si="4"/>
        <v>650.23983835825152</v>
      </c>
      <c r="G118" s="36">
        <f t="shared" si="5"/>
        <v>263468.74565184547</v>
      </c>
    </row>
    <row r="119" spans="2:7" x14ac:dyDescent="0.2">
      <c r="B119" s="40">
        <v>113</v>
      </c>
      <c r="C119" s="35">
        <f t="shared" si="6"/>
        <v>263468.74565184547</v>
      </c>
      <c r="D119" s="42">
        <f>'Q2 (i)'!$C$11</f>
        <v>1620.8267690714965</v>
      </c>
      <c r="E119" s="35">
        <f>C119*'Q2 (i)'!$C$6</f>
        <v>968.1974232427076</v>
      </c>
      <c r="F119" s="34">
        <f t="shared" si="4"/>
        <v>652.62934582878893</v>
      </c>
      <c r="G119" s="36">
        <f t="shared" si="5"/>
        <v>262816.11630601669</v>
      </c>
    </row>
    <row r="120" spans="2:7" x14ac:dyDescent="0.2">
      <c r="B120" s="40">
        <v>114</v>
      </c>
      <c r="C120" s="35">
        <f t="shared" si="6"/>
        <v>262816.11630601669</v>
      </c>
      <c r="D120" s="42">
        <f>'Q2 (i)'!$C$11</f>
        <v>1620.8267690714965</v>
      </c>
      <c r="E120" s="35">
        <f>C120*'Q2 (i)'!$C$6</f>
        <v>965.79913478765502</v>
      </c>
      <c r="F120" s="34">
        <f t="shared" si="4"/>
        <v>655.02763428384151</v>
      </c>
      <c r="G120" s="36">
        <f t="shared" si="5"/>
        <v>262161.08867173287</v>
      </c>
    </row>
    <row r="121" spans="2:7" x14ac:dyDescent="0.2">
      <c r="B121" s="40">
        <v>115</v>
      </c>
      <c r="C121" s="35">
        <f t="shared" si="6"/>
        <v>262161.08867173287</v>
      </c>
      <c r="D121" s="42">
        <f>'Q2 (i)'!$C$11</f>
        <v>1620.8267690714965</v>
      </c>
      <c r="E121" s="35">
        <f>C121*'Q2 (i)'!$C$6</f>
        <v>963.39203307964294</v>
      </c>
      <c r="F121" s="34">
        <f t="shared" si="4"/>
        <v>657.43473599185359</v>
      </c>
      <c r="G121" s="36">
        <f t="shared" si="5"/>
        <v>261503.65393574102</v>
      </c>
    </row>
    <row r="122" spans="2:7" x14ac:dyDescent="0.2">
      <c r="B122" s="40">
        <v>116</v>
      </c>
      <c r="C122" s="35">
        <f t="shared" si="6"/>
        <v>261503.65393574102</v>
      </c>
      <c r="D122" s="42">
        <f>'Q2 (i)'!$C$11</f>
        <v>1620.8267690714965</v>
      </c>
      <c r="E122" s="35">
        <f>C122*'Q2 (i)'!$C$6</f>
        <v>960.97608573164632</v>
      </c>
      <c r="F122" s="34">
        <f t="shared" si="4"/>
        <v>659.85068333985021</v>
      </c>
      <c r="G122" s="36">
        <f t="shared" si="5"/>
        <v>260843.80325240118</v>
      </c>
    </row>
    <row r="123" spans="2:7" x14ac:dyDescent="0.2">
      <c r="B123" s="40">
        <v>117</v>
      </c>
      <c r="C123" s="35">
        <f t="shared" si="6"/>
        <v>260843.80325240118</v>
      </c>
      <c r="D123" s="42">
        <f>'Q2 (i)'!$C$11</f>
        <v>1620.8267690714965</v>
      </c>
      <c r="E123" s="35">
        <f>C123*'Q2 (i)'!$C$6</f>
        <v>958.55126023762443</v>
      </c>
      <c r="F123" s="34">
        <f t="shared" si="4"/>
        <v>662.2755088338721</v>
      </c>
      <c r="G123" s="36">
        <f t="shared" si="5"/>
        <v>260181.52774356731</v>
      </c>
    </row>
    <row r="124" spans="2:7" x14ac:dyDescent="0.2">
      <c r="B124" s="40">
        <v>118</v>
      </c>
      <c r="C124" s="35">
        <f t="shared" si="6"/>
        <v>260181.52774356731</v>
      </c>
      <c r="D124" s="42">
        <f>'Q2 (i)'!$C$11</f>
        <v>1620.8267690714965</v>
      </c>
      <c r="E124" s="35">
        <f>C124*'Q2 (i)'!$C$6</f>
        <v>956.11752397208261</v>
      </c>
      <c r="F124" s="34">
        <f t="shared" si="4"/>
        <v>664.70924509941392</v>
      </c>
      <c r="G124" s="36">
        <f t="shared" si="5"/>
        <v>259516.81849846788</v>
      </c>
    </row>
    <row r="125" spans="2:7" x14ac:dyDescent="0.2">
      <c r="B125" s="40">
        <v>119</v>
      </c>
      <c r="C125" s="35">
        <f t="shared" si="6"/>
        <v>259516.81849846788</v>
      </c>
      <c r="D125" s="42">
        <f>'Q2 (i)'!$C$11</f>
        <v>1620.8267690714965</v>
      </c>
      <c r="E125" s="35">
        <f>C125*'Q2 (i)'!$C$6</f>
        <v>953.67484418963397</v>
      </c>
      <c r="F125" s="34">
        <f t="shared" si="4"/>
        <v>667.15192488186256</v>
      </c>
      <c r="G125" s="36">
        <f t="shared" si="5"/>
        <v>258849.66657358603</v>
      </c>
    </row>
    <row r="126" spans="2:7" x14ac:dyDescent="0.2">
      <c r="B126" s="40">
        <v>120</v>
      </c>
      <c r="C126" s="35">
        <f t="shared" si="6"/>
        <v>258849.66657358603</v>
      </c>
      <c r="D126" s="42">
        <f>'Q2 (i)'!$C$11</f>
        <v>1620.8267690714965</v>
      </c>
      <c r="E126" s="35">
        <f>C126*'Q2 (i)'!$C$6</f>
        <v>951.22318802455857</v>
      </c>
      <c r="F126" s="34">
        <f t="shared" si="4"/>
        <v>669.60358104693796</v>
      </c>
      <c r="G126" s="36">
        <f t="shared" si="5"/>
        <v>258180.06299253908</v>
      </c>
    </row>
    <row r="127" spans="2:7" x14ac:dyDescent="0.2">
      <c r="B127" s="40">
        <v>121</v>
      </c>
      <c r="C127" s="35">
        <f t="shared" si="6"/>
        <v>258180.06299253908</v>
      </c>
      <c r="D127" s="42">
        <f>'Q2 (i)'!$C$11</f>
        <v>1620.8267690714965</v>
      </c>
      <c r="E127" s="35">
        <f>C127*'Q2 (i)'!$C$6</f>
        <v>948.76252249036111</v>
      </c>
      <c r="F127" s="34">
        <f t="shared" si="4"/>
        <v>672.06424658113542</v>
      </c>
      <c r="G127" s="36">
        <f t="shared" si="5"/>
        <v>257507.99874595794</v>
      </c>
    </row>
    <row r="128" spans="2:7" x14ac:dyDescent="0.2">
      <c r="B128" s="40">
        <v>122</v>
      </c>
      <c r="C128" s="35">
        <f t="shared" si="6"/>
        <v>257507.99874595794</v>
      </c>
      <c r="D128" s="42">
        <f>'Q2 (i)'!$C$11</f>
        <v>1620.8267690714965</v>
      </c>
      <c r="E128" s="35">
        <f>C128*'Q2 (i)'!$C$6</f>
        <v>946.29281447932715</v>
      </c>
      <c r="F128" s="34">
        <f t="shared" si="4"/>
        <v>674.53395459216938</v>
      </c>
      <c r="G128" s="36">
        <f t="shared" si="5"/>
        <v>256833.46479136578</v>
      </c>
    </row>
    <row r="129" spans="2:7" x14ac:dyDescent="0.2">
      <c r="B129" s="40">
        <v>123</v>
      </c>
      <c r="C129" s="35">
        <f t="shared" si="6"/>
        <v>256833.46479136578</v>
      </c>
      <c r="D129" s="42">
        <f>'Q2 (i)'!$C$11</f>
        <v>1620.8267690714965</v>
      </c>
      <c r="E129" s="35">
        <f>C129*'Q2 (i)'!$C$6</f>
        <v>943.81403076207812</v>
      </c>
      <c r="F129" s="34">
        <f t="shared" si="4"/>
        <v>677.01273830941841</v>
      </c>
      <c r="G129" s="36">
        <f t="shared" si="5"/>
        <v>256156.45205305636</v>
      </c>
    </row>
    <row r="130" spans="2:7" x14ac:dyDescent="0.2">
      <c r="B130" s="40">
        <v>124</v>
      </c>
      <c r="C130" s="35">
        <f t="shared" si="6"/>
        <v>256156.45205305636</v>
      </c>
      <c r="D130" s="42">
        <f>'Q2 (i)'!$C$11</f>
        <v>1620.8267690714965</v>
      </c>
      <c r="E130" s="35">
        <f>C130*'Q2 (i)'!$C$6</f>
        <v>941.32613798712316</v>
      </c>
      <c r="F130" s="34">
        <f t="shared" si="4"/>
        <v>679.50063108437337</v>
      </c>
      <c r="G130" s="36">
        <f t="shared" si="5"/>
        <v>255476.95142197199</v>
      </c>
    </row>
    <row r="131" spans="2:7" x14ac:dyDescent="0.2">
      <c r="B131" s="40">
        <v>125</v>
      </c>
      <c r="C131" s="35">
        <f t="shared" si="6"/>
        <v>255476.95142197199</v>
      </c>
      <c r="D131" s="42">
        <f>'Q2 (i)'!$C$11</f>
        <v>1620.8267690714965</v>
      </c>
      <c r="E131" s="35">
        <f>C131*'Q2 (i)'!$C$6</f>
        <v>938.82910268041155</v>
      </c>
      <c r="F131" s="34">
        <f t="shared" si="4"/>
        <v>681.99766639108498</v>
      </c>
      <c r="G131" s="36">
        <f t="shared" si="5"/>
        <v>254794.95375558091</v>
      </c>
    </row>
    <row r="132" spans="2:7" x14ac:dyDescent="0.2">
      <c r="B132" s="40">
        <v>126</v>
      </c>
      <c r="C132" s="35">
        <f t="shared" si="6"/>
        <v>254794.95375558091</v>
      </c>
      <c r="D132" s="42">
        <f>'Q2 (i)'!$C$11</f>
        <v>1620.8267690714965</v>
      </c>
      <c r="E132" s="35">
        <f>C132*'Q2 (i)'!$C$6</f>
        <v>936.32289124488159</v>
      </c>
      <c r="F132" s="34">
        <f t="shared" si="4"/>
        <v>684.50387782661494</v>
      </c>
      <c r="G132" s="36">
        <f t="shared" si="5"/>
        <v>254110.44987775429</v>
      </c>
    </row>
    <row r="133" spans="2:7" x14ac:dyDescent="0.2">
      <c r="B133" s="40">
        <v>127</v>
      </c>
      <c r="C133" s="35">
        <f t="shared" si="6"/>
        <v>254110.44987775429</v>
      </c>
      <c r="D133" s="42">
        <f>'Q2 (i)'!$C$11</f>
        <v>1620.8267690714965</v>
      </c>
      <c r="E133" s="35">
        <f>C133*'Q2 (i)'!$C$6</f>
        <v>933.8074699600088</v>
      </c>
      <c r="F133" s="34">
        <f t="shared" si="4"/>
        <v>687.01929911148773</v>
      </c>
      <c r="G133" s="36">
        <f t="shared" si="5"/>
        <v>253423.43057864282</v>
      </c>
    </row>
    <row r="134" spans="2:7" x14ac:dyDescent="0.2">
      <c r="B134" s="40">
        <v>128</v>
      </c>
      <c r="C134" s="35">
        <f t="shared" si="6"/>
        <v>253423.43057864282</v>
      </c>
      <c r="D134" s="42">
        <f>'Q2 (i)'!$C$11</f>
        <v>1620.8267690714965</v>
      </c>
      <c r="E134" s="35">
        <f>C134*'Q2 (i)'!$C$6</f>
        <v>931.28280498135246</v>
      </c>
      <c r="F134" s="34">
        <f t="shared" si="4"/>
        <v>689.54396409014407</v>
      </c>
      <c r="G134" s="36">
        <f t="shared" si="5"/>
        <v>252733.88661455267</v>
      </c>
    </row>
    <row r="135" spans="2:7" x14ac:dyDescent="0.2">
      <c r="B135" s="40">
        <v>129</v>
      </c>
      <c r="C135" s="35">
        <f t="shared" si="6"/>
        <v>252733.88661455267</v>
      </c>
      <c r="D135" s="42">
        <f>'Q2 (i)'!$C$11</f>
        <v>1620.8267690714965</v>
      </c>
      <c r="E135" s="35">
        <f>C135*'Q2 (i)'!$C$6</f>
        <v>928.74886234009955</v>
      </c>
      <c r="F135" s="34">
        <f t="shared" ref="F135:F198" si="7">D135-E135</f>
        <v>692.07790673139698</v>
      </c>
      <c r="G135" s="36">
        <f t="shared" ref="G135:G198" si="8">C135-F135</f>
        <v>252041.80870782127</v>
      </c>
    </row>
    <row r="136" spans="2:7" x14ac:dyDescent="0.2">
      <c r="B136" s="40">
        <v>130</v>
      </c>
      <c r="C136" s="35">
        <f t="shared" ref="C136:C199" si="9">G135</f>
        <v>252041.80870782127</v>
      </c>
      <c r="D136" s="42">
        <f>'Q2 (i)'!$C$11</f>
        <v>1620.8267690714965</v>
      </c>
      <c r="E136" s="35">
        <f>C136*'Q2 (i)'!$C$6</f>
        <v>926.20560794260825</v>
      </c>
      <c r="F136" s="34">
        <f t="shared" si="7"/>
        <v>694.62116112888828</v>
      </c>
      <c r="G136" s="36">
        <f t="shared" si="8"/>
        <v>251347.18754669238</v>
      </c>
    </row>
    <row r="137" spans="2:7" x14ac:dyDescent="0.2">
      <c r="B137" s="40">
        <v>131</v>
      </c>
      <c r="C137" s="35">
        <f t="shared" si="9"/>
        <v>251347.18754669238</v>
      </c>
      <c r="D137" s="42">
        <f>'Q2 (i)'!$C$11</f>
        <v>1620.8267690714965</v>
      </c>
      <c r="E137" s="35">
        <f>C137*'Q2 (i)'!$C$6</f>
        <v>923.65300756994952</v>
      </c>
      <c r="F137" s="34">
        <f t="shared" si="7"/>
        <v>697.17376150154701</v>
      </c>
      <c r="G137" s="36">
        <f t="shared" si="8"/>
        <v>250650.01378519082</v>
      </c>
    </row>
    <row r="138" spans="2:7" x14ac:dyDescent="0.2">
      <c r="B138" s="40">
        <v>132</v>
      </c>
      <c r="C138" s="35">
        <f t="shared" si="9"/>
        <v>250650.01378519082</v>
      </c>
      <c r="D138" s="42">
        <f>'Q2 (i)'!$C$11</f>
        <v>1620.8267690714965</v>
      </c>
      <c r="E138" s="35">
        <f>C138*'Q2 (i)'!$C$6</f>
        <v>921.09102687744564</v>
      </c>
      <c r="F138" s="34">
        <f t="shared" si="7"/>
        <v>699.73574219405089</v>
      </c>
      <c r="G138" s="36">
        <f t="shared" si="8"/>
        <v>249950.27804299677</v>
      </c>
    </row>
    <row r="139" spans="2:7" x14ac:dyDescent="0.2">
      <c r="B139" s="40">
        <v>133</v>
      </c>
      <c r="C139" s="35">
        <f t="shared" si="9"/>
        <v>249950.27804299677</v>
      </c>
      <c r="D139" s="42">
        <f>'Q2 (i)'!$C$11</f>
        <v>1620.8267690714965</v>
      </c>
      <c r="E139" s="35">
        <f>C139*'Q2 (i)'!$C$6</f>
        <v>918.51963139420923</v>
      </c>
      <c r="F139" s="34">
        <f t="shared" si="7"/>
        <v>702.3071376772873</v>
      </c>
      <c r="G139" s="36">
        <f t="shared" si="8"/>
        <v>249247.97090531947</v>
      </c>
    </row>
    <row r="140" spans="2:7" x14ac:dyDescent="0.2">
      <c r="B140" s="40">
        <v>134</v>
      </c>
      <c r="C140" s="35">
        <f t="shared" si="9"/>
        <v>249247.97090531947</v>
      </c>
      <c r="D140" s="42">
        <f>'Q2 (i)'!$C$11</f>
        <v>1620.8267690714965</v>
      </c>
      <c r="E140" s="35">
        <f>C140*'Q2 (i)'!$C$6</f>
        <v>915.93878652267881</v>
      </c>
      <c r="F140" s="34">
        <f t="shared" si="7"/>
        <v>704.88798254881772</v>
      </c>
      <c r="G140" s="36">
        <f t="shared" si="8"/>
        <v>248543.08292277064</v>
      </c>
    </row>
    <row r="141" spans="2:7" x14ac:dyDescent="0.2">
      <c r="B141" s="40">
        <v>135</v>
      </c>
      <c r="C141" s="35">
        <f t="shared" si="9"/>
        <v>248543.08292277064</v>
      </c>
      <c r="D141" s="42">
        <f>'Q2 (i)'!$C$11</f>
        <v>1620.8267690714965</v>
      </c>
      <c r="E141" s="35">
        <f>C141*'Q2 (i)'!$C$6</f>
        <v>913.34845753815341</v>
      </c>
      <c r="F141" s="34">
        <f t="shared" si="7"/>
        <v>707.47831153334312</v>
      </c>
      <c r="G141" s="36">
        <f t="shared" si="8"/>
        <v>247835.6046112373</v>
      </c>
    </row>
    <row r="142" spans="2:7" x14ac:dyDescent="0.2">
      <c r="B142" s="40">
        <v>136</v>
      </c>
      <c r="C142" s="35">
        <f t="shared" si="9"/>
        <v>247835.6046112373</v>
      </c>
      <c r="D142" s="42">
        <f>'Q2 (i)'!$C$11</f>
        <v>1620.8267690714965</v>
      </c>
      <c r="E142" s="35">
        <f>C142*'Q2 (i)'!$C$6</f>
        <v>910.74860958832551</v>
      </c>
      <c r="F142" s="34">
        <f t="shared" si="7"/>
        <v>710.07815948317102</v>
      </c>
      <c r="G142" s="36">
        <f t="shared" si="8"/>
        <v>247125.52645175412</v>
      </c>
    </row>
    <row r="143" spans="2:7" x14ac:dyDescent="0.2">
      <c r="B143" s="40">
        <v>137</v>
      </c>
      <c r="C143" s="35">
        <f t="shared" si="9"/>
        <v>247125.52645175412</v>
      </c>
      <c r="D143" s="42">
        <f>'Q2 (i)'!$C$11</f>
        <v>1620.8267690714965</v>
      </c>
      <c r="E143" s="35">
        <f>C143*'Q2 (i)'!$C$6</f>
        <v>908.13920769281185</v>
      </c>
      <c r="F143" s="34">
        <f t="shared" si="7"/>
        <v>712.68756137868468</v>
      </c>
      <c r="G143" s="36">
        <f t="shared" si="8"/>
        <v>246412.83889037542</v>
      </c>
    </row>
    <row r="144" spans="2:7" x14ac:dyDescent="0.2">
      <c r="B144" s="40">
        <v>138</v>
      </c>
      <c r="C144" s="35">
        <f t="shared" si="9"/>
        <v>246412.83889037542</v>
      </c>
      <c r="D144" s="42">
        <f>'Q2 (i)'!$C$11</f>
        <v>1620.8267690714965</v>
      </c>
      <c r="E144" s="35">
        <f>C144*'Q2 (i)'!$C$6</f>
        <v>905.52021674268303</v>
      </c>
      <c r="F144" s="34">
        <f t="shared" si="7"/>
        <v>715.3065523288135</v>
      </c>
      <c r="G144" s="36">
        <f t="shared" si="8"/>
        <v>245697.53233804661</v>
      </c>
    </row>
    <row r="145" spans="2:7" x14ac:dyDescent="0.2">
      <c r="B145" s="40">
        <v>139</v>
      </c>
      <c r="C145" s="35">
        <f t="shared" si="9"/>
        <v>245697.53233804661</v>
      </c>
      <c r="D145" s="42">
        <f>'Q2 (i)'!$C$11</f>
        <v>1620.8267690714965</v>
      </c>
      <c r="E145" s="35">
        <f>C145*'Q2 (i)'!$C$6</f>
        <v>902.891601499991</v>
      </c>
      <c r="F145" s="34">
        <f t="shared" si="7"/>
        <v>717.93516757150553</v>
      </c>
      <c r="G145" s="36">
        <f t="shared" si="8"/>
        <v>244979.59717047511</v>
      </c>
    </row>
    <row r="146" spans="2:7" x14ac:dyDescent="0.2">
      <c r="B146" s="40">
        <v>140</v>
      </c>
      <c r="C146" s="35">
        <f t="shared" si="9"/>
        <v>244979.59717047511</v>
      </c>
      <c r="D146" s="42">
        <f>'Q2 (i)'!$C$11</f>
        <v>1620.8267690714965</v>
      </c>
      <c r="E146" s="35">
        <f>C146*'Q2 (i)'!$C$6</f>
        <v>900.25332659729509</v>
      </c>
      <c r="F146" s="34">
        <f t="shared" si="7"/>
        <v>720.57344247420144</v>
      </c>
      <c r="G146" s="36">
        <f t="shared" si="8"/>
        <v>244259.0237280009</v>
      </c>
    </row>
    <row r="147" spans="2:7" x14ac:dyDescent="0.2">
      <c r="B147" s="40">
        <v>141</v>
      </c>
      <c r="C147" s="35">
        <f t="shared" si="9"/>
        <v>244259.0237280009</v>
      </c>
      <c r="D147" s="42">
        <f>'Q2 (i)'!$C$11</f>
        <v>1620.8267690714965</v>
      </c>
      <c r="E147" s="35">
        <f>C147*'Q2 (i)'!$C$6</f>
        <v>897.60535653718568</v>
      </c>
      <c r="F147" s="34">
        <f t="shared" si="7"/>
        <v>723.22141253431084</v>
      </c>
      <c r="G147" s="36">
        <f t="shared" si="8"/>
        <v>243535.8023154666</v>
      </c>
    </row>
    <row r="148" spans="2:7" x14ac:dyDescent="0.2">
      <c r="B148" s="40">
        <v>142</v>
      </c>
      <c r="C148" s="35">
        <f t="shared" si="9"/>
        <v>243535.8023154666</v>
      </c>
      <c r="D148" s="42">
        <f>'Q2 (i)'!$C$11</f>
        <v>1620.8267690714965</v>
      </c>
      <c r="E148" s="35">
        <f>C148*'Q2 (i)'!$C$6</f>
        <v>894.94765569180743</v>
      </c>
      <c r="F148" s="34">
        <f t="shared" si="7"/>
        <v>725.8791133796891</v>
      </c>
      <c r="G148" s="36">
        <f t="shared" si="8"/>
        <v>242809.92320208691</v>
      </c>
    </row>
    <row r="149" spans="2:7" x14ac:dyDescent="0.2">
      <c r="B149" s="40">
        <v>143</v>
      </c>
      <c r="C149" s="35">
        <f t="shared" si="9"/>
        <v>242809.92320208691</v>
      </c>
      <c r="D149" s="42">
        <f>'Q2 (i)'!$C$11</f>
        <v>1620.8267690714965</v>
      </c>
      <c r="E149" s="35">
        <f>C149*'Q2 (i)'!$C$6</f>
        <v>892.28018830237897</v>
      </c>
      <c r="F149" s="34">
        <f t="shared" si="7"/>
        <v>728.54658076911755</v>
      </c>
      <c r="G149" s="36">
        <f t="shared" si="8"/>
        <v>242081.37662131779</v>
      </c>
    </row>
    <row r="150" spans="2:7" x14ac:dyDescent="0.2">
      <c r="B150" s="40">
        <v>144</v>
      </c>
      <c r="C150" s="35">
        <f t="shared" si="9"/>
        <v>242081.37662131779</v>
      </c>
      <c r="D150" s="42">
        <f>'Q2 (i)'!$C$11</f>
        <v>1620.8267690714965</v>
      </c>
      <c r="E150" s="35">
        <f>C150*'Q2 (i)'!$C$6</f>
        <v>889.60291847871247</v>
      </c>
      <c r="F150" s="34">
        <f t="shared" si="7"/>
        <v>731.22385059278406</v>
      </c>
      <c r="G150" s="36">
        <f t="shared" si="8"/>
        <v>241350.15277072499</v>
      </c>
    </row>
    <row r="151" spans="2:7" x14ac:dyDescent="0.2">
      <c r="B151" s="40">
        <v>145</v>
      </c>
      <c r="C151" s="35">
        <f t="shared" si="9"/>
        <v>241350.15277072499</v>
      </c>
      <c r="D151" s="42">
        <f>'Q2 (i)'!$C$11</f>
        <v>1620.8267690714965</v>
      </c>
      <c r="E151" s="35">
        <f>C151*'Q2 (i)'!$C$6</f>
        <v>886.91581019873036</v>
      </c>
      <c r="F151" s="34">
        <f t="shared" si="7"/>
        <v>733.91095887276617</v>
      </c>
      <c r="G151" s="36">
        <f t="shared" si="8"/>
        <v>240616.24181185223</v>
      </c>
    </row>
    <row r="152" spans="2:7" x14ac:dyDescent="0.2">
      <c r="B152" s="40">
        <v>146</v>
      </c>
      <c r="C152" s="35">
        <f t="shared" si="9"/>
        <v>240616.24181185223</v>
      </c>
      <c r="D152" s="42">
        <f>'Q2 (i)'!$C$11</f>
        <v>1620.8267690714965</v>
      </c>
      <c r="E152" s="35">
        <f>C152*'Q2 (i)'!$C$6</f>
        <v>884.2188273079812</v>
      </c>
      <c r="F152" s="34">
        <f t="shared" si="7"/>
        <v>736.60794176351533</v>
      </c>
      <c r="G152" s="36">
        <f t="shared" si="8"/>
        <v>239879.63387008873</v>
      </c>
    </row>
    <row r="153" spans="2:7" x14ac:dyDescent="0.2">
      <c r="B153" s="40">
        <v>147</v>
      </c>
      <c r="C153" s="35">
        <f t="shared" si="9"/>
        <v>239879.63387008873</v>
      </c>
      <c r="D153" s="42">
        <f>'Q2 (i)'!$C$11</f>
        <v>1620.8267690714965</v>
      </c>
      <c r="E153" s="35">
        <f>C153*'Q2 (i)'!$C$6</f>
        <v>881.51193351915219</v>
      </c>
      <c r="F153" s="34">
        <f t="shared" si="7"/>
        <v>739.31483555234433</v>
      </c>
      <c r="G153" s="36">
        <f t="shared" si="8"/>
        <v>239140.3190345364</v>
      </c>
    </row>
    <row r="154" spans="2:7" x14ac:dyDescent="0.2">
      <c r="B154" s="40">
        <v>148</v>
      </c>
      <c r="C154" s="35">
        <f t="shared" si="9"/>
        <v>239140.3190345364</v>
      </c>
      <c r="D154" s="42">
        <f>'Q2 (i)'!$C$11</f>
        <v>1620.8267690714965</v>
      </c>
      <c r="E154" s="35">
        <f>C154*'Q2 (i)'!$C$6</f>
        <v>878.79509241158212</v>
      </c>
      <c r="F154" s="34">
        <f t="shared" si="7"/>
        <v>742.03167665991441</v>
      </c>
      <c r="G154" s="36">
        <f t="shared" si="8"/>
        <v>238398.28735787648</v>
      </c>
    </row>
    <row r="155" spans="2:7" x14ac:dyDescent="0.2">
      <c r="B155" s="40">
        <v>149</v>
      </c>
      <c r="C155" s="35">
        <f t="shared" si="9"/>
        <v>238398.28735787648</v>
      </c>
      <c r="D155" s="42">
        <f>'Q2 (i)'!$C$11</f>
        <v>1620.8267690714965</v>
      </c>
      <c r="E155" s="35">
        <f>C155*'Q2 (i)'!$C$6</f>
        <v>876.06826743077033</v>
      </c>
      <c r="F155" s="34">
        <f t="shared" si="7"/>
        <v>744.75850164072619</v>
      </c>
      <c r="G155" s="36">
        <f t="shared" si="8"/>
        <v>237653.52885623576</v>
      </c>
    </row>
    <row r="156" spans="2:7" x14ac:dyDescent="0.2">
      <c r="B156" s="40">
        <v>150</v>
      </c>
      <c r="C156" s="35">
        <f t="shared" si="9"/>
        <v>237653.52885623576</v>
      </c>
      <c r="D156" s="42">
        <f>'Q2 (i)'!$C$11</f>
        <v>1620.8267690714965</v>
      </c>
      <c r="E156" s="35">
        <f>C156*'Q2 (i)'!$C$6</f>
        <v>873.33142188788565</v>
      </c>
      <c r="F156" s="34">
        <f t="shared" si="7"/>
        <v>747.49534718361087</v>
      </c>
      <c r="G156" s="36">
        <f t="shared" si="8"/>
        <v>236906.03350905215</v>
      </c>
    </row>
    <row r="157" spans="2:7" x14ac:dyDescent="0.2">
      <c r="B157" s="40">
        <v>151</v>
      </c>
      <c r="C157" s="35">
        <f t="shared" si="9"/>
        <v>236906.03350905215</v>
      </c>
      <c r="D157" s="42">
        <f>'Q2 (i)'!$C$11</f>
        <v>1620.8267690714965</v>
      </c>
      <c r="E157" s="35">
        <f>C157*'Q2 (i)'!$C$6</f>
        <v>870.5845189592726</v>
      </c>
      <c r="F157" s="34">
        <f t="shared" si="7"/>
        <v>750.24225011222393</v>
      </c>
      <c r="G157" s="36">
        <f t="shared" si="8"/>
        <v>236155.79125893992</v>
      </c>
    </row>
    <row r="158" spans="2:7" x14ac:dyDescent="0.2">
      <c r="B158" s="40">
        <v>152</v>
      </c>
      <c r="C158" s="35">
        <f t="shared" si="9"/>
        <v>236155.79125893992</v>
      </c>
      <c r="D158" s="42">
        <f>'Q2 (i)'!$C$11</f>
        <v>1620.8267690714965</v>
      </c>
      <c r="E158" s="35">
        <f>C158*'Q2 (i)'!$C$6</f>
        <v>867.82752168595528</v>
      </c>
      <c r="F158" s="34">
        <f t="shared" si="7"/>
        <v>752.99924738554125</v>
      </c>
      <c r="G158" s="36">
        <f t="shared" si="8"/>
        <v>235402.79201155438</v>
      </c>
    </row>
    <row r="159" spans="2:7" x14ac:dyDescent="0.2">
      <c r="B159" s="40">
        <v>153</v>
      </c>
      <c r="C159" s="35">
        <f t="shared" si="9"/>
        <v>235402.79201155438</v>
      </c>
      <c r="D159" s="42">
        <f>'Q2 (i)'!$C$11</f>
        <v>1620.8267690714965</v>
      </c>
      <c r="E159" s="35">
        <f>C159*'Q2 (i)'!$C$6</f>
        <v>865.06039297314101</v>
      </c>
      <c r="F159" s="34">
        <f t="shared" si="7"/>
        <v>755.76637609835552</v>
      </c>
      <c r="G159" s="36">
        <f t="shared" si="8"/>
        <v>234647.02563545603</v>
      </c>
    </row>
    <row r="160" spans="2:7" x14ac:dyDescent="0.2">
      <c r="B160" s="40">
        <v>154</v>
      </c>
      <c r="C160" s="35">
        <f t="shared" si="9"/>
        <v>234647.02563545603</v>
      </c>
      <c r="D160" s="42">
        <f>'Q2 (i)'!$C$11</f>
        <v>1620.8267690714965</v>
      </c>
      <c r="E160" s="35">
        <f>C160*'Q2 (i)'!$C$6</f>
        <v>862.28309558972069</v>
      </c>
      <c r="F160" s="34">
        <f t="shared" si="7"/>
        <v>758.54367348177584</v>
      </c>
      <c r="G160" s="36">
        <f t="shared" si="8"/>
        <v>233888.48196197426</v>
      </c>
    </row>
    <row r="161" spans="2:7" x14ac:dyDescent="0.2">
      <c r="B161" s="40">
        <v>155</v>
      </c>
      <c r="C161" s="35">
        <f t="shared" si="9"/>
        <v>233888.48196197426</v>
      </c>
      <c r="D161" s="42">
        <f>'Q2 (i)'!$C$11</f>
        <v>1620.8267690714965</v>
      </c>
      <c r="E161" s="35">
        <f>C161*'Q2 (i)'!$C$6</f>
        <v>859.495592167768</v>
      </c>
      <c r="F161" s="34">
        <f t="shared" si="7"/>
        <v>761.33117690372853</v>
      </c>
      <c r="G161" s="36">
        <f t="shared" si="8"/>
        <v>233127.15078507052</v>
      </c>
    </row>
    <row r="162" spans="2:7" x14ac:dyDescent="0.2">
      <c r="B162" s="40">
        <v>156</v>
      </c>
      <c r="C162" s="35">
        <f t="shared" si="9"/>
        <v>233127.15078507052</v>
      </c>
      <c r="D162" s="42">
        <f>'Q2 (i)'!$C$11</f>
        <v>1620.8267690714965</v>
      </c>
      <c r="E162" s="35">
        <f>C162*'Q2 (i)'!$C$6</f>
        <v>856.69784520203643</v>
      </c>
      <c r="F162" s="34">
        <f t="shared" si="7"/>
        <v>764.1289238694601</v>
      </c>
      <c r="G162" s="36">
        <f t="shared" si="8"/>
        <v>232363.02186120106</v>
      </c>
    </row>
    <row r="163" spans="2:7" x14ac:dyDescent="0.2">
      <c r="B163" s="40">
        <v>157</v>
      </c>
      <c r="C163" s="35">
        <f t="shared" si="9"/>
        <v>232363.02186120106</v>
      </c>
      <c r="D163" s="42">
        <f>'Q2 (i)'!$C$11</f>
        <v>1620.8267690714965</v>
      </c>
      <c r="E163" s="35">
        <f>C163*'Q2 (i)'!$C$6</f>
        <v>853.88981704945525</v>
      </c>
      <c r="F163" s="34">
        <f t="shared" si="7"/>
        <v>766.93695202204128</v>
      </c>
      <c r="G163" s="36">
        <f t="shared" si="8"/>
        <v>231596.08490917902</v>
      </c>
    </row>
    <row r="164" spans="2:7" x14ac:dyDescent="0.2">
      <c r="B164" s="40">
        <v>158</v>
      </c>
      <c r="C164" s="35">
        <f t="shared" si="9"/>
        <v>231596.08490917902</v>
      </c>
      <c r="D164" s="42">
        <f>'Q2 (i)'!$C$11</f>
        <v>1620.8267690714965</v>
      </c>
      <c r="E164" s="35">
        <f>C164*'Q2 (i)'!$C$6</f>
        <v>851.07146992862226</v>
      </c>
      <c r="F164" s="34">
        <f t="shared" si="7"/>
        <v>769.75529914287426</v>
      </c>
      <c r="G164" s="36">
        <f t="shared" si="8"/>
        <v>230826.32961003613</v>
      </c>
    </row>
    <row r="165" spans="2:7" x14ac:dyDescent="0.2">
      <c r="B165" s="40">
        <v>159</v>
      </c>
      <c r="C165" s="35">
        <f t="shared" si="9"/>
        <v>230826.32961003613</v>
      </c>
      <c r="D165" s="42">
        <f>'Q2 (i)'!$C$11</f>
        <v>1620.8267690714965</v>
      </c>
      <c r="E165" s="35">
        <f>C165*'Q2 (i)'!$C$6</f>
        <v>848.24276591929595</v>
      </c>
      <c r="F165" s="34">
        <f t="shared" si="7"/>
        <v>772.58400315220058</v>
      </c>
      <c r="G165" s="36">
        <f t="shared" si="8"/>
        <v>230053.74560688392</v>
      </c>
    </row>
    <row r="166" spans="2:7" x14ac:dyDescent="0.2">
      <c r="B166" s="40">
        <v>160</v>
      </c>
      <c r="C166" s="35">
        <f t="shared" si="9"/>
        <v>230053.74560688392</v>
      </c>
      <c r="D166" s="42">
        <f>'Q2 (i)'!$C$11</f>
        <v>1620.8267690714965</v>
      </c>
      <c r="E166" s="35">
        <f>C166*'Q2 (i)'!$C$6</f>
        <v>845.40366696188505</v>
      </c>
      <c r="F166" s="34">
        <f t="shared" si="7"/>
        <v>775.42310210961148</v>
      </c>
      <c r="G166" s="36">
        <f t="shared" si="8"/>
        <v>229278.32250477432</v>
      </c>
    </row>
    <row r="167" spans="2:7" x14ac:dyDescent="0.2">
      <c r="B167" s="40">
        <v>161</v>
      </c>
      <c r="C167" s="35">
        <f t="shared" si="9"/>
        <v>229278.32250477432</v>
      </c>
      <c r="D167" s="42">
        <f>'Q2 (i)'!$C$11</f>
        <v>1620.8267690714965</v>
      </c>
      <c r="E167" s="35">
        <f>C167*'Q2 (i)'!$C$6</f>
        <v>842.5541348569368</v>
      </c>
      <c r="F167" s="34">
        <f t="shared" si="7"/>
        <v>778.27263421455973</v>
      </c>
      <c r="G167" s="36">
        <f t="shared" si="8"/>
        <v>228500.04987055977</v>
      </c>
    </row>
    <row r="168" spans="2:7" x14ac:dyDescent="0.2">
      <c r="B168" s="40">
        <v>162</v>
      </c>
      <c r="C168" s="35">
        <f t="shared" si="9"/>
        <v>228500.04987055977</v>
      </c>
      <c r="D168" s="42">
        <f>'Q2 (i)'!$C$11</f>
        <v>1620.8267690714965</v>
      </c>
      <c r="E168" s="35">
        <f>C168*'Q2 (i)'!$C$6</f>
        <v>839.69413126462246</v>
      </c>
      <c r="F168" s="34">
        <f t="shared" si="7"/>
        <v>781.13263780687407</v>
      </c>
      <c r="G168" s="36">
        <f t="shared" si="8"/>
        <v>227718.91723275289</v>
      </c>
    </row>
    <row r="169" spans="2:7" x14ac:dyDescent="0.2">
      <c r="B169" s="40">
        <v>163</v>
      </c>
      <c r="C169" s="35">
        <f t="shared" si="9"/>
        <v>227718.91723275289</v>
      </c>
      <c r="D169" s="42">
        <f>'Q2 (i)'!$C$11</f>
        <v>1620.8267690714965</v>
      </c>
      <c r="E169" s="35">
        <f>C169*'Q2 (i)'!$C$6</f>
        <v>836.82361770422165</v>
      </c>
      <c r="F169" s="34">
        <f t="shared" si="7"/>
        <v>784.00315136727488</v>
      </c>
      <c r="G169" s="36">
        <f t="shared" si="8"/>
        <v>226934.91408138562</v>
      </c>
    </row>
    <row r="170" spans="2:7" x14ac:dyDescent="0.2">
      <c r="B170" s="40">
        <v>164</v>
      </c>
      <c r="C170" s="35">
        <f t="shared" si="9"/>
        <v>226934.91408138562</v>
      </c>
      <c r="D170" s="42">
        <f>'Q2 (i)'!$C$11</f>
        <v>1620.8267690714965</v>
      </c>
      <c r="E170" s="35">
        <f>C170*'Q2 (i)'!$C$6</f>
        <v>833.94255555360508</v>
      </c>
      <c r="F170" s="34">
        <f t="shared" si="7"/>
        <v>786.88421351789145</v>
      </c>
      <c r="G170" s="36">
        <f t="shared" si="8"/>
        <v>226148.02986786774</v>
      </c>
    </row>
    <row r="171" spans="2:7" x14ac:dyDescent="0.2">
      <c r="B171" s="40">
        <v>165</v>
      </c>
      <c r="C171" s="35">
        <f t="shared" si="9"/>
        <v>226148.02986786774</v>
      </c>
      <c r="D171" s="42">
        <f>'Q2 (i)'!$C$11</f>
        <v>1620.8267690714965</v>
      </c>
      <c r="E171" s="35">
        <f>C171*'Q2 (i)'!$C$6</f>
        <v>831.05090604871418</v>
      </c>
      <c r="F171" s="34">
        <f t="shared" si="7"/>
        <v>789.77586302278235</v>
      </c>
      <c r="G171" s="36">
        <f t="shared" si="8"/>
        <v>225358.25400484496</v>
      </c>
    </row>
    <row r="172" spans="2:7" x14ac:dyDescent="0.2">
      <c r="B172" s="40">
        <v>166</v>
      </c>
      <c r="C172" s="35">
        <f t="shared" si="9"/>
        <v>225358.25400484496</v>
      </c>
      <c r="D172" s="42">
        <f>'Q2 (i)'!$C$11</f>
        <v>1620.8267690714965</v>
      </c>
      <c r="E172" s="35">
        <f>C172*'Q2 (i)'!$C$6</f>
        <v>828.14863028304001</v>
      </c>
      <c r="F172" s="34">
        <f t="shared" si="7"/>
        <v>792.67813878845652</v>
      </c>
      <c r="G172" s="36">
        <f t="shared" si="8"/>
        <v>224565.57586605649</v>
      </c>
    </row>
    <row r="173" spans="2:7" x14ac:dyDescent="0.2">
      <c r="B173" s="40">
        <v>167</v>
      </c>
      <c r="C173" s="35">
        <f t="shared" si="9"/>
        <v>224565.57586605649</v>
      </c>
      <c r="D173" s="42">
        <f>'Q2 (i)'!$C$11</f>
        <v>1620.8267690714965</v>
      </c>
      <c r="E173" s="35">
        <f>C173*'Q2 (i)'!$C$6</f>
        <v>825.23568920709931</v>
      </c>
      <c r="F173" s="34">
        <f t="shared" si="7"/>
        <v>795.59107986439722</v>
      </c>
      <c r="G173" s="36">
        <f t="shared" si="8"/>
        <v>223769.9847861921</v>
      </c>
    </row>
    <row r="174" spans="2:7" x14ac:dyDescent="0.2">
      <c r="B174" s="40">
        <v>168</v>
      </c>
      <c r="C174" s="35">
        <f t="shared" si="9"/>
        <v>223769.9847861921</v>
      </c>
      <c r="D174" s="42">
        <f>'Q2 (i)'!$C$11</f>
        <v>1620.8267690714965</v>
      </c>
      <c r="E174" s="35">
        <f>C174*'Q2 (i)'!$C$6</f>
        <v>822.31204362790993</v>
      </c>
      <c r="F174" s="34">
        <f t="shared" si="7"/>
        <v>798.5147254435866</v>
      </c>
      <c r="G174" s="36">
        <f t="shared" si="8"/>
        <v>222971.47006074851</v>
      </c>
    </row>
    <row r="175" spans="2:7" x14ac:dyDescent="0.2">
      <c r="B175" s="40">
        <v>169</v>
      </c>
      <c r="C175" s="35">
        <f t="shared" si="9"/>
        <v>222971.47006074851</v>
      </c>
      <c r="D175" s="42">
        <f>'Q2 (i)'!$C$11</f>
        <v>1620.8267690714965</v>
      </c>
      <c r="E175" s="35">
        <f>C175*'Q2 (i)'!$C$6</f>
        <v>819.37765420846267</v>
      </c>
      <c r="F175" s="34">
        <f t="shared" si="7"/>
        <v>801.44911486303386</v>
      </c>
      <c r="G175" s="36">
        <f t="shared" si="8"/>
        <v>222170.02094588548</v>
      </c>
    </row>
    <row r="176" spans="2:7" x14ac:dyDescent="0.2">
      <c r="B176" s="40">
        <v>170</v>
      </c>
      <c r="C176" s="35">
        <f t="shared" si="9"/>
        <v>222170.02094588548</v>
      </c>
      <c r="D176" s="42">
        <f>'Q2 (i)'!$C$11</f>
        <v>1620.8267690714965</v>
      </c>
      <c r="E176" s="35">
        <f>C176*'Q2 (i)'!$C$6</f>
        <v>816.43248146719213</v>
      </c>
      <c r="F176" s="34">
        <f t="shared" si="7"/>
        <v>804.3942876043044</v>
      </c>
      <c r="G176" s="36">
        <f t="shared" si="8"/>
        <v>221365.62665828117</v>
      </c>
    </row>
    <row r="177" spans="2:7" x14ac:dyDescent="0.2">
      <c r="B177" s="40">
        <v>171</v>
      </c>
      <c r="C177" s="35">
        <f t="shared" si="9"/>
        <v>221365.62665828117</v>
      </c>
      <c r="D177" s="42">
        <f>'Q2 (i)'!$C$11</f>
        <v>1620.8267690714965</v>
      </c>
      <c r="E177" s="35">
        <f>C177*'Q2 (i)'!$C$6</f>
        <v>813.4764857774461</v>
      </c>
      <c r="F177" s="34">
        <f t="shared" si="7"/>
        <v>807.35028329405043</v>
      </c>
      <c r="G177" s="36">
        <f t="shared" si="8"/>
        <v>220558.27637498712</v>
      </c>
    </row>
    <row r="178" spans="2:7" x14ac:dyDescent="0.2">
      <c r="B178" s="40">
        <v>172</v>
      </c>
      <c r="C178" s="35">
        <f t="shared" si="9"/>
        <v>220558.27637498712</v>
      </c>
      <c r="D178" s="42">
        <f>'Q2 (i)'!$C$11</f>
        <v>1620.8267690714965</v>
      </c>
      <c r="E178" s="35">
        <f>C178*'Q2 (i)'!$C$6</f>
        <v>810.5096273669518</v>
      </c>
      <c r="F178" s="34">
        <f t="shared" si="7"/>
        <v>810.31714170454472</v>
      </c>
      <c r="G178" s="36">
        <f t="shared" si="8"/>
        <v>219747.95923328257</v>
      </c>
    </row>
    <row r="179" spans="2:7" x14ac:dyDescent="0.2">
      <c r="B179" s="40">
        <v>173</v>
      </c>
      <c r="C179" s="35">
        <f t="shared" si="9"/>
        <v>219747.95923328257</v>
      </c>
      <c r="D179" s="42">
        <f>'Q2 (i)'!$C$11</f>
        <v>1620.8267690714965</v>
      </c>
      <c r="E179" s="35">
        <f>C179*'Q2 (i)'!$C$6</f>
        <v>807.53186631728079</v>
      </c>
      <c r="F179" s="34">
        <f t="shared" si="7"/>
        <v>813.29490275421574</v>
      </c>
      <c r="G179" s="36">
        <f t="shared" si="8"/>
        <v>218934.66433052835</v>
      </c>
    </row>
    <row r="180" spans="2:7" x14ac:dyDescent="0.2">
      <c r="B180" s="40">
        <v>174</v>
      </c>
      <c r="C180" s="35">
        <f t="shared" si="9"/>
        <v>218934.66433052835</v>
      </c>
      <c r="D180" s="42">
        <f>'Q2 (i)'!$C$11</f>
        <v>1620.8267690714965</v>
      </c>
      <c r="E180" s="35">
        <f>C180*'Q2 (i)'!$C$6</f>
        <v>804.54316256331219</v>
      </c>
      <c r="F180" s="34">
        <f t="shared" si="7"/>
        <v>816.28360650818433</v>
      </c>
      <c r="G180" s="36">
        <f t="shared" si="8"/>
        <v>218118.38072402016</v>
      </c>
    </row>
    <row r="181" spans="2:7" x14ac:dyDescent="0.2">
      <c r="B181" s="40">
        <v>175</v>
      </c>
      <c r="C181" s="35">
        <f t="shared" si="9"/>
        <v>218118.38072402016</v>
      </c>
      <c r="D181" s="42">
        <f>'Q2 (i)'!$C$11</f>
        <v>1620.8267690714965</v>
      </c>
      <c r="E181" s="35">
        <f>C181*'Q2 (i)'!$C$6</f>
        <v>801.54347589269344</v>
      </c>
      <c r="F181" s="34">
        <f t="shared" si="7"/>
        <v>819.28329317880309</v>
      </c>
      <c r="G181" s="36">
        <f t="shared" si="8"/>
        <v>217299.09743084136</v>
      </c>
    </row>
    <row r="182" spans="2:7" x14ac:dyDescent="0.2">
      <c r="B182" s="40">
        <v>176</v>
      </c>
      <c r="C182" s="35">
        <f t="shared" si="9"/>
        <v>217299.09743084136</v>
      </c>
      <c r="D182" s="42">
        <f>'Q2 (i)'!$C$11</f>
        <v>1620.8267690714965</v>
      </c>
      <c r="E182" s="35">
        <f>C182*'Q2 (i)'!$C$6</f>
        <v>798.53276594529905</v>
      </c>
      <c r="F182" s="34">
        <f t="shared" si="7"/>
        <v>822.29400312619748</v>
      </c>
      <c r="G182" s="36">
        <f t="shared" si="8"/>
        <v>216476.80342771515</v>
      </c>
    </row>
    <row r="183" spans="2:7" x14ac:dyDescent="0.2">
      <c r="B183" s="40">
        <v>177</v>
      </c>
      <c r="C183" s="35">
        <f t="shared" si="9"/>
        <v>216476.80342771515</v>
      </c>
      <c r="D183" s="42">
        <f>'Q2 (i)'!$C$11</f>
        <v>1620.8267690714965</v>
      </c>
      <c r="E183" s="35">
        <f>C183*'Q2 (i)'!$C$6</f>
        <v>795.51099221268805</v>
      </c>
      <c r="F183" s="34">
        <f t="shared" si="7"/>
        <v>825.31577685880848</v>
      </c>
      <c r="G183" s="36">
        <f t="shared" si="8"/>
        <v>215651.48765085635</v>
      </c>
    </row>
    <row r="184" spans="2:7" x14ac:dyDescent="0.2">
      <c r="B184" s="40">
        <v>178</v>
      </c>
      <c r="C184" s="35">
        <f t="shared" si="9"/>
        <v>215651.48765085635</v>
      </c>
      <c r="D184" s="42">
        <f>'Q2 (i)'!$C$11</f>
        <v>1620.8267690714965</v>
      </c>
      <c r="E184" s="35">
        <f>C184*'Q2 (i)'!$C$6</f>
        <v>792.4781140375585</v>
      </c>
      <c r="F184" s="34">
        <f t="shared" si="7"/>
        <v>828.34865503393803</v>
      </c>
      <c r="G184" s="36">
        <f t="shared" si="8"/>
        <v>214823.1389958224</v>
      </c>
    </row>
    <row r="185" spans="2:7" x14ac:dyDescent="0.2">
      <c r="B185" s="40">
        <v>179</v>
      </c>
      <c r="C185" s="35">
        <f t="shared" si="9"/>
        <v>214823.1389958224</v>
      </c>
      <c r="D185" s="42">
        <f>'Q2 (i)'!$C$11</f>
        <v>1620.8267690714965</v>
      </c>
      <c r="E185" s="35">
        <f>C185*'Q2 (i)'!$C$6</f>
        <v>789.43409061320051</v>
      </c>
      <c r="F185" s="34">
        <f t="shared" si="7"/>
        <v>831.39267845829602</v>
      </c>
      <c r="G185" s="36">
        <f t="shared" si="8"/>
        <v>213991.7463173641</v>
      </c>
    </row>
    <row r="186" spans="2:7" x14ac:dyDescent="0.2">
      <c r="B186" s="40">
        <v>180</v>
      </c>
      <c r="C186" s="35">
        <f t="shared" si="9"/>
        <v>213991.7463173641</v>
      </c>
      <c r="D186" s="42">
        <f>'Q2 (i)'!$C$11</f>
        <v>1620.8267690714965</v>
      </c>
      <c r="E186" s="35">
        <f>C186*'Q2 (i)'!$C$6</f>
        <v>786.37888098294763</v>
      </c>
      <c r="F186" s="34">
        <f t="shared" si="7"/>
        <v>834.44788808854889</v>
      </c>
      <c r="G186" s="36">
        <f t="shared" si="8"/>
        <v>213157.29842927554</v>
      </c>
    </row>
    <row r="187" spans="2:7" x14ac:dyDescent="0.2">
      <c r="B187" s="40">
        <v>181</v>
      </c>
      <c r="C187" s="35">
        <f t="shared" si="9"/>
        <v>213157.29842927554</v>
      </c>
      <c r="D187" s="42">
        <f>'Q2 (i)'!$C$11</f>
        <v>1620.8267690714965</v>
      </c>
      <c r="E187" s="35">
        <f>C187*'Q2 (i)'!$C$6</f>
        <v>783.31244403962512</v>
      </c>
      <c r="F187" s="34">
        <f t="shared" si="7"/>
        <v>837.51432503187141</v>
      </c>
      <c r="G187" s="36">
        <f t="shared" si="8"/>
        <v>212319.78410424368</v>
      </c>
    </row>
    <row r="188" spans="2:7" x14ac:dyDescent="0.2">
      <c r="B188" s="40">
        <v>182</v>
      </c>
      <c r="C188" s="35">
        <f t="shared" si="9"/>
        <v>212319.78410424368</v>
      </c>
      <c r="D188" s="42">
        <f>'Q2 (i)'!$C$11</f>
        <v>1620.8267690714965</v>
      </c>
      <c r="E188" s="35">
        <f>C188*'Q2 (i)'!$C$6</f>
        <v>780.2347385249974</v>
      </c>
      <c r="F188" s="34">
        <f t="shared" si="7"/>
        <v>840.59203054649913</v>
      </c>
      <c r="G188" s="36">
        <f t="shared" si="8"/>
        <v>211479.19207369717</v>
      </c>
    </row>
    <row r="189" spans="2:7" x14ac:dyDescent="0.2">
      <c r="B189" s="40">
        <v>183</v>
      </c>
      <c r="C189" s="35">
        <f t="shared" si="9"/>
        <v>211479.19207369717</v>
      </c>
      <c r="D189" s="42">
        <f>'Q2 (i)'!$C$11</f>
        <v>1620.8267690714965</v>
      </c>
      <c r="E189" s="35">
        <f>C189*'Q2 (i)'!$C$6</f>
        <v>777.14572302921283</v>
      </c>
      <c r="F189" s="34">
        <f t="shared" si="7"/>
        <v>843.6810460422837</v>
      </c>
      <c r="G189" s="36">
        <f t="shared" si="8"/>
        <v>210635.51102765489</v>
      </c>
    </row>
    <row r="190" spans="2:7" x14ac:dyDescent="0.2">
      <c r="B190" s="40">
        <v>184</v>
      </c>
      <c r="C190" s="35">
        <f t="shared" si="9"/>
        <v>210635.51102765489</v>
      </c>
      <c r="D190" s="42">
        <f>'Q2 (i)'!$C$11</f>
        <v>1620.8267690714965</v>
      </c>
      <c r="E190" s="35">
        <f>C190*'Q2 (i)'!$C$6</f>
        <v>774.04535599024632</v>
      </c>
      <c r="F190" s="34">
        <f t="shared" si="7"/>
        <v>846.78141308125021</v>
      </c>
      <c r="G190" s="36">
        <f t="shared" si="8"/>
        <v>209788.72961457365</v>
      </c>
    </row>
    <row r="191" spans="2:7" x14ac:dyDescent="0.2">
      <c r="B191" s="40">
        <v>185</v>
      </c>
      <c r="C191" s="35">
        <f t="shared" si="9"/>
        <v>209788.72961457365</v>
      </c>
      <c r="D191" s="42">
        <f>'Q2 (i)'!$C$11</f>
        <v>1620.8267690714965</v>
      </c>
      <c r="E191" s="35">
        <f>C191*'Q2 (i)'!$C$6</f>
        <v>770.93359569334018</v>
      </c>
      <c r="F191" s="34">
        <f t="shared" si="7"/>
        <v>849.89317337815635</v>
      </c>
      <c r="G191" s="36">
        <f t="shared" si="8"/>
        <v>208938.83644119548</v>
      </c>
    </row>
    <row r="192" spans="2:7" x14ac:dyDescent="0.2">
      <c r="B192" s="40">
        <v>186</v>
      </c>
      <c r="C192" s="35">
        <f t="shared" si="9"/>
        <v>208938.83644119548</v>
      </c>
      <c r="D192" s="42">
        <f>'Q2 (i)'!$C$11</f>
        <v>1620.8267690714965</v>
      </c>
      <c r="E192" s="35">
        <f>C192*'Q2 (i)'!$C$6</f>
        <v>767.81040027044298</v>
      </c>
      <c r="F192" s="34">
        <f t="shared" si="7"/>
        <v>853.01636880105355</v>
      </c>
      <c r="G192" s="36">
        <f t="shared" si="8"/>
        <v>208085.82007239442</v>
      </c>
    </row>
    <row r="193" spans="2:7" x14ac:dyDescent="0.2">
      <c r="B193" s="40">
        <v>187</v>
      </c>
      <c r="C193" s="35">
        <f t="shared" si="9"/>
        <v>208085.82007239442</v>
      </c>
      <c r="D193" s="42">
        <f>'Q2 (i)'!$C$11</f>
        <v>1620.8267690714965</v>
      </c>
      <c r="E193" s="35">
        <f>C193*'Q2 (i)'!$C$6</f>
        <v>764.67572769964625</v>
      </c>
      <c r="F193" s="34">
        <f t="shared" si="7"/>
        <v>856.15104137185028</v>
      </c>
      <c r="G193" s="36">
        <f t="shared" si="8"/>
        <v>207229.66903102255</v>
      </c>
    </row>
    <row r="194" spans="2:7" x14ac:dyDescent="0.2">
      <c r="B194" s="40">
        <v>188</v>
      </c>
      <c r="C194" s="35">
        <f t="shared" si="9"/>
        <v>207229.66903102255</v>
      </c>
      <c r="D194" s="42">
        <f>'Q2 (i)'!$C$11</f>
        <v>1620.8267690714965</v>
      </c>
      <c r="E194" s="35">
        <f>C194*'Q2 (i)'!$C$6</f>
        <v>761.52953580461917</v>
      </c>
      <c r="F194" s="34">
        <f t="shared" si="7"/>
        <v>859.29723326687736</v>
      </c>
      <c r="G194" s="36">
        <f t="shared" si="8"/>
        <v>206370.37179775568</v>
      </c>
    </row>
    <row r="195" spans="2:7" x14ac:dyDescent="0.2">
      <c r="B195" s="40">
        <v>189</v>
      </c>
      <c r="C195" s="35">
        <f t="shared" si="9"/>
        <v>206370.37179775568</v>
      </c>
      <c r="D195" s="42">
        <f>'Q2 (i)'!$C$11</f>
        <v>1620.8267690714965</v>
      </c>
      <c r="E195" s="35">
        <f>C195*'Q2 (i)'!$C$6</f>
        <v>758.37178225404068</v>
      </c>
      <c r="F195" s="34">
        <f t="shared" si="7"/>
        <v>862.45498681745585</v>
      </c>
      <c r="G195" s="36">
        <f t="shared" si="8"/>
        <v>205507.91681093822</v>
      </c>
    </row>
    <row r="196" spans="2:7" x14ac:dyDescent="0.2">
      <c r="B196" s="40">
        <v>190</v>
      </c>
      <c r="C196" s="35">
        <f t="shared" si="9"/>
        <v>205507.91681093822</v>
      </c>
      <c r="D196" s="42">
        <f>'Q2 (i)'!$C$11</f>
        <v>1620.8267690714965</v>
      </c>
      <c r="E196" s="35">
        <f>C196*'Q2 (i)'!$C$6</f>
        <v>755.20242456103017</v>
      </c>
      <c r="F196" s="34">
        <f t="shared" si="7"/>
        <v>865.62434451046636</v>
      </c>
      <c r="G196" s="36">
        <f t="shared" si="8"/>
        <v>204642.29246642775</v>
      </c>
    </row>
    <row r="197" spans="2:7" x14ac:dyDescent="0.2">
      <c r="B197" s="40">
        <v>191</v>
      </c>
      <c r="C197" s="35">
        <f t="shared" si="9"/>
        <v>204642.29246642775</v>
      </c>
      <c r="D197" s="42">
        <f>'Q2 (i)'!$C$11</f>
        <v>1620.8267690714965</v>
      </c>
      <c r="E197" s="35">
        <f>C197*'Q2 (i)'!$C$6</f>
        <v>752.02142008257613</v>
      </c>
      <c r="F197" s="34">
        <f t="shared" si="7"/>
        <v>868.8053489889204</v>
      </c>
      <c r="G197" s="36">
        <f t="shared" si="8"/>
        <v>203773.48711743884</v>
      </c>
    </row>
    <row r="198" spans="2:7" x14ac:dyDescent="0.2">
      <c r="B198" s="40">
        <v>192</v>
      </c>
      <c r="C198" s="35">
        <f t="shared" si="9"/>
        <v>203773.48711743884</v>
      </c>
      <c r="D198" s="42">
        <f>'Q2 (i)'!$C$11</f>
        <v>1620.8267690714965</v>
      </c>
      <c r="E198" s="35">
        <f>C198*'Q2 (i)'!$C$6</f>
        <v>748.8287260189619</v>
      </c>
      <c r="F198" s="34">
        <f t="shared" si="7"/>
        <v>871.99804305253463</v>
      </c>
      <c r="G198" s="36">
        <f t="shared" si="8"/>
        <v>202901.48907438631</v>
      </c>
    </row>
    <row r="199" spans="2:7" x14ac:dyDescent="0.2">
      <c r="B199" s="40">
        <v>193</v>
      </c>
      <c r="C199" s="35">
        <f t="shared" si="9"/>
        <v>202901.48907438631</v>
      </c>
      <c r="D199" s="42">
        <f>'Q2 (i)'!$C$11</f>
        <v>1620.8267690714965</v>
      </c>
      <c r="E199" s="35">
        <f>C199*'Q2 (i)'!$C$6</f>
        <v>745.62429941318987</v>
      </c>
      <c r="F199" s="34">
        <f t="shared" ref="F199:F262" si="10">D199-E199</f>
        <v>875.20246965830665</v>
      </c>
      <c r="G199" s="36">
        <f t="shared" ref="G199:G262" si="11">C199-F199</f>
        <v>202026.286604728</v>
      </c>
    </row>
    <row r="200" spans="2:7" x14ac:dyDescent="0.2">
      <c r="B200" s="40">
        <v>194</v>
      </c>
      <c r="C200" s="35">
        <f t="shared" ref="C200:C263" si="12">G199</f>
        <v>202026.286604728</v>
      </c>
      <c r="D200" s="42">
        <f>'Q2 (i)'!$C$11</f>
        <v>1620.8267690714965</v>
      </c>
      <c r="E200" s="35">
        <f>C200*'Q2 (i)'!$C$6</f>
        <v>742.40809715040405</v>
      </c>
      <c r="F200" s="34">
        <f t="shared" si="10"/>
        <v>878.41867192109248</v>
      </c>
      <c r="G200" s="36">
        <f t="shared" si="11"/>
        <v>201147.8679328069</v>
      </c>
    </row>
    <row r="201" spans="2:7" x14ac:dyDescent="0.2">
      <c r="B201" s="40">
        <v>195</v>
      </c>
      <c r="C201" s="35">
        <f t="shared" si="12"/>
        <v>201147.8679328069</v>
      </c>
      <c r="D201" s="42">
        <f>'Q2 (i)'!$C$11</f>
        <v>1620.8267690714965</v>
      </c>
      <c r="E201" s="35">
        <f>C201*'Q2 (i)'!$C$6</f>
        <v>739.1800759573091</v>
      </c>
      <c r="F201" s="34">
        <f t="shared" si="10"/>
        <v>881.64669311418743</v>
      </c>
      <c r="G201" s="36">
        <f t="shared" si="11"/>
        <v>200266.22123969271</v>
      </c>
    </row>
    <row r="202" spans="2:7" x14ac:dyDescent="0.2">
      <c r="B202" s="40">
        <v>196</v>
      </c>
      <c r="C202" s="35">
        <f t="shared" si="12"/>
        <v>200266.22123969271</v>
      </c>
      <c r="D202" s="42">
        <f>'Q2 (i)'!$C$11</f>
        <v>1620.8267690714965</v>
      </c>
      <c r="E202" s="35">
        <f>C202*'Q2 (i)'!$C$6</f>
        <v>735.940192401589</v>
      </c>
      <c r="F202" s="34">
        <f t="shared" si="10"/>
        <v>884.88657666990753</v>
      </c>
      <c r="G202" s="36">
        <f t="shared" si="11"/>
        <v>199381.3346630228</v>
      </c>
    </row>
    <row r="203" spans="2:7" x14ac:dyDescent="0.2">
      <c r="B203" s="40">
        <v>197</v>
      </c>
      <c r="C203" s="35">
        <f t="shared" si="12"/>
        <v>199381.3346630228</v>
      </c>
      <c r="D203" s="42">
        <f>'Q2 (i)'!$C$11</f>
        <v>1620.8267690714965</v>
      </c>
      <c r="E203" s="35">
        <f>C203*'Q2 (i)'!$C$6</f>
        <v>732.68840289132208</v>
      </c>
      <c r="F203" s="34">
        <f t="shared" si="10"/>
        <v>888.13836618017444</v>
      </c>
      <c r="G203" s="36">
        <f t="shared" si="11"/>
        <v>198493.19629684262</v>
      </c>
    </row>
    <row r="204" spans="2:7" x14ac:dyDescent="0.2">
      <c r="B204" s="40">
        <v>198</v>
      </c>
      <c r="C204" s="35">
        <f t="shared" si="12"/>
        <v>198493.19629684262</v>
      </c>
      <c r="D204" s="42">
        <f>'Q2 (i)'!$C$11</f>
        <v>1620.8267690714965</v>
      </c>
      <c r="E204" s="35">
        <f>C204*'Q2 (i)'!$C$6</f>
        <v>729.42466367439454</v>
      </c>
      <c r="F204" s="34">
        <f t="shared" si="10"/>
        <v>891.40210539710199</v>
      </c>
      <c r="G204" s="36">
        <f t="shared" si="11"/>
        <v>197601.79419144552</v>
      </c>
    </row>
    <row r="205" spans="2:7" x14ac:dyDescent="0.2">
      <c r="B205" s="40">
        <v>199</v>
      </c>
      <c r="C205" s="35">
        <f t="shared" si="12"/>
        <v>197601.79419144552</v>
      </c>
      <c r="D205" s="42">
        <f>'Q2 (i)'!$C$11</f>
        <v>1620.8267690714965</v>
      </c>
      <c r="E205" s="35">
        <f>C205*'Q2 (i)'!$C$6</f>
        <v>726.14893083791196</v>
      </c>
      <c r="F205" s="34">
        <f t="shared" si="10"/>
        <v>894.67783823358457</v>
      </c>
      <c r="G205" s="36">
        <f t="shared" si="11"/>
        <v>196707.11635321192</v>
      </c>
    </row>
    <row r="206" spans="2:7" x14ac:dyDescent="0.2">
      <c r="B206" s="40">
        <v>200</v>
      </c>
      <c r="C206" s="35">
        <f t="shared" si="12"/>
        <v>196707.11635321192</v>
      </c>
      <c r="D206" s="42">
        <f>'Q2 (i)'!$C$11</f>
        <v>1620.8267690714965</v>
      </c>
      <c r="E206" s="35">
        <f>C206*'Q2 (i)'!$C$6</f>
        <v>722.86116030760866</v>
      </c>
      <c r="F206" s="34">
        <f t="shared" si="10"/>
        <v>897.96560876388787</v>
      </c>
      <c r="G206" s="36">
        <f t="shared" si="11"/>
        <v>195809.15074444804</v>
      </c>
    </row>
    <row r="207" spans="2:7" x14ac:dyDescent="0.2">
      <c r="B207" s="40">
        <v>201</v>
      </c>
      <c r="C207" s="35">
        <f t="shared" si="12"/>
        <v>195809.15074444804</v>
      </c>
      <c r="D207" s="42">
        <f>'Q2 (i)'!$C$11</f>
        <v>1620.8267690714965</v>
      </c>
      <c r="E207" s="35">
        <f>C207*'Q2 (i)'!$C$6</f>
        <v>719.56130784725417</v>
      </c>
      <c r="F207" s="34">
        <f t="shared" si="10"/>
        <v>901.26546122424236</v>
      </c>
      <c r="G207" s="36">
        <f t="shared" si="11"/>
        <v>194907.88528322379</v>
      </c>
    </row>
    <row r="208" spans="2:7" x14ac:dyDescent="0.2">
      <c r="B208" s="40">
        <v>202</v>
      </c>
      <c r="C208" s="35">
        <f t="shared" si="12"/>
        <v>194907.88528322379</v>
      </c>
      <c r="D208" s="42">
        <f>'Q2 (i)'!$C$11</f>
        <v>1620.8267690714965</v>
      </c>
      <c r="E208" s="35">
        <f>C208*'Q2 (i)'!$C$6</f>
        <v>716.24932905805827</v>
      </c>
      <c r="F208" s="34">
        <f t="shared" si="10"/>
        <v>904.57744001343826</v>
      </c>
      <c r="G208" s="36">
        <f t="shared" si="11"/>
        <v>194003.30784321035</v>
      </c>
    </row>
    <row r="209" spans="2:7" x14ac:dyDescent="0.2">
      <c r="B209" s="40">
        <v>203</v>
      </c>
      <c r="C209" s="35">
        <f t="shared" si="12"/>
        <v>194003.30784321035</v>
      </c>
      <c r="D209" s="42">
        <f>'Q2 (i)'!$C$11</f>
        <v>1620.8267690714965</v>
      </c>
      <c r="E209" s="35">
        <f>C209*'Q2 (i)'!$C$6</f>
        <v>712.92517937807372</v>
      </c>
      <c r="F209" s="34">
        <f t="shared" si="10"/>
        <v>907.90158969342281</v>
      </c>
      <c r="G209" s="36">
        <f t="shared" si="11"/>
        <v>193095.40625351694</v>
      </c>
    </row>
    <row r="210" spans="2:7" x14ac:dyDescent="0.2">
      <c r="B210" s="40">
        <v>204</v>
      </c>
      <c r="C210" s="35">
        <f t="shared" si="12"/>
        <v>193095.40625351694</v>
      </c>
      <c r="D210" s="42">
        <f>'Q2 (i)'!$C$11</f>
        <v>1620.8267690714965</v>
      </c>
      <c r="E210" s="35">
        <f>C210*'Q2 (i)'!$C$6</f>
        <v>709.58881408159687</v>
      </c>
      <c r="F210" s="34">
        <f t="shared" si="10"/>
        <v>911.23795498989966</v>
      </c>
      <c r="G210" s="36">
        <f t="shared" si="11"/>
        <v>192184.16829852705</v>
      </c>
    </row>
    <row r="211" spans="2:7" x14ac:dyDescent="0.2">
      <c r="B211" s="40">
        <v>205</v>
      </c>
      <c r="C211" s="35">
        <f t="shared" si="12"/>
        <v>192184.16829852705</v>
      </c>
      <c r="D211" s="42">
        <f>'Q2 (i)'!$C$11</f>
        <v>1620.8267690714965</v>
      </c>
      <c r="E211" s="35">
        <f>C211*'Q2 (i)'!$C$6</f>
        <v>706.24018827856514</v>
      </c>
      <c r="F211" s="34">
        <f t="shared" si="10"/>
        <v>914.58658079293139</v>
      </c>
      <c r="G211" s="36">
        <f t="shared" si="11"/>
        <v>191269.58171773411</v>
      </c>
    </row>
    <row r="212" spans="2:7" x14ac:dyDescent="0.2">
      <c r="B212" s="40">
        <v>206</v>
      </c>
      <c r="C212" s="35">
        <f t="shared" si="12"/>
        <v>191269.58171773411</v>
      </c>
      <c r="D212" s="42">
        <f>'Q2 (i)'!$C$11</f>
        <v>1620.8267690714965</v>
      </c>
      <c r="E212" s="35">
        <f>C212*'Q2 (i)'!$C$6</f>
        <v>702.8792569139539</v>
      </c>
      <c r="F212" s="34">
        <f t="shared" si="10"/>
        <v>917.94751215754263</v>
      </c>
      <c r="G212" s="36">
        <f t="shared" si="11"/>
        <v>190351.63420557656</v>
      </c>
    </row>
    <row r="213" spans="2:7" x14ac:dyDescent="0.2">
      <c r="B213" s="40">
        <v>207</v>
      </c>
      <c r="C213" s="35">
        <f t="shared" si="12"/>
        <v>190351.63420557656</v>
      </c>
      <c r="D213" s="42">
        <f>'Q2 (i)'!$C$11</f>
        <v>1620.8267690714965</v>
      </c>
      <c r="E213" s="35">
        <f>C213*'Q2 (i)'!$C$6</f>
        <v>699.50597476716962</v>
      </c>
      <c r="F213" s="34">
        <f t="shared" si="10"/>
        <v>921.32079430432691</v>
      </c>
      <c r="G213" s="36">
        <f t="shared" si="11"/>
        <v>189430.31341127222</v>
      </c>
    </row>
    <row r="214" spans="2:7" x14ac:dyDescent="0.2">
      <c r="B214" s="40">
        <v>208</v>
      </c>
      <c r="C214" s="35">
        <f t="shared" si="12"/>
        <v>189430.31341127222</v>
      </c>
      <c r="D214" s="42">
        <f>'Q2 (i)'!$C$11</f>
        <v>1620.8267690714965</v>
      </c>
      <c r="E214" s="35">
        <f>C214*'Q2 (i)'!$C$6</f>
        <v>696.12029645144207</v>
      </c>
      <c r="F214" s="34">
        <f t="shared" si="10"/>
        <v>924.70647262005446</v>
      </c>
      <c r="G214" s="36">
        <f t="shared" si="11"/>
        <v>188505.60693865217</v>
      </c>
    </row>
    <row r="215" spans="2:7" x14ac:dyDescent="0.2">
      <c r="B215" s="40">
        <v>209</v>
      </c>
      <c r="C215" s="35">
        <f t="shared" si="12"/>
        <v>188505.60693865217</v>
      </c>
      <c r="D215" s="42">
        <f>'Q2 (i)'!$C$11</f>
        <v>1620.8267690714965</v>
      </c>
      <c r="E215" s="35">
        <f>C215*'Q2 (i)'!$C$6</f>
        <v>692.72217641321322</v>
      </c>
      <c r="F215" s="34">
        <f t="shared" si="10"/>
        <v>928.10459265828331</v>
      </c>
      <c r="G215" s="36">
        <f t="shared" si="11"/>
        <v>187577.50234599388</v>
      </c>
    </row>
    <row r="216" spans="2:7" x14ac:dyDescent="0.2">
      <c r="B216" s="40">
        <v>210</v>
      </c>
      <c r="C216" s="35">
        <f t="shared" si="12"/>
        <v>187577.50234599388</v>
      </c>
      <c r="D216" s="42">
        <f>'Q2 (i)'!$C$11</f>
        <v>1620.8267690714965</v>
      </c>
      <c r="E216" s="35">
        <f>C216*'Q2 (i)'!$C$6</f>
        <v>689.31156893152388</v>
      </c>
      <c r="F216" s="34">
        <f t="shared" si="10"/>
        <v>931.51520013997265</v>
      </c>
      <c r="G216" s="36">
        <f t="shared" si="11"/>
        <v>186645.9871458539</v>
      </c>
    </row>
    <row r="217" spans="2:7" x14ac:dyDescent="0.2">
      <c r="B217" s="40">
        <v>211</v>
      </c>
      <c r="C217" s="35">
        <f t="shared" si="12"/>
        <v>186645.9871458539</v>
      </c>
      <c r="D217" s="42">
        <f>'Q2 (i)'!$C$11</f>
        <v>1620.8267690714965</v>
      </c>
      <c r="E217" s="35">
        <f>C217*'Q2 (i)'!$C$6</f>
        <v>685.8884281173996</v>
      </c>
      <c r="F217" s="34">
        <f t="shared" si="10"/>
        <v>934.93834095409693</v>
      </c>
      <c r="G217" s="36">
        <f t="shared" si="11"/>
        <v>185711.04880489979</v>
      </c>
    </row>
    <row r="218" spans="2:7" x14ac:dyDescent="0.2">
      <c r="B218" s="40">
        <v>212</v>
      </c>
      <c r="C218" s="35">
        <f t="shared" si="12"/>
        <v>185711.04880489979</v>
      </c>
      <c r="D218" s="42">
        <f>'Q2 (i)'!$C$11</f>
        <v>1620.8267690714965</v>
      </c>
      <c r="E218" s="35">
        <f>C218*'Q2 (i)'!$C$6</f>
        <v>682.45270791323264</v>
      </c>
      <c r="F218" s="34">
        <f t="shared" si="10"/>
        <v>938.37406115826388</v>
      </c>
      <c r="G218" s="36">
        <f t="shared" si="11"/>
        <v>184772.67474374152</v>
      </c>
    </row>
    <row r="219" spans="2:7" x14ac:dyDescent="0.2">
      <c r="B219" s="40">
        <v>213</v>
      </c>
      <c r="C219" s="35">
        <f t="shared" si="12"/>
        <v>184772.67474374152</v>
      </c>
      <c r="D219" s="42">
        <f>'Q2 (i)'!$C$11</f>
        <v>1620.8267690714965</v>
      </c>
      <c r="E219" s="35">
        <f>C219*'Q2 (i)'!$C$6</f>
        <v>679.00436209216218</v>
      </c>
      <c r="F219" s="34">
        <f t="shared" si="10"/>
        <v>941.82240697933435</v>
      </c>
      <c r="G219" s="36">
        <f t="shared" si="11"/>
        <v>183830.85233676218</v>
      </c>
    </row>
    <row r="220" spans="2:7" x14ac:dyDescent="0.2">
      <c r="B220" s="40">
        <v>214</v>
      </c>
      <c r="C220" s="35">
        <f t="shared" si="12"/>
        <v>183830.85233676218</v>
      </c>
      <c r="D220" s="42">
        <f>'Q2 (i)'!$C$11</f>
        <v>1620.8267690714965</v>
      </c>
      <c r="E220" s="35">
        <f>C220*'Q2 (i)'!$C$6</f>
        <v>675.54334425745242</v>
      </c>
      <c r="F220" s="34">
        <f t="shared" si="10"/>
        <v>945.28342481404411</v>
      </c>
      <c r="G220" s="36">
        <f t="shared" si="11"/>
        <v>182885.56891194812</v>
      </c>
    </row>
    <row r="221" spans="2:7" x14ac:dyDescent="0.2">
      <c r="B221" s="40">
        <v>215</v>
      </c>
      <c r="C221" s="35">
        <f t="shared" si="12"/>
        <v>182885.56891194812</v>
      </c>
      <c r="D221" s="42">
        <f>'Q2 (i)'!$C$11</f>
        <v>1620.8267690714965</v>
      </c>
      <c r="E221" s="35">
        <f>C221*'Q2 (i)'!$C$6</f>
        <v>672.06960784186856</v>
      </c>
      <c r="F221" s="34">
        <f t="shared" si="10"/>
        <v>948.75716122962797</v>
      </c>
      <c r="G221" s="36">
        <f t="shared" si="11"/>
        <v>181936.81175071851</v>
      </c>
    </row>
    <row r="222" spans="2:7" x14ac:dyDescent="0.2">
      <c r="B222" s="40">
        <v>216</v>
      </c>
      <c r="C222" s="35">
        <f t="shared" si="12"/>
        <v>181936.81175071851</v>
      </c>
      <c r="D222" s="42">
        <f>'Q2 (i)'!$C$11</f>
        <v>1620.8267690714965</v>
      </c>
      <c r="E222" s="35">
        <f>C222*'Q2 (i)'!$C$6</f>
        <v>668.58310610705018</v>
      </c>
      <c r="F222" s="34">
        <f t="shared" si="10"/>
        <v>952.24366296444634</v>
      </c>
      <c r="G222" s="36">
        <f t="shared" si="11"/>
        <v>180984.56808775407</v>
      </c>
    </row>
    <row r="223" spans="2:7" x14ac:dyDescent="0.2">
      <c r="B223" s="40">
        <v>217</v>
      </c>
      <c r="C223" s="35">
        <f t="shared" si="12"/>
        <v>180984.56808775407</v>
      </c>
      <c r="D223" s="42">
        <f>'Q2 (i)'!$C$11</f>
        <v>1620.8267690714965</v>
      </c>
      <c r="E223" s="35">
        <f>C223*'Q2 (i)'!$C$6</f>
        <v>665.08379214288209</v>
      </c>
      <c r="F223" s="34">
        <f t="shared" si="10"/>
        <v>955.74297692861444</v>
      </c>
      <c r="G223" s="36">
        <f t="shared" si="11"/>
        <v>180028.82511082545</v>
      </c>
    </row>
    <row r="224" spans="2:7" x14ac:dyDescent="0.2">
      <c r="B224" s="40">
        <v>218</v>
      </c>
      <c r="C224" s="35">
        <f t="shared" si="12"/>
        <v>180028.82511082545</v>
      </c>
      <c r="D224" s="42">
        <f>'Q2 (i)'!$C$11</f>
        <v>1620.8267690714965</v>
      </c>
      <c r="E224" s="35">
        <f>C224*'Q2 (i)'!$C$6</f>
        <v>661.57161886686322</v>
      </c>
      <c r="F224" s="34">
        <f t="shared" si="10"/>
        <v>959.25515020463331</v>
      </c>
      <c r="G224" s="36">
        <f t="shared" si="11"/>
        <v>179069.56996062081</v>
      </c>
    </row>
    <row r="225" spans="2:7" x14ac:dyDescent="0.2">
      <c r="B225" s="40">
        <v>219</v>
      </c>
      <c r="C225" s="35">
        <f t="shared" si="12"/>
        <v>179069.56996062081</v>
      </c>
      <c r="D225" s="42">
        <f>'Q2 (i)'!$C$11</f>
        <v>1620.8267690714965</v>
      </c>
      <c r="E225" s="35">
        <f>C225*'Q2 (i)'!$C$6</f>
        <v>658.04653902347377</v>
      </c>
      <c r="F225" s="34">
        <f t="shared" si="10"/>
        <v>962.78023004802276</v>
      </c>
      <c r="G225" s="36">
        <f t="shared" si="11"/>
        <v>178106.78973057278</v>
      </c>
    </row>
    <row r="226" spans="2:7" x14ac:dyDescent="0.2">
      <c r="B226" s="40">
        <v>220</v>
      </c>
      <c r="C226" s="35">
        <f t="shared" si="12"/>
        <v>178106.78973057278</v>
      </c>
      <c r="D226" s="42">
        <f>'Q2 (i)'!$C$11</f>
        <v>1620.8267690714965</v>
      </c>
      <c r="E226" s="35">
        <f>C226*'Q2 (i)'!$C$6</f>
        <v>654.50850518353855</v>
      </c>
      <c r="F226" s="34">
        <f t="shared" si="10"/>
        <v>966.31826388795798</v>
      </c>
      <c r="G226" s="36">
        <f t="shared" si="11"/>
        <v>177140.47146668483</v>
      </c>
    </row>
    <row r="227" spans="2:7" x14ac:dyDescent="0.2">
      <c r="B227" s="40">
        <v>221</v>
      </c>
      <c r="C227" s="35">
        <f t="shared" si="12"/>
        <v>177140.47146668483</v>
      </c>
      <c r="D227" s="42">
        <f>'Q2 (i)'!$C$11</f>
        <v>1620.8267690714965</v>
      </c>
      <c r="E227" s="35">
        <f>C227*'Q2 (i)'!$C$6</f>
        <v>650.95746974358929</v>
      </c>
      <c r="F227" s="34">
        <f t="shared" si="10"/>
        <v>969.86929932790724</v>
      </c>
      <c r="G227" s="36">
        <f t="shared" si="11"/>
        <v>176170.60216735693</v>
      </c>
    </row>
    <row r="228" spans="2:7" x14ac:dyDescent="0.2">
      <c r="B228" s="40">
        <v>222</v>
      </c>
      <c r="C228" s="35">
        <f t="shared" si="12"/>
        <v>176170.60216735693</v>
      </c>
      <c r="D228" s="42">
        <f>'Q2 (i)'!$C$11</f>
        <v>1620.8267690714965</v>
      </c>
      <c r="E228" s="35">
        <f>C228*'Q2 (i)'!$C$6</f>
        <v>647.39338492522404</v>
      </c>
      <c r="F228" s="34">
        <f t="shared" si="10"/>
        <v>973.43338414627249</v>
      </c>
      <c r="G228" s="36">
        <f t="shared" si="11"/>
        <v>175197.16878321065</v>
      </c>
    </row>
    <row r="229" spans="2:7" x14ac:dyDescent="0.2">
      <c r="B229" s="40">
        <v>223</v>
      </c>
      <c r="C229" s="35">
        <f t="shared" si="12"/>
        <v>175197.16878321065</v>
      </c>
      <c r="D229" s="42">
        <f>'Q2 (i)'!$C$11</f>
        <v>1620.8267690714965</v>
      </c>
      <c r="E229" s="35">
        <f>C229*'Q2 (i)'!$C$6</f>
        <v>643.81620277446416</v>
      </c>
      <c r="F229" s="34">
        <f t="shared" si="10"/>
        <v>977.01056629703237</v>
      </c>
      <c r="G229" s="36">
        <f t="shared" si="11"/>
        <v>174220.15821691361</v>
      </c>
    </row>
    <row r="230" spans="2:7" x14ac:dyDescent="0.2">
      <c r="B230" s="40">
        <v>224</v>
      </c>
      <c r="C230" s="35">
        <f t="shared" si="12"/>
        <v>174220.15821691361</v>
      </c>
      <c r="D230" s="42">
        <f>'Q2 (i)'!$C$11</f>
        <v>1620.8267690714965</v>
      </c>
      <c r="E230" s="35">
        <f>C230*'Q2 (i)'!$C$6</f>
        <v>640.22587516110968</v>
      </c>
      <c r="F230" s="34">
        <f t="shared" si="10"/>
        <v>980.60089391038684</v>
      </c>
      <c r="G230" s="36">
        <f t="shared" si="11"/>
        <v>173239.55732300322</v>
      </c>
    </row>
    <row r="231" spans="2:7" x14ac:dyDescent="0.2">
      <c r="B231" s="40">
        <v>225</v>
      </c>
      <c r="C231" s="35">
        <f t="shared" si="12"/>
        <v>173239.55732300322</v>
      </c>
      <c r="D231" s="42">
        <f>'Q2 (i)'!$C$11</f>
        <v>1620.8267690714965</v>
      </c>
      <c r="E231" s="35">
        <f>C231*'Q2 (i)'!$C$6</f>
        <v>636.622353778091</v>
      </c>
      <c r="F231" s="34">
        <f t="shared" si="10"/>
        <v>984.20441529340553</v>
      </c>
      <c r="G231" s="36">
        <f t="shared" si="11"/>
        <v>172255.35290770981</v>
      </c>
    </row>
    <row r="232" spans="2:7" x14ac:dyDescent="0.2">
      <c r="B232" s="40">
        <v>226</v>
      </c>
      <c r="C232" s="35">
        <f t="shared" si="12"/>
        <v>172255.35290770981</v>
      </c>
      <c r="D232" s="42">
        <f>'Q2 (i)'!$C$11</f>
        <v>1620.8267690714965</v>
      </c>
      <c r="E232" s="35">
        <f>C232*'Q2 (i)'!$C$6</f>
        <v>633.00559014081932</v>
      </c>
      <c r="F232" s="34">
        <f t="shared" si="10"/>
        <v>987.82117893067721</v>
      </c>
      <c r="G232" s="36">
        <f t="shared" si="11"/>
        <v>171267.53172877914</v>
      </c>
    </row>
    <row r="233" spans="2:7" x14ac:dyDescent="0.2">
      <c r="B233" s="40">
        <v>227</v>
      </c>
      <c r="C233" s="35">
        <f t="shared" si="12"/>
        <v>171267.53172877914</v>
      </c>
      <c r="D233" s="42">
        <f>'Q2 (i)'!$C$11</f>
        <v>1620.8267690714965</v>
      </c>
      <c r="E233" s="35">
        <f>C233*'Q2 (i)'!$C$6</f>
        <v>629.37553558653428</v>
      </c>
      <c r="F233" s="34">
        <f t="shared" si="10"/>
        <v>991.45123348496224</v>
      </c>
      <c r="G233" s="36">
        <f t="shared" si="11"/>
        <v>170276.08049529418</v>
      </c>
    </row>
    <row r="234" spans="2:7" x14ac:dyDescent="0.2">
      <c r="B234" s="40">
        <v>228</v>
      </c>
      <c r="C234" s="35">
        <f t="shared" si="12"/>
        <v>170276.08049529418</v>
      </c>
      <c r="D234" s="42">
        <f>'Q2 (i)'!$C$11</f>
        <v>1620.8267690714965</v>
      </c>
      <c r="E234" s="35">
        <f>C234*'Q2 (i)'!$C$6</f>
        <v>625.73214127364906</v>
      </c>
      <c r="F234" s="34">
        <f t="shared" si="10"/>
        <v>995.09462779784747</v>
      </c>
      <c r="G234" s="36">
        <f t="shared" si="11"/>
        <v>169280.98586749635</v>
      </c>
    </row>
    <row r="235" spans="2:7" x14ac:dyDescent="0.2">
      <c r="B235" s="40">
        <v>229</v>
      </c>
      <c r="C235" s="35">
        <f t="shared" si="12"/>
        <v>169280.98586749635</v>
      </c>
      <c r="D235" s="42">
        <f>'Q2 (i)'!$C$11</f>
        <v>1620.8267690714965</v>
      </c>
      <c r="E235" s="35">
        <f>C235*'Q2 (i)'!$C$6</f>
        <v>622.07535818109341</v>
      </c>
      <c r="F235" s="34">
        <f t="shared" si="10"/>
        <v>998.75141089040312</v>
      </c>
      <c r="G235" s="36">
        <f t="shared" si="11"/>
        <v>168282.23445660595</v>
      </c>
    </row>
    <row r="236" spans="2:7" x14ac:dyDescent="0.2">
      <c r="B236" s="40">
        <v>230</v>
      </c>
      <c r="C236" s="35">
        <f t="shared" si="12"/>
        <v>168282.23445660595</v>
      </c>
      <c r="D236" s="42">
        <f>'Q2 (i)'!$C$11</f>
        <v>1620.8267690714965</v>
      </c>
      <c r="E236" s="35">
        <f>C236*'Q2 (i)'!$C$6</f>
        <v>618.40513710765379</v>
      </c>
      <c r="F236" s="34">
        <f t="shared" si="10"/>
        <v>1002.4216319638427</v>
      </c>
      <c r="G236" s="36">
        <f t="shared" si="11"/>
        <v>167279.81282464211</v>
      </c>
    </row>
    <row r="237" spans="2:7" x14ac:dyDescent="0.2">
      <c r="B237" s="40">
        <v>231</v>
      </c>
      <c r="C237" s="35">
        <f t="shared" si="12"/>
        <v>167279.81282464211</v>
      </c>
      <c r="D237" s="42">
        <f>'Q2 (i)'!$C$11</f>
        <v>1620.8267690714965</v>
      </c>
      <c r="E237" s="35">
        <f>C237*'Q2 (i)'!$C$6</f>
        <v>614.72142867131186</v>
      </c>
      <c r="F237" s="34">
        <f t="shared" si="10"/>
        <v>1006.1053404001847</v>
      </c>
      <c r="G237" s="36">
        <f t="shared" si="11"/>
        <v>166273.70748424192</v>
      </c>
    </row>
    <row r="238" spans="2:7" x14ac:dyDescent="0.2">
      <c r="B238" s="40">
        <v>232</v>
      </c>
      <c r="C238" s="35">
        <f t="shared" si="12"/>
        <v>166273.70748424192</v>
      </c>
      <c r="D238" s="42">
        <f>'Q2 (i)'!$C$11</f>
        <v>1620.8267690714965</v>
      </c>
      <c r="E238" s="35">
        <f>C238*'Q2 (i)'!$C$6</f>
        <v>611.0241833085795</v>
      </c>
      <c r="F238" s="34">
        <f t="shared" si="10"/>
        <v>1009.802585762917</v>
      </c>
      <c r="G238" s="36">
        <f t="shared" si="11"/>
        <v>165263.904898479</v>
      </c>
    </row>
    <row r="239" spans="2:7" x14ac:dyDescent="0.2">
      <c r="B239" s="40">
        <v>233</v>
      </c>
      <c r="C239" s="35">
        <f t="shared" si="12"/>
        <v>165263.904898479</v>
      </c>
      <c r="D239" s="42">
        <f>'Q2 (i)'!$C$11</f>
        <v>1620.8267690714965</v>
      </c>
      <c r="E239" s="35">
        <f>C239*'Q2 (i)'!$C$6</f>
        <v>607.3133512738325</v>
      </c>
      <c r="F239" s="34">
        <f t="shared" si="10"/>
        <v>1013.513417797664</v>
      </c>
      <c r="G239" s="36">
        <f t="shared" si="11"/>
        <v>164250.39148068134</v>
      </c>
    </row>
    <row r="240" spans="2:7" x14ac:dyDescent="0.2">
      <c r="B240" s="40">
        <v>234</v>
      </c>
      <c r="C240" s="35">
        <f t="shared" si="12"/>
        <v>164250.39148068134</v>
      </c>
      <c r="D240" s="42">
        <f>'Q2 (i)'!$C$11</f>
        <v>1620.8267690714965</v>
      </c>
      <c r="E240" s="35">
        <f>C240*'Q2 (i)'!$C$6</f>
        <v>603.58888263864071</v>
      </c>
      <c r="F240" s="34">
        <f t="shared" si="10"/>
        <v>1017.2378864328558</v>
      </c>
      <c r="G240" s="36">
        <f t="shared" si="11"/>
        <v>163233.15359424849</v>
      </c>
    </row>
    <row r="241" spans="2:7" x14ac:dyDescent="0.2">
      <c r="B241" s="40">
        <v>235</v>
      </c>
      <c r="C241" s="35">
        <f t="shared" si="12"/>
        <v>163233.15359424849</v>
      </c>
      <c r="D241" s="42">
        <f>'Q2 (i)'!$C$11</f>
        <v>1620.8267690714965</v>
      </c>
      <c r="E241" s="35">
        <f>C241*'Q2 (i)'!$C$6</f>
        <v>599.85072729109675</v>
      </c>
      <c r="F241" s="34">
        <f t="shared" si="10"/>
        <v>1020.9760417803998</v>
      </c>
      <c r="G241" s="36">
        <f t="shared" si="11"/>
        <v>162212.17755246809</v>
      </c>
    </row>
    <row r="242" spans="2:7" x14ac:dyDescent="0.2">
      <c r="B242" s="40">
        <v>236</v>
      </c>
      <c r="C242" s="35">
        <f t="shared" si="12"/>
        <v>162212.17755246809</v>
      </c>
      <c r="D242" s="42">
        <f>'Q2 (i)'!$C$11</f>
        <v>1620.8267690714965</v>
      </c>
      <c r="E242" s="35">
        <f>C242*'Q2 (i)'!$C$6</f>
        <v>596.09883493514133</v>
      </c>
      <c r="F242" s="34">
        <f t="shared" si="10"/>
        <v>1024.7279341363551</v>
      </c>
      <c r="G242" s="36">
        <f t="shared" si="11"/>
        <v>161187.44961833174</v>
      </c>
    </row>
    <row r="243" spans="2:7" x14ac:dyDescent="0.2">
      <c r="B243" s="40">
        <v>237</v>
      </c>
      <c r="C243" s="35">
        <f t="shared" si="12"/>
        <v>161187.44961833174</v>
      </c>
      <c r="D243" s="42">
        <f>'Q2 (i)'!$C$11</f>
        <v>1620.8267690714965</v>
      </c>
      <c r="E243" s="35">
        <f>C243*'Q2 (i)'!$C$6</f>
        <v>592.33315508988687</v>
      </c>
      <c r="F243" s="34">
        <f t="shared" si="10"/>
        <v>1028.4936139816095</v>
      </c>
      <c r="G243" s="36">
        <f t="shared" si="11"/>
        <v>160158.95600435013</v>
      </c>
    </row>
    <row r="244" spans="2:7" x14ac:dyDescent="0.2">
      <c r="B244" s="40">
        <v>238</v>
      </c>
      <c r="C244" s="35">
        <f t="shared" si="12"/>
        <v>160158.95600435013</v>
      </c>
      <c r="D244" s="42">
        <f>'Q2 (i)'!$C$11</f>
        <v>1620.8267690714965</v>
      </c>
      <c r="E244" s="35">
        <f>C244*'Q2 (i)'!$C$6</f>
        <v>588.55363708893799</v>
      </c>
      <c r="F244" s="34">
        <f t="shared" si="10"/>
        <v>1032.2731319825584</v>
      </c>
      <c r="G244" s="36">
        <f t="shared" si="11"/>
        <v>159126.68287236756</v>
      </c>
    </row>
    <row r="245" spans="2:7" x14ac:dyDescent="0.2">
      <c r="B245" s="40">
        <v>239</v>
      </c>
      <c r="C245" s="35">
        <f t="shared" si="12"/>
        <v>159126.68287236756</v>
      </c>
      <c r="D245" s="42">
        <f>'Q2 (i)'!$C$11</f>
        <v>1620.8267690714965</v>
      </c>
      <c r="E245" s="35">
        <f>C245*'Q2 (i)'!$C$6</f>
        <v>584.76023007971003</v>
      </c>
      <c r="F245" s="34">
        <f t="shared" si="10"/>
        <v>1036.0665389917865</v>
      </c>
      <c r="G245" s="36">
        <f t="shared" si="11"/>
        <v>158090.61633337577</v>
      </c>
    </row>
    <row r="246" spans="2:7" x14ac:dyDescent="0.2">
      <c r="B246" s="40">
        <v>240</v>
      </c>
      <c r="C246" s="35">
        <f t="shared" si="12"/>
        <v>158090.61633337577</v>
      </c>
      <c r="D246" s="42">
        <f>'Q2 (i)'!$C$11</f>
        <v>1620.8267690714965</v>
      </c>
      <c r="E246" s="35">
        <f>C246*'Q2 (i)'!$C$6</f>
        <v>580.95288302274491</v>
      </c>
      <c r="F246" s="34">
        <f t="shared" si="10"/>
        <v>1039.8738860487515</v>
      </c>
      <c r="G246" s="36">
        <f t="shared" si="11"/>
        <v>157050.74244732701</v>
      </c>
    </row>
    <row r="247" spans="2:7" x14ac:dyDescent="0.2">
      <c r="B247" s="40">
        <v>241</v>
      </c>
      <c r="C247" s="35">
        <f t="shared" si="12"/>
        <v>157050.74244732701</v>
      </c>
      <c r="D247" s="42">
        <f>'Q2 (i)'!$C$11</f>
        <v>1620.8267690714965</v>
      </c>
      <c r="E247" s="35">
        <f>C247*'Q2 (i)'!$C$6</f>
        <v>577.13154469102415</v>
      </c>
      <c r="F247" s="34">
        <f t="shared" si="10"/>
        <v>1043.6952243804724</v>
      </c>
      <c r="G247" s="36">
        <f t="shared" si="11"/>
        <v>156007.04722294654</v>
      </c>
    </row>
    <row r="248" spans="2:7" x14ac:dyDescent="0.2">
      <c r="B248" s="40">
        <v>242</v>
      </c>
      <c r="C248" s="35">
        <f t="shared" si="12"/>
        <v>156007.04722294654</v>
      </c>
      <c r="D248" s="42">
        <f>'Q2 (i)'!$C$11</f>
        <v>1620.8267690714965</v>
      </c>
      <c r="E248" s="35">
        <f>C248*'Q2 (i)'!$C$6</f>
        <v>573.29616366927974</v>
      </c>
      <c r="F248" s="34">
        <f t="shared" si="10"/>
        <v>1047.5306054022167</v>
      </c>
      <c r="G248" s="36">
        <f t="shared" si="11"/>
        <v>154959.51661754432</v>
      </c>
    </row>
    <row r="249" spans="2:7" x14ac:dyDescent="0.2">
      <c r="B249" s="40">
        <v>243</v>
      </c>
      <c r="C249" s="35">
        <f t="shared" si="12"/>
        <v>154959.51661754432</v>
      </c>
      <c r="D249" s="42">
        <f>'Q2 (i)'!$C$11</f>
        <v>1620.8267690714965</v>
      </c>
      <c r="E249" s="35">
        <f>C249*'Q2 (i)'!$C$6</f>
        <v>569.44668835330231</v>
      </c>
      <c r="F249" s="34">
        <f t="shared" si="10"/>
        <v>1051.3800807181942</v>
      </c>
      <c r="G249" s="36">
        <f t="shared" si="11"/>
        <v>153908.13653682612</v>
      </c>
    </row>
    <row r="250" spans="2:7" x14ac:dyDescent="0.2">
      <c r="B250" s="40">
        <v>244</v>
      </c>
      <c r="C250" s="35">
        <f t="shared" si="12"/>
        <v>153908.13653682612</v>
      </c>
      <c r="D250" s="42">
        <f>'Q2 (i)'!$C$11</f>
        <v>1620.8267690714965</v>
      </c>
      <c r="E250" s="35">
        <f>C250*'Q2 (i)'!$C$6</f>
        <v>565.58306694924704</v>
      </c>
      <c r="F250" s="34">
        <f t="shared" si="10"/>
        <v>1055.2437021222495</v>
      </c>
      <c r="G250" s="36">
        <f t="shared" si="11"/>
        <v>152852.89283470387</v>
      </c>
    </row>
    <row r="251" spans="2:7" x14ac:dyDescent="0.2">
      <c r="B251" s="40">
        <v>245</v>
      </c>
      <c r="C251" s="35">
        <f t="shared" si="12"/>
        <v>152852.89283470387</v>
      </c>
      <c r="D251" s="42">
        <f>'Q2 (i)'!$C$11</f>
        <v>1620.8267690714965</v>
      </c>
      <c r="E251" s="35">
        <f>C251*'Q2 (i)'!$C$6</f>
        <v>561.70524747293643</v>
      </c>
      <c r="F251" s="34">
        <f t="shared" si="10"/>
        <v>1059.1215215985601</v>
      </c>
      <c r="G251" s="36">
        <f t="shared" si="11"/>
        <v>151793.7713131053</v>
      </c>
    </row>
    <row r="252" spans="2:7" x14ac:dyDescent="0.2">
      <c r="B252" s="40">
        <v>246</v>
      </c>
      <c r="C252" s="35">
        <f t="shared" si="12"/>
        <v>151793.7713131053</v>
      </c>
      <c r="D252" s="42">
        <f>'Q2 (i)'!$C$11</f>
        <v>1620.8267690714965</v>
      </c>
      <c r="E252" s="35">
        <f>C252*'Q2 (i)'!$C$6</f>
        <v>557.81317774916101</v>
      </c>
      <c r="F252" s="34">
        <f t="shared" si="10"/>
        <v>1063.0135913223355</v>
      </c>
      <c r="G252" s="36">
        <f t="shared" si="11"/>
        <v>150730.75772178295</v>
      </c>
    </row>
    <row r="253" spans="2:7" x14ac:dyDescent="0.2">
      <c r="B253" s="40">
        <v>247</v>
      </c>
      <c r="C253" s="35">
        <f t="shared" si="12"/>
        <v>150730.75772178295</v>
      </c>
      <c r="D253" s="42">
        <f>'Q2 (i)'!$C$11</f>
        <v>1620.8267690714965</v>
      </c>
      <c r="E253" s="35">
        <f>C253*'Q2 (i)'!$C$6</f>
        <v>553.90680541097754</v>
      </c>
      <c r="F253" s="34">
        <f t="shared" si="10"/>
        <v>1066.919963660519</v>
      </c>
      <c r="G253" s="36">
        <f t="shared" si="11"/>
        <v>149663.83775812242</v>
      </c>
    </row>
    <row r="254" spans="2:7" x14ac:dyDescent="0.2">
      <c r="B254" s="40">
        <v>248</v>
      </c>
      <c r="C254" s="35">
        <f t="shared" si="12"/>
        <v>149663.83775812242</v>
      </c>
      <c r="D254" s="42">
        <f>'Q2 (i)'!$C$11</f>
        <v>1620.8267690714965</v>
      </c>
      <c r="E254" s="35">
        <f>C254*'Q2 (i)'!$C$6</f>
        <v>549.98607789900404</v>
      </c>
      <c r="F254" s="34">
        <f t="shared" si="10"/>
        <v>1070.8406911724924</v>
      </c>
      <c r="G254" s="36">
        <f t="shared" si="11"/>
        <v>148592.99706694993</v>
      </c>
    </row>
    <row r="255" spans="2:7" x14ac:dyDescent="0.2">
      <c r="B255" s="40">
        <v>249</v>
      </c>
      <c r="C255" s="35">
        <f t="shared" si="12"/>
        <v>148592.99706694993</v>
      </c>
      <c r="D255" s="42">
        <f>'Q2 (i)'!$C$11</f>
        <v>1620.8267690714965</v>
      </c>
      <c r="E255" s="35">
        <f>C255*'Q2 (i)'!$C$6</f>
        <v>546.05094246071315</v>
      </c>
      <c r="F255" s="34">
        <f t="shared" si="10"/>
        <v>1074.7758266107835</v>
      </c>
      <c r="G255" s="36">
        <f t="shared" si="11"/>
        <v>147518.22124033916</v>
      </c>
    </row>
    <row r="256" spans="2:7" x14ac:dyDescent="0.2">
      <c r="B256" s="40">
        <v>250</v>
      </c>
      <c r="C256" s="35">
        <f t="shared" si="12"/>
        <v>147518.22124033916</v>
      </c>
      <c r="D256" s="42">
        <f>'Q2 (i)'!$C$11</f>
        <v>1620.8267690714965</v>
      </c>
      <c r="E256" s="35">
        <f>C256*'Q2 (i)'!$C$6</f>
        <v>542.10134614972151</v>
      </c>
      <c r="F256" s="34">
        <f t="shared" si="10"/>
        <v>1078.7254229217751</v>
      </c>
      <c r="G256" s="36">
        <f t="shared" si="11"/>
        <v>146439.4958174174</v>
      </c>
    </row>
    <row r="257" spans="2:7" x14ac:dyDescent="0.2">
      <c r="B257" s="40">
        <v>251</v>
      </c>
      <c r="C257" s="35">
        <f t="shared" si="12"/>
        <v>146439.4958174174</v>
      </c>
      <c r="D257" s="42">
        <f>'Q2 (i)'!$C$11</f>
        <v>1620.8267690714965</v>
      </c>
      <c r="E257" s="35">
        <f>C257*'Q2 (i)'!$C$6</f>
        <v>538.13723582507839</v>
      </c>
      <c r="F257" s="34">
        <f t="shared" si="10"/>
        <v>1082.6895332464183</v>
      </c>
      <c r="G257" s="36">
        <f t="shared" si="11"/>
        <v>145356.80628417098</v>
      </c>
    </row>
    <row r="258" spans="2:7" x14ac:dyDescent="0.2">
      <c r="B258" s="40">
        <v>252</v>
      </c>
      <c r="C258" s="35">
        <f t="shared" si="12"/>
        <v>145356.80628417098</v>
      </c>
      <c r="D258" s="42">
        <f>'Q2 (i)'!$C$11</f>
        <v>1620.8267690714965</v>
      </c>
      <c r="E258" s="35">
        <f>C258*'Q2 (i)'!$C$6</f>
        <v>534.15855815054988</v>
      </c>
      <c r="F258" s="34">
        <f t="shared" si="10"/>
        <v>1086.6682109209466</v>
      </c>
      <c r="G258" s="36">
        <f t="shared" si="11"/>
        <v>144270.13807325004</v>
      </c>
    </row>
    <row r="259" spans="2:7" x14ac:dyDescent="0.2">
      <c r="B259" s="40">
        <v>253</v>
      </c>
      <c r="C259" s="35">
        <f t="shared" si="12"/>
        <v>144270.13807325004</v>
      </c>
      <c r="D259" s="42">
        <f>'Q2 (i)'!$C$11</f>
        <v>1620.8267690714965</v>
      </c>
      <c r="E259" s="35">
        <f>C259*'Q2 (i)'!$C$6</f>
        <v>530.16525959390174</v>
      </c>
      <c r="F259" s="34">
        <f t="shared" si="10"/>
        <v>1090.6615094775948</v>
      </c>
      <c r="G259" s="36">
        <f t="shared" si="11"/>
        <v>143179.47656377245</v>
      </c>
    </row>
    <row r="260" spans="2:7" x14ac:dyDescent="0.2">
      <c r="B260" s="40">
        <v>254</v>
      </c>
      <c r="C260" s="35">
        <f t="shared" si="12"/>
        <v>143179.47656377245</v>
      </c>
      <c r="D260" s="42">
        <f>'Q2 (i)'!$C$11</f>
        <v>1620.8267690714965</v>
      </c>
      <c r="E260" s="35">
        <f>C260*'Q2 (i)'!$C$6</f>
        <v>526.15728642617887</v>
      </c>
      <c r="F260" s="34">
        <f t="shared" si="10"/>
        <v>1094.6694826453177</v>
      </c>
      <c r="G260" s="36">
        <f t="shared" si="11"/>
        <v>142084.80708112713</v>
      </c>
    </row>
    <row r="261" spans="2:7" x14ac:dyDescent="0.2">
      <c r="B261" s="40">
        <v>255</v>
      </c>
      <c r="C261" s="35">
        <f t="shared" si="12"/>
        <v>142084.80708112713</v>
      </c>
      <c r="D261" s="42">
        <f>'Q2 (i)'!$C$11</f>
        <v>1620.8267690714965</v>
      </c>
      <c r="E261" s="35">
        <f>C261*'Q2 (i)'!$C$6</f>
        <v>522.1345847209825</v>
      </c>
      <c r="F261" s="34">
        <f t="shared" si="10"/>
        <v>1098.692184350514</v>
      </c>
      <c r="G261" s="36">
        <f t="shared" si="11"/>
        <v>140986.11489677662</v>
      </c>
    </row>
    <row r="262" spans="2:7" x14ac:dyDescent="0.2">
      <c r="B262" s="40">
        <v>256</v>
      </c>
      <c r="C262" s="35">
        <f t="shared" si="12"/>
        <v>140986.11489677662</v>
      </c>
      <c r="D262" s="42">
        <f>'Q2 (i)'!$C$11</f>
        <v>1620.8267690714965</v>
      </c>
      <c r="E262" s="35">
        <f>C262*'Q2 (i)'!$C$6</f>
        <v>518.09710035374474</v>
      </c>
      <c r="F262" s="34">
        <f t="shared" si="10"/>
        <v>1102.7296687177518</v>
      </c>
      <c r="G262" s="36">
        <f t="shared" si="11"/>
        <v>139883.38522805888</v>
      </c>
    </row>
    <row r="263" spans="2:7" x14ac:dyDescent="0.2">
      <c r="B263" s="40">
        <v>257</v>
      </c>
      <c r="C263" s="35">
        <f t="shared" si="12"/>
        <v>139883.38522805888</v>
      </c>
      <c r="D263" s="42">
        <f>'Q2 (i)'!$C$11</f>
        <v>1620.8267690714965</v>
      </c>
      <c r="E263" s="35">
        <f>C263*'Q2 (i)'!$C$6</f>
        <v>514.04477900100017</v>
      </c>
      <c r="F263" s="34">
        <f t="shared" ref="F263:F326" si="13">D263-E263</f>
        <v>1106.7819900704962</v>
      </c>
      <c r="G263" s="36">
        <f t="shared" ref="G263:G326" si="14">C263-F263</f>
        <v>138776.60323798837</v>
      </c>
    </row>
    <row r="264" spans="2:7" x14ac:dyDescent="0.2">
      <c r="B264" s="40">
        <v>258</v>
      </c>
      <c r="C264" s="35">
        <f t="shared" ref="C264:C327" si="15">G263</f>
        <v>138776.60323798837</v>
      </c>
      <c r="D264" s="42">
        <f>'Q2 (i)'!$C$11</f>
        <v>1620.8267690714965</v>
      </c>
      <c r="E264" s="35">
        <f>C264*'Q2 (i)'!$C$6</f>
        <v>509.97756613965487</v>
      </c>
      <c r="F264" s="34">
        <f t="shared" si="13"/>
        <v>1110.8492029318418</v>
      </c>
      <c r="G264" s="36">
        <f t="shared" si="14"/>
        <v>137665.75403505654</v>
      </c>
    </row>
    <row r="265" spans="2:7" x14ac:dyDescent="0.2">
      <c r="B265" s="40">
        <v>259</v>
      </c>
      <c r="C265" s="35">
        <f t="shared" si="15"/>
        <v>137665.75403505654</v>
      </c>
      <c r="D265" s="42">
        <f>'Q2 (i)'!$C$11</f>
        <v>1620.8267690714965</v>
      </c>
      <c r="E265" s="35">
        <f>C265*'Q2 (i)'!$C$6</f>
        <v>505.89540704625318</v>
      </c>
      <c r="F265" s="34">
        <f t="shared" si="13"/>
        <v>1114.9313620252433</v>
      </c>
      <c r="G265" s="36">
        <f t="shared" si="14"/>
        <v>136550.8226730313</v>
      </c>
    </row>
    <row r="266" spans="2:7" x14ac:dyDescent="0.2">
      <c r="B266" s="40">
        <v>260</v>
      </c>
      <c r="C266" s="35">
        <f t="shared" si="15"/>
        <v>136550.8226730313</v>
      </c>
      <c r="D266" s="42">
        <f>'Q2 (i)'!$C$11</f>
        <v>1620.8267690714965</v>
      </c>
      <c r="E266" s="35">
        <f>C266*'Q2 (i)'!$C$6</f>
        <v>501.79824679624096</v>
      </c>
      <c r="F266" s="34">
        <f t="shared" si="13"/>
        <v>1119.0285222752555</v>
      </c>
      <c r="G266" s="36">
        <f t="shared" si="14"/>
        <v>135431.79415075606</v>
      </c>
    </row>
    <row r="267" spans="2:7" x14ac:dyDescent="0.2">
      <c r="B267" s="40">
        <v>261</v>
      </c>
      <c r="C267" s="35">
        <f t="shared" si="15"/>
        <v>135431.79415075606</v>
      </c>
      <c r="D267" s="42">
        <f>'Q2 (i)'!$C$11</f>
        <v>1620.8267690714965</v>
      </c>
      <c r="E267" s="35">
        <f>C267*'Q2 (i)'!$C$6</f>
        <v>497.68603026322694</v>
      </c>
      <c r="F267" s="34">
        <f t="shared" si="13"/>
        <v>1123.1407388082696</v>
      </c>
      <c r="G267" s="36">
        <f t="shared" si="14"/>
        <v>134308.6534119478</v>
      </c>
    </row>
    <row r="268" spans="2:7" x14ac:dyDescent="0.2">
      <c r="B268" s="40">
        <v>262</v>
      </c>
      <c r="C268" s="35">
        <f t="shared" si="15"/>
        <v>134308.6534119478</v>
      </c>
      <c r="D268" s="42">
        <f>'Q2 (i)'!$C$11</f>
        <v>1620.8267690714965</v>
      </c>
      <c r="E268" s="35">
        <f>C268*'Q2 (i)'!$C$6</f>
        <v>493.55870211824077</v>
      </c>
      <c r="F268" s="34">
        <f t="shared" si="13"/>
        <v>1127.2680669532558</v>
      </c>
      <c r="G268" s="36">
        <f t="shared" si="14"/>
        <v>133181.38534499455</v>
      </c>
    </row>
    <row r="269" spans="2:7" x14ac:dyDescent="0.2">
      <c r="B269" s="40">
        <v>263</v>
      </c>
      <c r="C269" s="35">
        <f t="shared" si="15"/>
        <v>133181.38534499455</v>
      </c>
      <c r="D269" s="42">
        <f>'Q2 (i)'!$C$11</f>
        <v>1620.8267690714965</v>
      </c>
      <c r="E269" s="35">
        <f>C269*'Q2 (i)'!$C$6</f>
        <v>489.41620682898866</v>
      </c>
      <c r="F269" s="34">
        <f t="shared" si="13"/>
        <v>1131.4105622425079</v>
      </c>
      <c r="G269" s="36">
        <f t="shared" si="14"/>
        <v>132049.97478275205</v>
      </c>
    </row>
    <row r="270" spans="2:7" x14ac:dyDescent="0.2">
      <c r="B270" s="40">
        <v>264</v>
      </c>
      <c r="C270" s="35">
        <f t="shared" si="15"/>
        <v>132049.97478275205</v>
      </c>
      <c r="D270" s="42">
        <f>'Q2 (i)'!$C$11</f>
        <v>1620.8267690714965</v>
      </c>
      <c r="E270" s="35">
        <f>C270*'Q2 (i)'!$C$6</f>
        <v>485.25848865910643</v>
      </c>
      <c r="F270" s="34">
        <f t="shared" si="13"/>
        <v>1135.5682804123901</v>
      </c>
      <c r="G270" s="36">
        <f t="shared" si="14"/>
        <v>130914.40650233965</v>
      </c>
    </row>
    <row r="271" spans="2:7" x14ac:dyDescent="0.2">
      <c r="B271" s="40">
        <v>265</v>
      </c>
      <c r="C271" s="35">
        <f t="shared" si="15"/>
        <v>130914.40650233965</v>
      </c>
      <c r="D271" s="42">
        <f>'Q2 (i)'!$C$11</f>
        <v>1620.8267690714965</v>
      </c>
      <c r="E271" s="35">
        <f>C271*'Q2 (i)'!$C$6</f>
        <v>481.08549166740903</v>
      </c>
      <c r="F271" s="34">
        <f t="shared" si="13"/>
        <v>1139.7412774040874</v>
      </c>
      <c r="G271" s="36">
        <f t="shared" si="14"/>
        <v>129774.66522493557</v>
      </c>
    </row>
    <row r="272" spans="2:7" x14ac:dyDescent="0.2">
      <c r="B272" s="40">
        <v>266</v>
      </c>
      <c r="C272" s="35">
        <f t="shared" si="15"/>
        <v>129774.66522493557</v>
      </c>
      <c r="D272" s="42">
        <f>'Q2 (i)'!$C$11</f>
        <v>1620.8267690714965</v>
      </c>
      <c r="E272" s="35">
        <f>C272*'Q2 (i)'!$C$6</f>
        <v>476.8971597071386</v>
      </c>
      <c r="F272" s="34">
        <f t="shared" si="13"/>
        <v>1143.9296093643579</v>
      </c>
      <c r="G272" s="36">
        <f t="shared" si="14"/>
        <v>128630.7356155712</v>
      </c>
    </row>
    <row r="273" spans="2:7" x14ac:dyDescent="0.2">
      <c r="B273" s="40">
        <v>267</v>
      </c>
      <c r="C273" s="35">
        <f t="shared" si="15"/>
        <v>128630.7356155712</v>
      </c>
      <c r="D273" s="42">
        <f>'Q2 (i)'!$C$11</f>
        <v>1620.8267690714965</v>
      </c>
      <c r="E273" s="35">
        <f>C273*'Q2 (i)'!$C$6</f>
        <v>472.69343642520835</v>
      </c>
      <c r="F273" s="34">
        <f t="shared" si="13"/>
        <v>1148.1333326462882</v>
      </c>
      <c r="G273" s="36">
        <f t="shared" si="14"/>
        <v>127482.60228292491</v>
      </c>
    </row>
    <row r="274" spans="2:7" x14ac:dyDescent="0.2">
      <c r="B274" s="40">
        <v>268</v>
      </c>
      <c r="C274" s="35">
        <f t="shared" si="15"/>
        <v>127482.60228292491</v>
      </c>
      <c r="D274" s="42">
        <f>'Q2 (i)'!$C$11</f>
        <v>1620.8267690714965</v>
      </c>
      <c r="E274" s="35">
        <f>C274*'Q2 (i)'!$C$6</f>
        <v>468.47426526144488</v>
      </c>
      <c r="F274" s="34">
        <f t="shared" si="13"/>
        <v>1152.3525038100515</v>
      </c>
      <c r="G274" s="36">
        <f t="shared" si="14"/>
        <v>126330.24977911486</v>
      </c>
    </row>
    <row r="275" spans="2:7" x14ac:dyDescent="0.2">
      <c r="B275" s="40">
        <v>269</v>
      </c>
      <c r="C275" s="35">
        <f t="shared" si="15"/>
        <v>126330.24977911486</v>
      </c>
      <c r="D275" s="42">
        <f>'Q2 (i)'!$C$11</f>
        <v>1620.8267690714965</v>
      </c>
      <c r="E275" s="35">
        <f>C275*'Q2 (i)'!$C$6</f>
        <v>464.2395894478268</v>
      </c>
      <c r="F275" s="34">
        <f t="shared" si="13"/>
        <v>1156.5871796236697</v>
      </c>
      <c r="G275" s="36">
        <f t="shared" si="14"/>
        <v>125173.66259949119</v>
      </c>
    </row>
    <row r="276" spans="2:7" x14ac:dyDescent="0.2">
      <c r="B276" s="40">
        <v>270</v>
      </c>
      <c r="C276" s="35">
        <f t="shared" si="15"/>
        <v>125173.66259949119</v>
      </c>
      <c r="D276" s="42">
        <f>'Q2 (i)'!$C$11</f>
        <v>1620.8267690714965</v>
      </c>
      <c r="E276" s="35">
        <f>C276*'Q2 (i)'!$C$6</f>
        <v>459.98935200772092</v>
      </c>
      <c r="F276" s="34">
        <f t="shared" si="13"/>
        <v>1160.8374170637755</v>
      </c>
      <c r="G276" s="36">
        <f t="shared" si="14"/>
        <v>124012.82518242742</v>
      </c>
    </row>
    <row r="277" spans="2:7" x14ac:dyDescent="0.2">
      <c r="B277" s="40">
        <v>271</v>
      </c>
      <c r="C277" s="35">
        <f t="shared" si="15"/>
        <v>124012.82518242742</v>
      </c>
      <c r="D277" s="42">
        <f>'Q2 (i)'!$C$11</f>
        <v>1620.8267690714965</v>
      </c>
      <c r="E277" s="35">
        <f>C277*'Q2 (i)'!$C$6</f>
        <v>455.72349575511618</v>
      </c>
      <c r="F277" s="34">
        <f t="shared" si="13"/>
        <v>1165.1032733163804</v>
      </c>
      <c r="G277" s="36">
        <f t="shared" si="14"/>
        <v>122847.72190911105</v>
      </c>
    </row>
    <row r="278" spans="2:7" x14ac:dyDescent="0.2">
      <c r="B278" s="40">
        <v>272</v>
      </c>
      <c r="C278" s="35">
        <f t="shared" si="15"/>
        <v>122847.72190911105</v>
      </c>
      <c r="D278" s="42">
        <f>'Q2 (i)'!$C$11</f>
        <v>1620.8267690714965</v>
      </c>
      <c r="E278" s="35">
        <f>C278*'Q2 (i)'!$C$6</f>
        <v>451.44196329385341</v>
      </c>
      <c r="F278" s="34">
        <f t="shared" si="13"/>
        <v>1169.3848057776431</v>
      </c>
      <c r="G278" s="36">
        <f t="shared" si="14"/>
        <v>121678.3371033334</v>
      </c>
    </row>
    <row r="279" spans="2:7" x14ac:dyDescent="0.2">
      <c r="B279" s="40">
        <v>273</v>
      </c>
      <c r="C279" s="35">
        <f t="shared" si="15"/>
        <v>121678.3371033334</v>
      </c>
      <c r="D279" s="42">
        <f>'Q2 (i)'!$C$11</f>
        <v>1620.8267690714965</v>
      </c>
      <c r="E279" s="35">
        <f>C279*'Q2 (i)'!$C$6</f>
        <v>447.14469701685368</v>
      </c>
      <c r="F279" s="34">
        <f t="shared" si="13"/>
        <v>1173.682072054643</v>
      </c>
      <c r="G279" s="36">
        <f t="shared" si="14"/>
        <v>120504.65503127876</v>
      </c>
    </row>
    <row r="280" spans="2:7" x14ac:dyDescent="0.2">
      <c r="B280" s="40">
        <v>274</v>
      </c>
      <c r="C280" s="35">
        <f t="shared" si="15"/>
        <v>120504.65503127876</v>
      </c>
      <c r="D280" s="42">
        <f>'Q2 (i)'!$C$11</f>
        <v>1620.8267690714965</v>
      </c>
      <c r="E280" s="35">
        <f>C280*'Q2 (i)'!$C$6</f>
        <v>442.83163910534313</v>
      </c>
      <c r="F280" s="34">
        <f t="shared" si="13"/>
        <v>1177.9951299661534</v>
      </c>
      <c r="G280" s="36">
        <f t="shared" si="14"/>
        <v>119326.65990131261</v>
      </c>
    </row>
    <row r="281" spans="2:7" x14ac:dyDescent="0.2">
      <c r="B281" s="40">
        <v>275</v>
      </c>
      <c r="C281" s="35">
        <f t="shared" si="15"/>
        <v>119326.65990131261</v>
      </c>
      <c r="D281" s="42">
        <f>'Q2 (i)'!$C$11</f>
        <v>1620.8267690714965</v>
      </c>
      <c r="E281" s="35">
        <f>C281*'Q2 (i)'!$C$6</f>
        <v>438.50273152807466</v>
      </c>
      <c r="F281" s="34">
        <f t="shared" si="13"/>
        <v>1182.3240375434218</v>
      </c>
      <c r="G281" s="36">
        <f t="shared" si="14"/>
        <v>118144.33586376919</v>
      </c>
    </row>
    <row r="282" spans="2:7" x14ac:dyDescent="0.2">
      <c r="B282" s="40">
        <v>276</v>
      </c>
      <c r="C282" s="35">
        <f t="shared" si="15"/>
        <v>118144.33586376919</v>
      </c>
      <c r="D282" s="42">
        <f>'Q2 (i)'!$C$11</f>
        <v>1620.8267690714965</v>
      </c>
      <c r="E282" s="35">
        <f>C282*'Q2 (i)'!$C$6</f>
        <v>434.15791604054766</v>
      </c>
      <c r="F282" s="34">
        <f t="shared" si="13"/>
        <v>1186.6688530309489</v>
      </c>
      <c r="G282" s="36">
        <f t="shared" si="14"/>
        <v>116957.66701073824</v>
      </c>
    </row>
    <row r="283" spans="2:7" x14ac:dyDescent="0.2">
      <c r="B283" s="40">
        <v>277</v>
      </c>
      <c r="C283" s="35">
        <f t="shared" si="15"/>
        <v>116957.66701073824</v>
      </c>
      <c r="D283" s="42">
        <f>'Q2 (i)'!$C$11</f>
        <v>1620.8267690714965</v>
      </c>
      <c r="E283" s="35">
        <f>C283*'Q2 (i)'!$C$6</f>
        <v>429.79713418422392</v>
      </c>
      <c r="F283" s="34">
        <f t="shared" si="13"/>
        <v>1191.0296348872726</v>
      </c>
      <c r="G283" s="36">
        <f t="shared" si="14"/>
        <v>115766.63737585096</v>
      </c>
    </row>
    <row r="284" spans="2:7" x14ac:dyDescent="0.2">
      <c r="B284" s="40">
        <v>278</v>
      </c>
      <c r="C284" s="35">
        <f t="shared" si="15"/>
        <v>115766.63737585096</v>
      </c>
      <c r="D284" s="42">
        <f>'Q2 (i)'!$C$11</f>
        <v>1620.8267690714965</v>
      </c>
      <c r="E284" s="35">
        <f>C284*'Q2 (i)'!$C$6</f>
        <v>425.42032728574128</v>
      </c>
      <c r="F284" s="34">
        <f t="shared" si="13"/>
        <v>1195.4064417857553</v>
      </c>
      <c r="G284" s="36">
        <f t="shared" si="14"/>
        <v>114571.2309340652</v>
      </c>
    </row>
    <row r="285" spans="2:7" x14ac:dyDescent="0.2">
      <c r="B285" s="40">
        <v>279</v>
      </c>
      <c r="C285" s="35">
        <f t="shared" si="15"/>
        <v>114571.2309340652</v>
      </c>
      <c r="D285" s="42">
        <f>'Q2 (i)'!$C$11</f>
        <v>1620.8267690714965</v>
      </c>
      <c r="E285" s="35">
        <f>C285*'Q2 (i)'!$C$6</f>
        <v>421.02743645612418</v>
      </c>
      <c r="F285" s="34">
        <f t="shared" si="13"/>
        <v>1199.7993326153724</v>
      </c>
      <c r="G285" s="36">
        <f t="shared" si="14"/>
        <v>113371.43160144983</v>
      </c>
    </row>
    <row r="286" spans="2:7" x14ac:dyDescent="0.2">
      <c r="B286" s="40">
        <v>280</v>
      </c>
      <c r="C286" s="35">
        <f t="shared" si="15"/>
        <v>113371.43160144983</v>
      </c>
      <c r="D286" s="42">
        <f>'Q2 (i)'!$C$11</f>
        <v>1620.8267690714965</v>
      </c>
      <c r="E286" s="35">
        <f>C286*'Q2 (i)'!$C$6</f>
        <v>416.61840258999138</v>
      </c>
      <c r="F286" s="34">
        <f t="shared" si="13"/>
        <v>1204.2083664815052</v>
      </c>
      <c r="G286" s="36">
        <f t="shared" si="14"/>
        <v>112167.22323496833</v>
      </c>
    </row>
    <row r="287" spans="2:7" x14ac:dyDescent="0.2">
      <c r="B287" s="40">
        <v>281</v>
      </c>
      <c r="C287" s="35">
        <f t="shared" si="15"/>
        <v>112167.22323496833</v>
      </c>
      <c r="D287" s="42">
        <f>'Q2 (i)'!$C$11</f>
        <v>1620.8267690714965</v>
      </c>
      <c r="E287" s="35">
        <f>C287*'Q2 (i)'!$C$6</f>
        <v>412.19316636476043</v>
      </c>
      <c r="F287" s="34">
        <f t="shared" si="13"/>
        <v>1208.6336027067362</v>
      </c>
      <c r="G287" s="36">
        <f t="shared" si="14"/>
        <v>110958.5896322616</v>
      </c>
    </row>
    <row r="288" spans="2:7" x14ac:dyDescent="0.2">
      <c r="B288" s="40">
        <v>282</v>
      </c>
      <c r="C288" s="35">
        <f t="shared" si="15"/>
        <v>110958.5896322616</v>
      </c>
      <c r="D288" s="42">
        <f>'Q2 (i)'!$C$11</f>
        <v>1620.8267690714965</v>
      </c>
      <c r="E288" s="35">
        <f>C288*'Q2 (i)'!$C$6</f>
        <v>407.75166823984989</v>
      </c>
      <c r="F288" s="34">
        <f t="shared" si="13"/>
        <v>1213.0751008316465</v>
      </c>
      <c r="G288" s="36">
        <f t="shared" si="14"/>
        <v>109745.51453142996</v>
      </c>
    </row>
    <row r="289" spans="2:7" x14ac:dyDescent="0.2">
      <c r="B289" s="40">
        <v>283</v>
      </c>
      <c r="C289" s="35">
        <f t="shared" si="15"/>
        <v>109745.51453142996</v>
      </c>
      <c r="D289" s="42">
        <f>'Q2 (i)'!$C$11</f>
        <v>1620.8267690714965</v>
      </c>
      <c r="E289" s="35">
        <f>C289*'Q2 (i)'!$C$6</f>
        <v>403.29384845587788</v>
      </c>
      <c r="F289" s="34">
        <f t="shared" si="13"/>
        <v>1217.5329206156187</v>
      </c>
      <c r="G289" s="36">
        <f t="shared" si="14"/>
        <v>108527.98161081434</v>
      </c>
    </row>
    <row r="290" spans="2:7" x14ac:dyDescent="0.2">
      <c r="B290" s="40">
        <v>284</v>
      </c>
      <c r="C290" s="35">
        <f t="shared" si="15"/>
        <v>108527.98161081434</v>
      </c>
      <c r="D290" s="42">
        <f>'Q2 (i)'!$C$11</f>
        <v>1620.8267690714965</v>
      </c>
      <c r="E290" s="35">
        <f>C290*'Q2 (i)'!$C$6</f>
        <v>398.8196470338583</v>
      </c>
      <c r="F290" s="34">
        <f t="shared" si="13"/>
        <v>1222.0071220376383</v>
      </c>
      <c r="G290" s="36">
        <f t="shared" si="14"/>
        <v>107305.9744887767</v>
      </c>
    </row>
    <row r="291" spans="2:7" x14ac:dyDescent="0.2">
      <c r="B291" s="40">
        <v>285</v>
      </c>
      <c r="C291" s="35">
        <f t="shared" si="15"/>
        <v>107305.9744887767</v>
      </c>
      <c r="D291" s="42">
        <f>'Q2 (i)'!$C$11</f>
        <v>1620.8267690714965</v>
      </c>
      <c r="E291" s="35">
        <f>C291*'Q2 (i)'!$C$6</f>
        <v>394.32900377439358</v>
      </c>
      <c r="F291" s="34">
        <f t="shared" si="13"/>
        <v>1226.4977652971029</v>
      </c>
      <c r="G291" s="36">
        <f t="shared" si="14"/>
        <v>106079.4767234796</v>
      </c>
    </row>
    <row r="292" spans="2:7" x14ac:dyDescent="0.2">
      <c r="B292" s="40">
        <v>286</v>
      </c>
      <c r="C292" s="35">
        <f t="shared" si="15"/>
        <v>106079.4767234796</v>
      </c>
      <c r="D292" s="42">
        <f>'Q2 (i)'!$C$11</f>
        <v>1620.8267690714965</v>
      </c>
      <c r="E292" s="35">
        <f>C292*'Q2 (i)'!$C$6</f>
        <v>389.82185825686503</v>
      </c>
      <c r="F292" s="34">
        <f t="shared" si="13"/>
        <v>1231.0049108146316</v>
      </c>
      <c r="G292" s="36">
        <f t="shared" si="14"/>
        <v>104848.47181266497</v>
      </c>
    </row>
    <row r="293" spans="2:7" x14ac:dyDescent="0.2">
      <c r="B293" s="40">
        <v>287</v>
      </c>
      <c r="C293" s="35">
        <f t="shared" si="15"/>
        <v>104848.47181266497</v>
      </c>
      <c r="D293" s="42">
        <f>'Q2 (i)'!$C$11</f>
        <v>1620.8267690714965</v>
      </c>
      <c r="E293" s="35">
        <f>C293*'Q2 (i)'!$C$6</f>
        <v>385.29814983861945</v>
      </c>
      <c r="F293" s="34">
        <f t="shared" si="13"/>
        <v>1235.5286192328772</v>
      </c>
      <c r="G293" s="36">
        <f t="shared" si="14"/>
        <v>103612.94319343209</v>
      </c>
    </row>
    <row r="294" spans="2:7" x14ac:dyDescent="0.2">
      <c r="B294" s="40">
        <v>288</v>
      </c>
      <c r="C294" s="35">
        <f t="shared" si="15"/>
        <v>103612.94319343209</v>
      </c>
      <c r="D294" s="42">
        <f>'Q2 (i)'!$C$11</f>
        <v>1620.8267690714965</v>
      </c>
      <c r="E294" s="35">
        <f>C294*'Q2 (i)'!$C$6</f>
        <v>380.75781765415371</v>
      </c>
      <c r="F294" s="34">
        <f t="shared" si="13"/>
        <v>1240.0689514173428</v>
      </c>
      <c r="G294" s="36">
        <f t="shared" si="14"/>
        <v>102372.87424201475</v>
      </c>
    </row>
    <row r="295" spans="2:7" x14ac:dyDescent="0.2">
      <c r="B295" s="40">
        <v>289</v>
      </c>
      <c r="C295" s="35">
        <f t="shared" si="15"/>
        <v>102372.87424201475</v>
      </c>
      <c r="D295" s="42">
        <f>'Q2 (i)'!$C$11</f>
        <v>1620.8267690714965</v>
      </c>
      <c r="E295" s="35">
        <f>C295*'Q2 (i)'!$C$6</f>
        <v>376.20080061429542</v>
      </c>
      <c r="F295" s="34">
        <f t="shared" si="13"/>
        <v>1244.625968457201</v>
      </c>
      <c r="G295" s="36">
        <f t="shared" si="14"/>
        <v>101128.24827355755</v>
      </c>
    </row>
    <row r="296" spans="2:7" x14ac:dyDescent="0.2">
      <c r="B296" s="40">
        <v>290</v>
      </c>
      <c r="C296" s="35">
        <f t="shared" si="15"/>
        <v>101128.24827355755</v>
      </c>
      <c r="D296" s="42">
        <f>'Q2 (i)'!$C$11</f>
        <v>1620.8267690714965</v>
      </c>
      <c r="E296" s="35">
        <f>C296*'Q2 (i)'!$C$6</f>
        <v>371.62703740538109</v>
      </c>
      <c r="F296" s="34">
        <f t="shared" si="13"/>
        <v>1249.1997316661154</v>
      </c>
      <c r="G296" s="36">
        <f t="shared" si="14"/>
        <v>99879.048541891432</v>
      </c>
    </row>
    <row r="297" spans="2:7" x14ac:dyDescent="0.2">
      <c r="B297" s="40">
        <v>291</v>
      </c>
      <c r="C297" s="35">
        <f t="shared" si="15"/>
        <v>99879.048541891432</v>
      </c>
      <c r="D297" s="42">
        <f>'Q2 (i)'!$C$11</f>
        <v>1620.8267690714965</v>
      </c>
      <c r="E297" s="35">
        <f>C297*'Q2 (i)'!$C$6</f>
        <v>367.03646648843124</v>
      </c>
      <c r="F297" s="34">
        <f t="shared" si="13"/>
        <v>1253.7903025830653</v>
      </c>
      <c r="G297" s="36">
        <f t="shared" si="14"/>
        <v>98625.258239308372</v>
      </c>
    </row>
    <row r="298" spans="2:7" x14ac:dyDescent="0.2">
      <c r="B298" s="40">
        <v>292</v>
      </c>
      <c r="C298" s="35">
        <f t="shared" si="15"/>
        <v>98625.258239308372</v>
      </c>
      <c r="D298" s="42">
        <f>'Q2 (i)'!$C$11</f>
        <v>1620.8267690714965</v>
      </c>
      <c r="E298" s="35">
        <f>C298*'Q2 (i)'!$C$6</f>
        <v>362.42902609832242</v>
      </c>
      <c r="F298" s="34">
        <f t="shared" si="13"/>
        <v>1258.397742973174</v>
      </c>
      <c r="G298" s="36">
        <f t="shared" si="14"/>
        <v>97366.860496335197</v>
      </c>
    </row>
    <row r="299" spans="2:7" x14ac:dyDescent="0.2">
      <c r="B299" s="40">
        <v>293</v>
      </c>
      <c r="C299" s="35">
        <f t="shared" si="15"/>
        <v>97366.860496335197</v>
      </c>
      <c r="D299" s="42">
        <f>'Q2 (i)'!$C$11</f>
        <v>1620.8267690714965</v>
      </c>
      <c r="E299" s="35">
        <f>C299*'Q2 (i)'!$C$6</f>
        <v>357.80465424295608</v>
      </c>
      <c r="F299" s="34">
        <f t="shared" si="13"/>
        <v>1263.0221148285405</v>
      </c>
      <c r="G299" s="36">
        <f t="shared" si="14"/>
        <v>96103.838381506663</v>
      </c>
    </row>
    <row r="300" spans="2:7" x14ac:dyDescent="0.2">
      <c r="B300" s="40">
        <v>294</v>
      </c>
      <c r="C300" s="35">
        <f t="shared" si="15"/>
        <v>96103.838381506663</v>
      </c>
      <c r="D300" s="42">
        <f>'Q2 (i)'!$C$11</f>
        <v>1620.8267690714965</v>
      </c>
      <c r="E300" s="35">
        <f>C300*'Q2 (i)'!$C$6</f>
        <v>353.16328870242455</v>
      </c>
      <c r="F300" s="34">
        <f t="shared" si="13"/>
        <v>1267.663480369072</v>
      </c>
      <c r="G300" s="36">
        <f t="shared" si="14"/>
        <v>94836.174901137594</v>
      </c>
    </row>
    <row r="301" spans="2:7" x14ac:dyDescent="0.2">
      <c r="B301" s="40">
        <v>295</v>
      </c>
      <c r="C301" s="35">
        <f t="shared" si="15"/>
        <v>94836.174901137594</v>
      </c>
      <c r="D301" s="42">
        <f>'Q2 (i)'!$C$11</f>
        <v>1620.8267690714965</v>
      </c>
      <c r="E301" s="35">
        <f>C301*'Q2 (i)'!$C$6</f>
        <v>348.50486702817381</v>
      </c>
      <c r="F301" s="34">
        <f t="shared" si="13"/>
        <v>1272.3219020433228</v>
      </c>
      <c r="G301" s="36">
        <f t="shared" si="14"/>
        <v>93563.852999094277</v>
      </c>
    </row>
    <row r="302" spans="2:7" x14ac:dyDescent="0.2">
      <c r="B302" s="40">
        <v>296</v>
      </c>
      <c r="C302" s="35">
        <f t="shared" si="15"/>
        <v>93563.852999094277</v>
      </c>
      <c r="D302" s="42">
        <f>'Q2 (i)'!$C$11</f>
        <v>1620.8267690714965</v>
      </c>
      <c r="E302" s="35">
        <f>C302*'Q2 (i)'!$C$6</f>
        <v>343.82932654216336</v>
      </c>
      <c r="F302" s="34">
        <f t="shared" si="13"/>
        <v>1276.9974425293331</v>
      </c>
      <c r="G302" s="36">
        <f t="shared" si="14"/>
        <v>92286.855556564944</v>
      </c>
    </row>
    <row r="303" spans="2:7" x14ac:dyDescent="0.2">
      <c r="B303" s="40">
        <v>297</v>
      </c>
      <c r="C303" s="35">
        <f t="shared" si="15"/>
        <v>92286.855556564944</v>
      </c>
      <c r="D303" s="42">
        <f>'Q2 (i)'!$C$11</f>
        <v>1620.8267690714965</v>
      </c>
      <c r="E303" s="35">
        <f>C303*'Q2 (i)'!$C$6</f>
        <v>339.13660433602274</v>
      </c>
      <c r="F303" s="34">
        <f t="shared" si="13"/>
        <v>1281.6901647354739</v>
      </c>
      <c r="G303" s="36">
        <f t="shared" si="14"/>
        <v>91005.165391829476</v>
      </c>
    </row>
    <row r="304" spans="2:7" x14ac:dyDescent="0.2">
      <c r="B304" s="40">
        <v>298</v>
      </c>
      <c r="C304" s="35">
        <f t="shared" si="15"/>
        <v>91005.165391829476</v>
      </c>
      <c r="D304" s="42">
        <f>'Q2 (i)'!$C$11</f>
        <v>1620.8267690714965</v>
      </c>
      <c r="E304" s="35">
        <f>C304*'Q2 (i)'!$C$6</f>
        <v>334.42663727020539</v>
      </c>
      <c r="F304" s="34">
        <f t="shared" si="13"/>
        <v>1286.4001318012911</v>
      </c>
      <c r="G304" s="36">
        <f t="shared" si="14"/>
        <v>89718.765260028187</v>
      </c>
    </row>
    <row r="305" spans="2:7" x14ac:dyDescent="0.2">
      <c r="B305" s="40">
        <v>299</v>
      </c>
      <c r="C305" s="35">
        <f t="shared" si="15"/>
        <v>89718.765260028187</v>
      </c>
      <c r="D305" s="42">
        <f>'Q2 (i)'!$C$11</f>
        <v>1620.8267690714965</v>
      </c>
      <c r="E305" s="35">
        <f>C305*'Q2 (i)'!$C$6</f>
        <v>329.69936197313882</v>
      </c>
      <c r="F305" s="34">
        <f t="shared" si="13"/>
        <v>1291.1274070983577</v>
      </c>
      <c r="G305" s="36">
        <f t="shared" si="14"/>
        <v>88427.637852929824</v>
      </c>
    </row>
    <row r="306" spans="2:7" x14ac:dyDescent="0.2">
      <c r="B306" s="40">
        <v>300</v>
      </c>
      <c r="C306" s="35">
        <f t="shared" si="15"/>
        <v>88427.637852929824</v>
      </c>
      <c r="D306" s="42">
        <f>'Q2 (i)'!$C$11</f>
        <v>1620.8267690714965</v>
      </c>
      <c r="E306" s="35">
        <f>C306*'Q2 (i)'!$C$6</f>
        <v>324.95471484037205</v>
      </c>
      <c r="F306" s="34">
        <f t="shared" si="13"/>
        <v>1295.8720542311244</v>
      </c>
      <c r="G306" s="36">
        <f t="shared" si="14"/>
        <v>87131.765798698703</v>
      </c>
    </row>
    <row r="307" spans="2:7" x14ac:dyDescent="0.2">
      <c r="B307" s="40">
        <v>301</v>
      </c>
      <c r="C307" s="35">
        <f t="shared" si="15"/>
        <v>87131.765798698703</v>
      </c>
      <c r="D307" s="42">
        <f>'Q2 (i)'!$C$11</f>
        <v>1620.8267690714965</v>
      </c>
      <c r="E307" s="35">
        <f>C307*'Q2 (i)'!$C$6</f>
        <v>320.19263203372014</v>
      </c>
      <c r="F307" s="34">
        <f t="shared" si="13"/>
        <v>1300.6341370377763</v>
      </c>
      <c r="G307" s="36">
        <f t="shared" si="14"/>
        <v>85831.131661660926</v>
      </c>
    </row>
    <row r="308" spans="2:7" x14ac:dyDescent="0.2">
      <c r="B308" s="40">
        <v>302</v>
      </c>
      <c r="C308" s="35">
        <f t="shared" si="15"/>
        <v>85831.131661660926</v>
      </c>
      <c r="D308" s="42">
        <f>'Q2 (i)'!$C$11</f>
        <v>1620.8267690714965</v>
      </c>
      <c r="E308" s="35">
        <f>C308*'Q2 (i)'!$C$6</f>
        <v>315.41304948040465</v>
      </c>
      <c r="F308" s="34">
        <f t="shared" si="13"/>
        <v>1305.4137195910919</v>
      </c>
      <c r="G308" s="36">
        <f t="shared" si="14"/>
        <v>84525.717942069838</v>
      </c>
    </row>
    <row r="309" spans="2:7" x14ac:dyDescent="0.2">
      <c r="B309" s="40">
        <v>303</v>
      </c>
      <c r="C309" s="35">
        <f t="shared" si="15"/>
        <v>84525.717942069838</v>
      </c>
      <c r="D309" s="42">
        <f>'Q2 (i)'!$C$11</f>
        <v>1620.8267690714965</v>
      </c>
      <c r="E309" s="35">
        <f>C309*'Q2 (i)'!$C$6</f>
        <v>310.61590287219207</v>
      </c>
      <c r="F309" s="34">
        <f t="shared" si="13"/>
        <v>1310.2108661993045</v>
      </c>
      <c r="G309" s="36">
        <f t="shared" si="14"/>
        <v>83215.507075870526</v>
      </c>
    </row>
    <row r="310" spans="2:7" x14ac:dyDescent="0.2">
      <c r="B310" s="40">
        <v>304</v>
      </c>
      <c r="C310" s="35">
        <f t="shared" si="15"/>
        <v>83215.507075870526</v>
      </c>
      <c r="D310" s="42">
        <f>'Q2 (i)'!$C$11</f>
        <v>1620.8267690714965</v>
      </c>
      <c r="E310" s="35">
        <f>C310*'Q2 (i)'!$C$6</f>
        <v>305.80112766452834</v>
      </c>
      <c r="F310" s="34">
        <f t="shared" si="13"/>
        <v>1315.0256414069681</v>
      </c>
      <c r="G310" s="36">
        <f t="shared" si="14"/>
        <v>81900.481434463552</v>
      </c>
    </row>
    <row r="311" spans="2:7" x14ac:dyDescent="0.2">
      <c r="B311" s="40">
        <v>305</v>
      </c>
      <c r="C311" s="35">
        <f t="shared" si="15"/>
        <v>81900.481434463552</v>
      </c>
      <c r="D311" s="42">
        <f>'Q2 (i)'!$C$11</f>
        <v>1620.8267690714965</v>
      </c>
      <c r="E311" s="35">
        <f>C311*'Q2 (i)'!$C$6</f>
        <v>300.96865907567047</v>
      </c>
      <c r="F311" s="34">
        <f t="shared" si="13"/>
        <v>1319.858109995826</v>
      </c>
      <c r="G311" s="36">
        <f t="shared" si="14"/>
        <v>80580.623324467728</v>
      </c>
    </row>
    <row r="312" spans="2:7" x14ac:dyDescent="0.2">
      <c r="B312" s="40">
        <v>306</v>
      </c>
      <c r="C312" s="35">
        <f t="shared" si="15"/>
        <v>80580.623324467728</v>
      </c>
      <c r="D312" s="42">
        <f>'Q2 (i)'!$C$11</f>
        <v>1620.8267690714965</v>
      </c>
      <c r="E312" s="35">
        <f>C312*'Q2 (i)'!$C$6</f>
        <v>296.11843208581502</v>
      </c>
      <c r="F312" s="34">
        <f t="shared" si="13"/>
        <v>1324.7083369856814</v>
      </c>
      <c r="G312" s="36">
        <f t="shared" si="14"/>
        <v>79255.914987482043</v>
      </c>
    </row>
    <row r="313" spans="2:7" x14ac:dyDescent="0.2">
      <c r="B313" s="40">
        <v>307</v>
      </c>
      <c r="C313" s="35">
        <f t="shared" si="15"/>
        <v>79255.914987482043</v>
      </c>
      <c r="D313" s="42">
        <f>'Q2 (i)'!$C$11</f>
        <v>1620.8267690714965</v>
      </c>
      <c r="E313" s="35">
        <f>C313*'Q2 (i)'!$C$6</f>
        <v>291.25038143622294</v>
      </c>
      <c r="F313" s="34">
        <f t="shared" si="13"/>
        <v>1329.5763876352735</v>
      </c>
      <c r="G313" s="36">
        <f t="shared" si="14"/>
        <v>77926.338599846771</v>
      </c>
    </row>
    <row r="314" spans="2:7" x14ac:dyDescent="0.2">
      <c r="B314" s="40">
        <v>308</v>
      </c>
      <c r="C314" s="35">
        <f t="shared" si="15"/>
        <v>77926.338599846771</v>
      </c>
      <c r="D314" s="42">
        <f>'Q2 (i)'!$C$11</f>
        <v>1620.8267690714965</v>
      </c>
      <c r="E314" s="35">
        <f>C314*'Q2 (i)'!$C$6</f>
        <v>286.36444162834198</v>
      </c>
      <c r="F314" s="34">
        <f t="shared" si="13"/>
        <v>1334.4623274431547</v>
      </c>
      <c r="G314" s="36">
        <f t="shared" si="14"/>
        <v>76591.876272403621</v>
      </c>
    </row>
    <row r="315" spans="2:7" x14ac:dyDescent="0.2">
      <c r="B315" s="40">
        <v>309</v>
      </c>
      <c r="C315" s="35">
        <f t="shared" si="15"/>
        <v>76591.876272403621</v>
      </c>
      <c r="D315" s="42">
        <f>'Q2 (i)'!$C$11</f>
        <v>1620.8267690714965</v>
      </c>
      <c r="E315" s="35">
        <f>C315*'Q2 (i)'!$C$6</f>
        <v>281.46054692292506</v>
      </c>
      <c r="F315" s="34">
        <f t="shared" si="13"/>
        <v>1339.3662221485715</v>
      </c>
      <c r="G315" s="36">
        <f t="shared" si="14"/>
        <v>75252.510050255049</v>
      </c>
    </row>
    <row r="316" spans="2:7" x14ac:dyDescent="0.2">
      <c r="B316" s="40">
        <v>310</v>
      </c>
      <c r="C316" s="35">
        <f t="shared" si="15"/>
        <v>75252.510050255049</v>
      </c>
      <c r="D316" s="42">
        <f>'Q2 (i)'!$C$11</f>
        <v>1620.8267690714965</v>
      </c>
      <c r="E316" s="35">
        <f>C316*'Q2 (i)'!$C$6</f>
        <v>276.53863133914587</v>
      </c>
      <c r="F316" s="34">
        <f t="shared" si="13"/>
        <v>1344.2881377323506</v>
      </c>
      <c r="G316" s="36">
        <f t="shared" si="14"/>
        <v>73908.221912522698</v>
      </c>
    </row>
    <row r="317" spans="2:7" x14ac:dyDescent="0.2">
      <c r="B317" s="40">
        <v>311</v>
      </c>
      <c r="C317" s="35">
        <f t="shared" si="15"/>
        <v>73908.221912522698</v>
      </c>
      <c r="D317" s="42">
        <f>'Q2 (i)'!$C$11</f>
        <v>1620.8267690714965</v>
      </c>
      <c r="E317" s="35">
        <f>C317*'Q2 (i)'!$C$6</f>
        <v>271.59862865371133</v>
      </c>
      <c r="F317" s="34">
        <f t="shared" si="13"/>
        <v>1349.2281404177852</v>
      </c>
      <c r="G317" s="36">
        <f t="shared" si="14"/>
        <v>72558.993772104906</v>
      </c>
    </row>
    <row r="318" spans="2:7" x14ac:dyDescent="0.2">
      <c r="B318" s="40">
        <v>312</v>
      </c>
      <c r="C318" s="35">
        <f t="shared" si="15"/>
        <v>72558.993772104906</v>
      </c>
      <c r="D318" s="42">
        <f>'Q2 (i)'!$C$11</f>
        <v>1620.8267690714965</v>
      </c>
      <c r="E318" s="35">
        <f>C318*'Q2 (i)'!$C$6</f>
        <v>266.64047239997006</v>
      </c>
      <c r="F318" s="34">
        <f t="shared" si="13"/>
        <v>1354.1862966715264</v>
      </c>
      <c r="G318" s="36">
        <f t="shared" si="14"/>
        <v>71204.807475433379</v>
      </c>
    </row>
    <row r="319" spans="2:7" x14ac:dyDescent="0.2">
      <c r="B319" s="40">
        <v>313</v>
      </c>
      <c r="C319" s="35">
        <f t="shared" si="15"/>
        <v>71204.807475433379</v>
      </c>
      <c r="D319" s="42">
        <f>'Q2 (i)'!$C$11</f>
        <v>1620.8267690714965</v>
      </c>
      <c r="E319" s="35">
        <f>C319*'Q2 (i)'!$C$6</f>
        <v>261.66409586701877</v>
      </c>
      <c r="F319" s="34">
        <f t="shared" si="13"/>
        <v>1359.1626732044779</v>
      </c>
      <c r="G319" s="36">
        <f t="shared" si="14"/>
        <v>69845.644802228897</v>
      </c>
    </row>
    <row r="320" spans="2:7" x14ac:dyDescent="0.2">
      <c r="B320" s="40">
        <v>314</v>
      </c>
      <c r="C320" s="35">
        <f t="shared" si="15"/>
        <v>69845.644802228897</v>
      </c>
      <c r="D320" s="42">
        <f>'Q2 (i)'!$C$11</f>
        <v>1620.8267690714965</v>
      </c>
      <c r="E320" s="35">
        <f>C320*'Q2 (i)'!$C$6</f>
        <v>256.66943209880407</v>
      </c>
      <c r="F320" s="34">
        <f t="shared" si="13"/>
        <v>1364.1573369726925</v>
      </c>
      <c r="G320" s="36">
        <f t="shared" si="14"/>
        <v>68481.487465256199</v>
      </c>
    </row>
    <row r="321" spans="2:7" x14ac:dyDescent="0.2">
      <c r="B321" s="40">
        <v>315</v>
      </c>
      <c r="C321" s="35">
        <f t="shared" si="15"/>
        <v>68481.487465256199</v>
      </c>
      <c r="D321" s="42">
        <f>'Q2 (i)'!$C$11</f>
        <v>1620.8267690714965</v>
      </c>
      <c r="E321" s="35">
        <f>C321*'Q2 (i)'!$C$6</f>
        <v>251.6564138932219</v>
      </c>
      <c r="F321" s="34">
        <f t="shared" si="13"/>
        <v>1369.1703551782746</v>
      </c>
      <c r="G321" s="36">
        <f t="shared" si="14"/>
        <v>67112.317110077929</v>
      </c>
    </row>
    <row r="322" spans="2:7" x14ac:dyDescent="0.2">
      <c r="B322" s="40">
        <v>316</v>
      </c>
      <c r="C322" s="35">
        <f t="shared" si="15"/>
        <v>67112.317110077929</v>
      </c>
      <c r="D322" s="42">
        <f>'Q2 (i)'!$C$11</f>
        <v>1620.8267690714965</v>
      </c>
      <c r="E322" s="35">
        <f>C322*'Q2 (i)'!$C$6</f>
        <v>246.62497380121332</v>
      </c>
      <c r="F322" s="34">
        <f t="shared" si="13"/>
        <v>1374.2017952702831</v>
      </c>
      <c r="G322" s="36">
        <f t="shared" si="14"/>
        <v>65738.115314807641</v>
      </c>
    </row>
    <row r="323" spans="2:7" x14ac:dyDescent="0.2">
      <c r="B323" s="40">
        <v>317</v>
      </c>
      <c r="C323" s="35">
        <f t="shared" si="15"/>
        <v>65738.115314807641</v>
      </c>
      <c r="D323" s="42">
        <f>'Q2 (i)'!$C$11</f>
        <v>1620.8267690714965</v>
      </c>
      <c r="E323" s="35">
        <f>C323*'Q2 (i)'!$C$6</f>
        <v>241.57504412585686</v>
      </c>
      <c r="F323" s="34">
        <f t="shared" si="13"/>
        <v>1379.2517249456396</v>
      </c>
      <c r="G323" s="36">
        <f t="shared" si="14"/>
        <v>64358.863589861998</v>
      </c>
    </row>
    <row r="324" spans="2:7" x14ac:dyDescent="0.2">
      <c r="B324" s="40">
        <v>318</v>
      </c>
      <c r="C324" s="35">
        <f t="shared" si="15"/>
        <v>64358.863589861998</v>
      </c>
      <c r="D324" s="42">
        <f>'Q2 (i)'!$C$11</f>
        <v>1620.8267690714965</v>
      </c>
      <c r="E324" s="35">
        <f>C324*'Q2 (i)'!$C$6</f>
        <v>236.50655692145787</v>
      </c>
      <c r="F324" s="34">
        <f t="shared" si="13"/>
        <v>1384.3202121500387</v>
      </c>
      <c r="G324" s="36">
        <f t="shared" si="14"/>
        <v>62974.543377711962</v>
      </c>
    </row>
    <row r="325" spans="2:7" x14ac:dyDescent="0.2">
      <c r="B325" s="40">
        <v>319</v>
      </c>
      <c r="C325" s="35">
        <f t="shared" si="15"/>
        <v>62974.543377711962</v>
      </c>
      <c r="D325" s="42">
        <f>'Q2 (i)'!$C$11</f>
        <v>1620.8267690714965</v>
      </c>
      <c r="E325" s="35">
        <f>C325*'Q2 (i)'!$C$6</f>
        <v>231.4194439926342</v>
      </c>
      <c r="F325" s="34">
        <f t="shared" si="13"/>
        <v>1389.4073250788624</v>
      </c>
      <c r="G325" s="36">
        <f t="shared" si="14"/>
        <v>61585.136052633097</v>
      </c>
    </row>
    <row r="326" spans="2:7" x14ac:dyDescent="0.2">
      <c r="B326" s="40">
        <v>320</v>
      </c>
      <c r="C326" s="35">
        <f t="shared" si="15"/>
        <v>61585.136052633097</v>
      </c>
      <c r="D326" s="42">
        <f>'Q2 (i)'!$C$11</f>
        <v>1620.8267690714965</v>
      </c>
      <c r="E326" s="35">
        <f>C326*'Q2 (i)'!$C$6</f>
        <v>226.31363689339855</v>
      </c>
      <c r="F326" s="34">
        <f t="shared" si="13"/>
        <v>1394.513132178098</v>
      </c>
      <c r="G326" s="36">
        <f t="shared" si="14"/>
        <v>60190.622920454996</v>
      </c>
    </row>
    <row r="327" spans="2:7" x14ac:dyDescent="0.2">
      <c r="B327" s="40">
        <v>321</v>
      </c>
      <c r="C327" s="35">
        <f t="shared" si="15"/>
        <v>60190.622920454996</v>
      </c>
      <c r="D327" s="42">
        <f>'Q2 (i)'!$C$11</f>
        <v>1620.8267690714965</v>
      </c>
      <c r="E327" s="35">
        <f>C327*'Q2 (i)'!$C$6</f>
        <v>221.18906692623784</v>
      </c>
      <c r="F327" s="34">
        <f t="shared" ref="F327:F366" si="16">D327-E327</f>
        <v>1399.6377021452586</v>
      </c>
      <c r="G327" s="36">
        <f t="shared" ref="G327:G366" si="17">C327-F327</f>
        <v>58790.985218309739</v>
      </c>
    </row>
    <row r="328" spans="2:7" x14ac:dyDescent="0.2">
      <c r="B328" s="40">
        <v>322</v>
      </c>
      <c r="C328" s="35">
        <f t="shared" ref="C328:C366" si="18">G327</f>
        <v>58790.985218309739</v>
      </c>
      <c r="D328" s="42">
        <f>'Q2 (i)'!$C$11</f>
        <v>1620.8267690714965</v>
      </c>
      <c r="E328" s="35">
        <f>C328*'Q2 (i)'!$C$6</f>
        <v>216.04566514118861</v>
      </c>
      <c r="F328" s="34">
        <f t="shared" si="16"/>
        <v>1404.7811039303078</v>
      </c>
      <c r="G328" s="36">
        <f t="shared" si="17"/>
        <v>57386.204114379434</v>
      </c>
    </row>
    <row r="329" spans="2:7" x14ac:dyDescent="0.2">
      <c r="B329" s="40">
        <v>323</v>
      </c>
      <c r="C329" s="35">
        <f t="shared" si="18"/>
        <v>57386.204114379434</v>
      </c>
      <c r="D329" s="42">
        <f>'Q2 (i)'!$C$11</f>
        <v>1620.8267690714965</v>
      </c>
      <c r="E329" s="35">
        <f>C329*'Q2 (i)'!$C$6</f>
        <v>210.88336233490946</v>
      </c>
      <c r="F329" s="34">
        <f t="shared" si="16"/>
        <v>1409.9434067365871</v>
      </c>
      <c r="G329" s="36">
        <f t="shared" si="17"/>
        <v>55976.260707642847</v>
      </c>
    </row>
    <row r="330" spans="2:7" x14ac:dyDescent="0.2">
      <c r="B330" s="40">
        <v>324</v>
      </c>
      <c r="C330" s="35">
        <f t="shared" si="18"/>
        <v>55976.260707642847</v>
      </c>
      <c r="D330" s="42">
        <f>'Q2 (i)'!$C$11</f>
        <v>1620.8267690714965</v>
      </c>
      <c r="E330" s="35">
        <f>C330*'Q2 (i)'!$C$6</f>
        <v>205.7020890497499</v>
      </c>
      <c r="F330" s="34">
        <f t="shared" si="16"/>
        <v>1415.1246800217466</v>
      </c>
      <c r="G330" s="36">
        <f t="shared" si="17"/>
        <v>54561.136027621098</v>
      </c>
    </row>
    <row r="331" spans="2:7" x14ac:dyDescent="0.2">
      <c r="B331" s="40">
        <v>325</v>
      </c>
      <c r="C331" s="35">
        <f t="shared" si="18"/>
        <v>54561.136027621098</v>
      </c>
      <c r="D331" s="42">
        <f>'Q2 (i)'!$C$11</f>
        <v>1620.8267690714965</v>
      </c>
      <c r="E331" s="35">
        <f>C331*'Q2 (i)'!$C$6</f>
        <v>200.50177557281577</v>
      </c>
      <c r="F331" s="34">
        <f t="shared" si="16"/>
        <v>1420.3249934986807</v>
      </c>
      <c r="G331" s="36">
        <f t="shared" si="17"/>
        <v>53140.811034122416</v>
      </c>
    </row>
    <row r="332" spans="2:7" x14ac:dyDescent="0.2">
      <c r="B332" s="40">
        <v>326</v>
      </c>
      <c r="C332" s="35">
        <f t="shared" si="18"/>
        <v>53140.811034122416</v>
      </c>
      <c r="D332" s="42">
        <f>'Q2 (i)'!$C$11</f>
        <v>1620.8267690714965</v>
      </c>
      <c r="E332" s="35">
        <f>C332*'Q2 (i)'!$C$6</f>
        <v>195.28235193503141</v>
      </c>
      <c r="F332" s="34">
        <f t="shared" si="16"/>
        <v>1425.5444171364652</v>
      </c>
      <c r="G332" s="36">
        <f t="shared" si="17"/>
        <v>51715.266616985951</v>
      </c>
    </row>
    <row r="333" spans="2:7" x14ac:dyDescent="0.2">
      <c r="B333" s="40">
        <v>327</v>
      </c>
      <c r="C333" s="35">
        <f t="shared" si="18"/>
        <v>51715.266616985951</v>
      </c>
      <c r="D333" s="42">
        <f>'Q2 (i)'!$C$11</f>
        <v>1620.8267690714965</v>
      </c>
      <c r="E333" s="35">
        <f>C333*'Q2 (i)'!$C$6</f>
        <v>190.04374791019805</v>
      </c>
      <c r="F333" s="34">
        <f t="shared" si="16"/>
        <v>1430.7830211612984</v>
      </c>
      <c r="G333" s="36">
        <f t="shared" si="17"/>
        <v>50284.483595824655</v>
      </c>
    </row>
    <row r="334" spans="2:7" x14ac:dyDescent="0.2">
      <c r="B334" s="40">
        <v>328</v>
      </c>
      <c r="C334" s="35">
        <f t="shared" si="18"/>
        <v>50284.483595824655</v>
      </c>
      <c r="D334" s="42">
        <f>'Q2 (i)'!$C$11</f>
        <v>1620.8267690714965</v>
      </c>
      <c r="E334" s="35">
        <f>C334*'Q2 (i)'!$C$6</f>
        <v>184.78589301404909</v>
      </c>
      <c r="F334" s="34">
        <f t="shared" si="16"/>
        <v>1436.0408760574473</v>
      </c>
      <c r="G334" s="36">
        <f t="shared" si="17"/>
        <v>48848.442719767205</v>
      </c>
    </row>
    <row r="335" spans="2:7" x14ac:dyDescent="0.2">
      <c r="B335" s="40">
        <v>329</v>
      </c>
      <c r="C335" s="35">
        <f t="shared" si="18"/>
        <v>48848.442719767205</v>
      </c>
      <c r="D335" s="42">
        <f>'Q2 (i)'!$C$11</f>
        <v>1620.8267690714965</v>
      </c>
      <c r="E335" s="35">
        <f>C335*'Q2 (i)'!$C$6</f>
        <v>179.5087165033016</v>
      </c>
      <c r="F335" s="34">
        <f t="shared" si="16"/>
        <v>1441.3180525681948</v>
      </c>
      <c r="G335" s="36">
        <f t="shared" si="17"/>
        <v>47407.124667199008</v>
      </c>
    </row>
    <row r="336" spans="2:7" x14ac:dyDescent="0.2">
      <c r="B336" s="40">
        <v>330</v>
      </c>
      <c r="C336" s="35">
        <f t="shared" si="18"/>
        <v>47407.124667199008</v>
      </c>
      <c r="D336" s="42">
        <f>'Q2 (i)'!$C$11</f>
        <v>1620.8267690714965</v>
      </c>
      <c r="E336" s="35">
        <f>C336*'Q2 (i)'!$C$6</f>
        <v>174.21214737470467</v>
      </c>
      <c r="F336" s="34">
        <f t="shared" si="16"/>
        <v>1446.6146216967918</v>
      </c>
      <c r="G336" s="36">
        <f t="shared" si="17"/>
        <v>45960.510045502218</v>
      </c>
    </row>
    <row r="337" spans="2:7" x14ac:dyDescent="0.2">
      <c r="B337" s="40">
        <v>331</v>
      </c>
      <c r="C337" s="35">
        <f t="shared" si="18"/>
        <v>45960.510045502218</v>
      </c>
      <c r="D337" s="42">
        <f>'Q2 (i)'!$C$11</f>
        <v>1620.8267690714965</v>
      </c>
      <c r="E337" s="35">
        <f>C337*'Q2 (i)'!$C$6</f>
        <v>168.8961143640839</v>
      </c>
      <c r="F337" s="34">
        <f t="shared" si="16"/>
        <v>1451.9306547074127</v>
      </c>
      <c r="G337" s="36">
        <f t="shared" si="17"/>
        <v>44508.579390794803</v>
      </c>
    </row>
    <row r="338" spans="2:7" x14ac:dyDescent="0.2">
      <c r="B338" s="40">
        <v>332</v>
      </c>
      <c r="C338" s="35">
        <f t="shared" si="18"/>
        <v>44508.579390794803</v>
      </c>
      <c r="D338" s="42">
        <f>'Q2 (i)'!$C$11</f>
        <v>1620.8267690714965</v>
      </c>
      <c r="E338" s="35">
        <f>C338*'Q2 (i)'!$C$6</f>
        <v>163.56054594538264</v>
      </c>
      <c r="F338" s="34">
        <f t="shared" si="16"/>
        <v>1457.2662231261138</v>
      </c>
      <c r="G338" s="36">
        <f t="shared" si="17"/>
        <v>43051.31316766869</v>
      </c>
    </row>
    <row r="339" spans="2:7" x14ac:dyDescent="0.2">
      <c r="B339" s="40">
        <v>333</v>
      </c>
      <c r="C339" s="35">
        <f t="shared" si="18"/>
        <v>43051.31316766869</v>
      </c>
      <c r="D339" s="42">
        <f>'Q2 (i)'!$C$11</f>
        <v>1620.8267690714965</v>
      </c>
      <c r="E339" s="35">
        <f>C339*'Q2 (i)'!$C$6</f>
        <v>158.20537032969972</v>
      </c>
      <c r="F339" s="34">
        <f t="shared" si="16"/>
        <v>1462.6213987417968</v>
      </c>
      <c r="G339" s="36">
        <f t="shared" si="17"/>
        <v>41588.691768926896</v>
      </c>
    </row>
    <row r="340" spans="2:7" x14ac:dyDescent="0.2">
      <c r="B340" s="40">
        <v>334</v>
      </c>
      <c r="C340" s="35">
        <f t="shared" si="18"/>
        <v>41588.691768926896</v>
      </c>
      <c r="D340" s="42">
        <f>'Q2 (i)'!$C$11</f>
        <v>1620.8267690714965</v>
      </c>
      <c r="E340" s="35">
        <f>C340*'Q2 (i)'!$C$6</f>
        <v>152.83051546432327</v>
      </c>
      <c r="F340" s="34">
        <f t="shared" si="16"/>
        <v>1467.9962536071732</v>
      </c>
      <c r="G340" s="36">
        <f t="shared" si="17"/>
        <v>40120.69551531972</v>
      </c>
    </row>
    <row r="341" spans="2:7" x14ac:dyDescent="0.2">
      <c r="B341" s="40">
        <v>335</v>
      </c>
      <c r="C341" s="35">
        <f t="shared" si="18"/>
        <v>40120.69551531972</v>
      </c>
      <c r="D341" s="42">
        <f>'Q2 (i)'!$C$11</f>
        <v>1620.8267690714965</v>
      </c>
      <c r="E341" s="35">
        <f>C341*'Q2 (i)'!$C$6</f>
        <v>147.43590903176153</v>
      </c>
      <c r="F341" s="34">
        <f t="shared" si="16"/>
        <v>1473.3908600397349</v>
      </c>
      <c r="G341" s="36">
        <f t="shared" si="17"/>
        <v>38647.304655279986</v>
      </c>
    </row>
    <row r="342" spans="2:7" x14ac:dyDescent="0.2">
      <c r="B342" s="40">
        <v>336</v>
      </c>
      <c r="C342" s="35">
        <f t="shared" si="18"/>
        <v>38647.304655279986</v>
      </c>
      <c r="D342" s="42">
        <f>'Q2 (i)'!$C$11</f>
        <v>1620.8267690714965</v>
      </c>
      <c r="E342" s="35">
        <f>C342*'Q2 (i)'!$C$6</f>
        <v>142.02147844876978</v>
      </c>
      <c r="F342" s="34">
        <f t="shared" si="16"/>
        <v>1478.8052906227267</v>
      </c>
      <c r="G342" s="36">
        <f t="shared" si="17"/>
        <v>37168.499364657262</v>
      </c>
    </row>
    <row r="343" spans="2:7" x14ac:dyDescent="0.2">
      <c r="B343" s="40">
        <v>337</v>
      </c>
      <c r="C343" s="35">
        <f t="shared" si="18"/>
        <v>37168.499364657262</v>
      </c>
      <c r="D343" s="42">
        <f>'Q2 (i)'!$C$11</f>
        <v>1620.8267690714965</v>
      </c>
      <c r="E343" s="35">
        <f>C343*'Q2 (i)'!$C$6</f>
        <v>136.58715086537364</v>
      </c>
      <c r="F343" s="34">
        <f t="shared" si="16"/>
        <v>1484.2396182061229</v>
      </c>
      <c r="G343" s="36">
        <f t="shared" si="17"/>
        <v>35684.259746451142</v>
      </c>
    </row>
    <row r="344" spans="2:7" x14ac:dyDescent="0.2">
      <c r="B344" s="40">
        <v>338</v>
      </c>
      <c r="C344" s="35">
        <f t="shared" si="18"/>
        <v>35684.259746451142</v>
      </c>
      <c r="D344" s="42">
        <f>'Q2 (i)'!$C$11</f>
        <v>1620.8267690714965</v>
      </c>
      <c r="E344" s="35">
        <f>C344*'Q2 (i)'!$C$6</f>
        <v>131.132853163889</v>
      </c>
      <c r="F344" s="34">
        <f t="shared" si="16"/>
        <v>1489.6939159076076</v>
      </c>
      <c r="G344" s="36">
        <f t="shared" si="17"/>
        <v>34194.565830543535</v>
      </c>
    </row>
    <row r="345" spans="2:7" x14ac:dyDescent="0.2">
      <c r="B345" s="40">
        <v>339</v>
      </c>
      <c r="C345" s="35">
        <f t="shared" si="18"/>
        <v>34194.565830543535</v>
      </c>
      <c r="D345" s="42">
        <f>'Q2 (i)'!$C$11</f>
        <v>1620.8267690714965</v>
      </c>
      <c r="E345" s="35">
        <f>C345*'Q2 (i)'!$C$6</f>
        <v>125.65851195793813</v>
      </c>
      <c r="F345" s="34">
        <f t="shared" si="16"/>
        <v>1495.1682571135584</v>
      </c>
      <c r="G345" s="36">
        <f t="shared" si="17"/>
        <v>32699.397573429978</v>
      </c>
    </row>
    <row r="346" spans="2:7" x14ac:dyDescent="0.2">
      <c r="B346" s="40">
        <v>340</v>
      </c>
      <c r="C346" s="35">
        <f t="shared" si="18"/>
        <v>32699.397573429978</v>
      </c>
      <c r="D346" s="42">
        <f>'Q2 (i)'!$C$11</f>
        <v>1620.8267690714965</v>
      </c>
      <c r="E346" s="35">
        <f>C346*'Q2 (i)'!$C$6</f>
        <v>120.16405359146245</v>
      </c>
      <c r="F346" s="34">
        <f t="shared" si="16"/>
        <v>1500.662715480034</v>
      </c>
      <c r="G346" s="36">
        <f t="shared" si="17"/>
        <v>31198.734857949945</v>
      </c>
    </row>
    <row r="347" spans="2:7" x14ac:dyDescent="0.2">
      <c r="B347" s="40">
        <v>341</v>
      </c>
      <c r="C347" s="35">
        <f t="shared" si="18"/>
        <v>31198.734857949945</v>
      </c>
      <c r="D347" s="42">
        <f>'Q2 (i)'!$C$11</f>
        <v>1620.8267690714965</v>
      </c>
      <c r="E347" s="35">
        <f>C347*'Q2 (i)'!$C$6</f>
        <v>114.64940413773134</v>
      </c>
      <c r="F347" s="34">
        <f t="shared" si="16"/>
        <v>1506.1773649337651</v>
      </c>
      <c r="G347" s="36">
        <f t="shared" si="17"/>
        <v>29692.557493016178</v>
      </c>
    </row>
    <row r="348" spans="2:7" x14ac:dyDescent="0.2">
      <c r="B348" s="40">
        <v>342</v>
      </c>
      <c r="C348" s="35">
        <f t="shared" si="18"/>
        <v>29692.557493016178</v>
      </c>
      <c r="D348" s="42">
        <f>'Q2 (i)'!$C$11</f>
        <v>1620.8267690714965</v>
      </c>
      <c r="E348" s="35">
        <f>C348*'Q2 (i)'!$C$6</f>
        <v>109.11448939834753</v>
      </c>
      <c r="F348" s="34">
        <f t="shared" si="16"/>
        <v>1511.7122796731489</v>
      </c>
      <c r="G348" s="36">
        <f t="shared" si="17"/>
        <v>28180.845213343029</v>
      </c>
    </row>
    <row r="349" spans="2:7" x14ac:dyDescent="0.2">
      <c r="B349" s="40">
        <v>343</v>
      </c>
      <c r="C349" s="35">
        <f t="shared" si="18"/>
        <v>28180.845213343029</v>
      </c>
      <c r="D349" s="42">
        <f>'Q2 (i)'!$C$11</f>
        <v>1620.8267690714965</v>
      </c>
      <c r="E349" s="35">
        <f>C349*'Q2 (i)'!$C$6</f>
        <v>103.55923490224882</v>
      </c>
      <c r="F349" s="34">
        <f t="shared" si="16"/>
        <v>1517.2675341692477</v>
      </c>
      <c r="G349" s="36">
        <f t="shared" si="17"/>
        <v>26663.577679173781</v>
      </c>
    </row>
    <row r="350" spans="2:7" x14ac:dyDescent="0.2">
      <c r="B350" s="40">
        <v>344</v>
      </c>
      <c r="C350" s="35">
        <f t="shared" si="18"/>
        <v>26663.577679173781</v>
      </c>
      <c r="D350" s="42">
        <f>'Q2 (i)'!$C$11</f>
        <v>1620.8267690714965</v>
      </c>
      <c r="E350" s="35">
        <f>C350*'Q2 (i)'!$C$6</f>
        <v>97.983565904706012</v>
      </c>
      <c r="F350" s="34">
        <f t="shared" si="16"/>
        <v>1522.8432031667905</v>
      </c>
      <c r="G350" s="36">
        <f t="shared" si="17"/>
        <v>25140.73447600699</v>
      </c>
    </row>
    <row r="351" spans="2:7" x14ac:dyDescent="0.2">
      <c r="B351" s="40">
        <v>345</v>
      </c>
      <c r="C351" s="35">
        <f t="shared" si="18"/>
        <v>25140.73447600699</v>
      </c>
      <c r="D351" s="42">
        <f>'Q2 (i)'!$C$11</f>
        <v>1620.8267690714965</v>
      </c>
      <c r="E351" s="35">
        <f>C351*'Q2 (i)'!$C$6</f>
        <v>92.387407386317321</v>
      </c>
      <c r="F351" s="34">
        <f t="shared" si="16"/>
        <v>1528.4393616851792</v>
      </c>
      <c r="G351" s="36">
        <f t="shared" si="17"/>
        <v>23612.295114321812</v>
      </c>
    </row>
    <row r="352" spans="2:7" x14ac:dyDescent="0.2">
      <c r="B352" s="40">
        <v>346</v>
      </c>
      <c r="C352" s="35">
        <f t="shared" si="18"/>
        <v>23612.295114321812</v>
      </c>
      <c r="D352" s="42">
        <f>'Q2 (i)'!$C$11</f>
        <v>1620.8267690714965</v>
      </c>
      <c r="E352" s="35">
        <f>C352*'Q2 (i)'!$C$6</f>
        <v>86.770684051998941</v>
      </c>
      <c r="F352" s="34">
        <f t="shared" si="16"/>
        <v>1534.0560850194977</v>
      </c>
      <c r="G352" s="36">
        <f t="shared" si="17"/>
        <v>22078.239029302316</v>
      </c>
    </row>
    <row r="353" spans="2:7" x14ac:dyDescent="0.2">
      <c r="B353" s="40">
        <v>347</v>
      </c>
      <c r="C353" s="35">
        <f t="shared" si="18"/>
        <v>22078.239029302316</v>
      </c>
      <c r="D353" s="42">
        <f>'Q2 (i)'!$C$11</f>
        <v>1620.8267690714965</v>
      </c>
      <c r="E353" s="35">
        <f>C353*'Q2 (i)'!$C$6</f>
        <v>81.133320329971937</v>
      </c>
      <c r="F353" s="34">
        <f t="shared" si="16"/>
        <v>1539.6934487415247</v>
      </c>
      <c r="G353" s="36">
        <f t="shared" si="17"/>
        <v>20538.545580560793</v>
      </c>
    </row>
    <row r="354" spans="2:7" x14ac:dyDescent="0.2">
      <c r="B354" s="40">
        <v>348</v>
      </c>
      <c r="C354" s="35">
        <f t="shared" si="18"/>
        <v>20538.545580560793</v>
      </c>
      <c r="D354" s="42">
        <f>'Q2 (i)'!$C$11</f>
        <v>1620.8267690714965</v>
      </c>
      <c r="E354" s="35">
        <f>C354*'Q2 (i)'!$C$6</f>
        <v>75.475240370745553</v>
      </c>
      <c r="F354" s="34">
        <f t="shared" si="16"/>
        <v>1545.351528700751</v>
      </c>
      <c r="G354" s="36">
        <f t="shared" si="17"/>
        <v>18993.194051860042</v>
      </c>
    </row>
    <row r="355" spans="2:7" x14ac:dyDescent="0.2">
      <c r="B355" s="40">
        <v>349</v>
      </c>
      <c r="C355" s="35">
        <f t="shared" si="18"/>
        <v>18993.194051860042</v>
      </c>
      <c r="D355" s="42">
        <f>'Q2 (i)'!$C$11</f>
        <v>1620.8267690714965</v>
      </c>
      <c r="E355" s="35">
        <f>C355*'Q2 (i)'!$C$6</f>
        <v>69.796368046096575</v>
      </c>
      <c r="F355" s="34">
        <f t="shared" si="16"/>
        <v>1551.0304010253999</v>
      </c>
      <c r="G355" s="36">
        <f t="shared" si="17"/>
        <v>17442.163650834642</v>
      </c>
    </row>
    <row r="356" spans="2:7" x14ac:dyDescent="0.2">
      <c r="B356" s="40">
        <v>350</v>
      </c>
      <c r="C356" s="35">
        <f t="shared" si="18"/>
        <v>17442.163650834642</v>
      </c>
      <c r="D356" s="42">
        <f>'Q2 (i)'!$C$11</f>
        <v>1620.8267690714965</v>
      </c>
      <c r="E356" s="35">
        <f>C356*'Q2 (i)'!$C$6</f>
        <v>64.096626948045099</v>
      </c>
      <c r="F356" s="34">
        <f t="shared" si="16"/>
        <v>1556.7301421234515</v>
      </c>
      <c r="G356" s="36">
        <f t="shared" si="17"/>
        <v>15885.43350871119</v>
      </c>
    </row>
    <row r="357" spans="2:7" x14ac:dyDescent="0.2">
      <c r="B357" s="40">
        <v>351</v>
      </c>
      <c r="C357" s="35">
        <f t="shared" si="18"/>
        <v>15885.43350871119</v>
      </c>
      <c r="D357" s="42">
        <f>'Q2 (i)'!$C$11</f>
        <v>1620.8267690714965</v>
      </c>
      <c r="E357" s="35">
        <f>C357*'Q2 (i)'!$C$6</f>
        <v>58.375940387826439</v>
      </c>
      <c r="F357" s="34">
        <f t="shared" si="16"/>
        <v>1562.4508286836701</v>
      </c>
      <c r="G357" s="36">
        <f t="shared" si="17"/>
        <v>14322.98268002752</v>
      </c>
    </row>
    <row r="358" spans="2:7" x14ac:dyDescent="0.2">
      <c r="B358" s="40">
        <v>352</v>
      </c>
      <c r="C358" s="35">
        <f t="shared" si="18"/>
        <v>14322.98268002752</v>
      </c>
      <c r="D358" s="42">
        <f>'Q2 (i)'!$C$11</f>
        <v>1620.8267690714965</v>
      </c>
      <c r="E358" s="35">
        <f>C358*'Q2 (i)'!$C$6</f>
        <v>52.634231394859341</v>
      </c>
      <c r="F358" s="34">
        <f t="shared" si="16"/>
        <v>1568.1925376766371</v>
      </c>
      <c r="G358" s="36">
        <f t="shared" si="17"/>
        <v>12754.790142350883</v>
      </c>
    </row>
    <row r="359" spans="2:7" x14ac:dyDescent="0.2">
      <c r="B359" s="40">
        <v>353</v>
      </c>
      <c r="C359" s="35">
        <f t="shared" si="18"/>
        <v>12754.790142350883</v>
      </c>
      <c r="D359" s="42">
        <f>'Q2 (i)'!$C$11</f>
        <v>1620.8267690714965</v>
      </c>
      <c r="E359" s="35">
        <f>C359*'Q2 (i)'!$C$6</f>
        <v>46.87142271571031</v>
      </c>
      <c r="F359" s="34">
        <f t="shared" si="16"/>
        <v>1573.9553463557863</v>
      </c>
      <c r="G359" s="36">
        <f t="shared" si="17"/>
        <v>11180.834795995097</v>
      </c>
    </row>
    <row r="360" spans="2:7" x14ac:dyDescent="0.2">
      <c r="B360" s="40">
        <v>354</v>
      </c>
      <c r="C360" s="35">
        <f t="shared" si="18"/>
        <v>11180.834795995097</v>
      </c>
      <c r="D360" s="42">
        <f>'Q2 (i)'!$C$11</f>
        <v>1620.8267690714965</v>
      </c>
      <c r="E360" s="35">
        <f>C360*'Q2 (i)'!$C$6</f>
        <v>41.087436813054232</v>
      </c>
      <c r="F360" s="34">
        <f t="shared" si="16"/>
        <v>1579.7393322584423</v>
      </c>
      <c r="G360" s="36">
        <f t="shared" si="17"/>
        <v>9601.095463736654</v>
      </c>
    </row>
    <row r="361" spans="2:7" x14ac:dyDescent="0.2">
      <c r="B361" s="40">
        <v>355</v>
      </c>
      <c r="C361" s="35">
        <f t="shared" si="18"/>
        <v>9601.095463736654</v>
      </c>
      <c r="D361" s="42">
        <f>'Q2 (i)'!$C$11</f>
        <v>1620.8267690714965</v>
      </c>
      <c r="E361" s="35">
        <f>C361*'Q2 (i)'!$C$6</f>
        <v>35.28219586463107</v>
      </c>
      <c r="F361" s="34">
        <f t="shared" si="16"/>
        <v>1585.5445732068654</v>
      </c>
      <c r="G361" s="36">
        <f t="shared" si="17"/>
        <v>8015.5508905297884</v>
      </c>
    </row>
    <row r="362" spans="2:7" x14ac:dyDescent="0.2">
      <c r="B362" s="40">
        <v>356</v>
      </c>
      <c r="C362" s="35">
        <f t="shared" si="18"/>
        <v>8015.5508905297884</v>
      </c>
      <c r="D362" s="42">
        <f>'Q2 (i)'!$C$11</f>
        <v>1620.8267690714965</v>
      </c>
      <c r="E362" s="35">
        <f>C362*'Q2 (i)'!$C$6</f>
        <v>29.455621762198842</v>
      </c>
      <c r="F362" s="34">
        <f t="shared" si="16"/>
        <v>1591.3711473092976</v>
      </c>
      <c r="G362" s="36">
        <f t="shared" si="17"/>
        <v>6424.1797432204912</v>
      </c>
    </row>
    <row r="363" spans="2:7" x14ac:dyDescent="0.2">
      <c r="B363" s="40">
        <v>357</v>
      </c>
      <c r="C363" s="35">
        <f t="shared" si="18"/>
        <v>6424.1797432204912</v>
      </c>
      <c r="D363" s="42">
        <f>'Q2 (i)'!$C$11</f>
        <v>1620.8267690714965</v>
      </c>
      <c r="E363" s="35">
        <f>C363*'Q2 (i)'!$C$6</f>
        <v>23.607636110482659</v>
      </c>
      <c r="F363" s="34">
        <f t="shared" si="16"/>
        <v>1597.2191329610139</v>
      </c>
      <c r="G363" s="36">
        <f t="shared" si="17"/>
        <v>4826.9606102594771</v>
      </c>
    </row>
    <row r="364" spans="2:7" x14ac:dyDescent="0.2">
      <c r="B364" s="40">
        <v>358</v>
      </c>
      <c r="C364" s="35">
        <f t="shared" si="18"/>
        <v>4826.9606102594771</v>
      </c>
      <c r="D364" s="42">
        <f>'Q2 (i)'!$C$11</f>
        <v>1620.8267690714965</v>
      </c>
      <c r="E364" s="35">
        <f>C364*'Q2 (i)'!$C$6</f>
        <v>17.738160226119927</v>
      </c>
      <c r="F364" s="34">
        <f t="shared" si="16"/>
        <v>1603.0886088453767</v>
      </c>
      <c r="G364" s="36">
        <f t="shared" si="17"/>
        <v>3223.8720014141004</v>
      </c>
    </row>
    <row r="365" spans="2:7" x14ac:dyDescent="0.2">
      <c r="B365" s="40">
        <v>359</v>
      </c>
      <c r="C365" s="35">
        <f t="shared" si="18"/>
        <v>3223.8720014141004</v>
      </c>
      <c r="D365" s="42">
        <f>'Q2 (i)'!$C$11</f>
        <v>1620.8267690714965</v>
      </c>
      <c r="E365" s="35">
        <f>C365*'Q2 (i)'!$C$6</f>
        <v>11.847115136601703</v>
      </c>
      <c r="F365" s="34">
        <f t="shared" si="16"/>
        <v>1608.9796539348947</v>
      </c>
      <c r="G365" s="36">
        <f t="shared" si="17"/>
        <v>1614.8923474792057</v>
      </c>
    </row>
    <row r="366" spans="2:7" x14ac:dyDescent="0.2">
      <c r="B366" s="40">
        <v>360</v>
      </c>
      <c r="C366" s="35">
        <f t="shared" si="18"/>
        <v>1614.8923474792057</v>
      </c>
      <c r="D366" s="42">
        <f>'Q2 (i)'!$C$11</f>
        <v>1620.8267690714965</v>
      </c>
      <c r="E366" s="35">
        <f>C366*'Q2 (i)'!$C$6</f>
        <v>5.9344215792101194</v>
      </c>
      <c r="F366" s="34">
        <f t="shared" si="16"/>
        <v>1614.8923474922865</v>
      </c>
      <c r="G366" s="36">
        <f t="shared" si="17"/>
        <v>-1.308080754824914E-8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368"/>
  <sheetViews>
    <sheetView workbookViewId="0"/>
  </sheetViews>
  <sheetFormatPr defaultRowHeight="12.75" x14ac:dyDescent="0.2"/>
  <cols>
    <col min="1" max="1" width="9.140625" style="1"/>
    <col min="2" max="2" width="11.140625" style="1" customWidth="1"/>
    <col min="3" max="3" width="21.28515625" style="1" bestFit="1" customWidth="1"/>
    <col min="4" max="4" width="11.7109375" style="1" customWidth="1"/>
    <col min="5" max="5" width="13.28515625" style="1" customWidth="1"/>
    <col min="6" max="6" width="10.42578125" style="1" bestFit="1" customWidth="1"/>
    <col min="7" max="7" width="11.140625" style="1" bestFit="1" customWidth="1"/>
    <col min="8" max="8" width="21.28515625" style="1" bestFit="1" customWidth="1"/>
    <col min="9" max="9" width="11.5703125" style="1" bestFit="1" customWidth="1"/>
    <col min="10" max="10" width="9.140625" style="1"/>
    <col min="11" max="11" width="3.42578125" style="1" customWidth="1"/>
    <col min="12" max="12" width="51" style="1" customWidth="1"/>
    <col min="13" max="16384" width="9.140625" style="1"/>
  </cols>
  <sheetData>
    <row r="2" spans="1:12" s="2" customFormat="1" ht="25.5" x14ac:dyDescent="0.35">
      <c r="A2" s="3" t="s">
        <v>33</v>
      </c>
    </row>
    <row r="4" spans="1:12" x14ac:dyDescent="0.2">
      <c r="B4" s="229" t="s">
        <v>83</v>
      </c>
      <c r="C4" s="229"/>
      <c r="D4" s="229"/>
      <c r="E4" s="229"/>
      <c r="F4" s="229"/>
      <c r="G4" s="229"/>
      <c r="H4" s="229"/>
      <c r="I4" s="144" t="s">
        <v>9</v>
      </c>
    </row>
    <row r="5" spans="1:12" x14ac:dyDescent="0.2">
      <c r="K5" s="43"/>
    </row>
    <row r="6" spans="1:12" x14ac:dyDescent="0.2">
      <c r="D6" s="145" t="s">
        <v>7</v>
      </c>
      <c r="E6" s="144" t="s">
        <v>9</v>
      </c>
      <c r="F6" s="147" t="s">
        <v>9</v>
      </c>
      <c r="G6" s="8"/>
      <c r="H6" s="148" t="s">
        <v>9</v>
      </c>
      <c r="I6" s="117" t="s">
        <v>9</v>
      </c>
      <c r="K6" s="43"/>
    </row>
    <row r="7" spans="1:12" s="8" customFormat="1" x14ac:dyDescent="0.2"/>
    <row r="8" spans="1:12" ht="51" x14ac:dyDescent="0.2">
      <c r="B8" s="11" t="s">
        <v>10</v>
      </c>
      <c r="C8" s="11" t="s">
        <v>70</v>
      </c>
      <c r="D8" s="146" t="s">
        <v>84</v>
      </c>
      <c r="E8" s="146" t="s">
        <v>85</v>
      </c>
      <c r="F8" s="149" t="s">
        <v>72</v>
      </c>
      <c r="G8" s="149" t="s">
        <v>73</v>
      </c>
      <c r="H8" s="149" t="s">
        <v>74</v>
      </c>
      <c r="I8" s="149" t="s">
        <v>86</v>
      </c>
      <c r="K8" s="12" t="s">
        <v>60</v>
      </c>
      <c r="L8" s="13"/>
    </row>
    <row r="9" spans="1:12" x14ac:dyDescent="0.2">
      <c r="B9" s="40">
        <v>1</v>
      </c>
      <c r="C9" s="44">
        <f>'Q2 (i)'!C4</f>
        <v>300000</v>
      </c>
      <c r="D9" s="125">
        <v>0</v>
      </c>
      <c r="E9" s="122">
        <v>0</v>
      </c>
      <c r="F9" s="150">
        <f>(C9-E9)*'Q2 (i)'!$C$6</f>
        <v>1102.4428201310554</v>
      </c>
      <c r="G9" s="151">
        <f>D9-F9+E9</f>
        <v>-1102.4428201310554</v>
      </c>
      <c r="H9" s="152">
        <f>C9-G9</f>
        <v>301102.44282013108</v>
      </c>
      <c r="I9" s="153"/>
      <c r="K9" s="130">
        <v>1</v>
      </c>
      <c r="L9" s="131" t="s">
        <v>87</v>
      </c>
    </row>
    <row r="10" spans="1:12" x14ac:dyDescent="0.2">
      <c r="B10" s="40">
        <v>2</v>
      </c>
      <c r="C10" s="45">
        <f t="shared" ref="C10:C73" si="0">H9</f>
        <v>301102.44282013108</v>
      </c>
      <c r="D10" s="125">
        <v>0</v>
      </c>
      <c r="E10" s="122">
        <f t="shared" ref="E10:E73" si="1">IF((B10-1)/12=INT((B10-1)/12),C10/10,0)</f>
        <v>0</v>
      </c>
      <c r="F10" s="150">
        <f>(C10-E10)*'Q2 (i)'!$C$6</f>
        <v>1106.4940873699172</v>
      </c>
      <c r="G10" s="151">
        <f t="shared" ref="G10:G73" si="2">D10-F10+E10</f>
        <v>-1106.4940873699172</v>
      </c>
      <c r="H10" s="152">
        <f t="shared" ref="H10:H73" si="3">C10-G10</f>
        <v>302208.93690750102</v>
      </c>
      <c r="I10" s="153" t="str">
        <f t="shared" ref="I10:I73" si="4">IF(AND(H10&lt;0,H9&gt;0),"Loan paid off","")</f>
        <v/>
      </c>
      <c r="K10" s="132">
        <v>2</v>
      </c>
      <c r="L10" s="133" t="s">
        <v>88</v>
      </c>
    </row>
    <row r="11" spans="1:12" x14ac:dyDescent="0.2">
      <c r="B11" s="40">
        <v>3</v>
      </c>
      <c r="C11" s="45">
        <f t="shared" si="0"/>
        <v>302208.93690750102</v>
      </c>
      <c r="D11" s="125">
        <v>0</v>
      </c>
      <c r="E11" s="122">
        <f t="shared" si="1"/>
        <v>0</v>
      </c>
      <c r="F11" s="150">
        <f>(C11-E11)*'Q2 (i)'!$C$6</f>
        <v>1110.5602422437121</v>
      </c>
      <c r="G11" s="151">
        <f t="shared" si="2"/>
        <v>-1110.5602422437121</v>
      </c>
      <c r="H11" s="152">
        <f t="shared" si="3"/>
        <v>303319.49714974471</v>
      </c>
      <c r="I11" s="153" t="str">
        <f t="shared" si="4"/>
        <v/>
      </c>
      <c r="K11" s="132">
        <v>2</v>
      </c>
      <c r="L11" s="133" t="s">
        <v>89</v>
      </c>
    </row>
    <row r="12" spans="1:12" x14ac:dyDescent="0.2">
      <c r="B12" s="40">
        <v>4</v>
      </c>
      <c r="C12" s="45">
        <f t="shared" si="0"/>
        <v>303319.49714974471</v>
      </c>
      <c r="D12" s="125">
        <v>0</v>
      </c>
      <c r="E12" s="122">
        <f t="shared" si="1"/>
        <v>0</v>
      </c>
      <c r="F12" s="150">
        <f>(C12-E12)*'Q2 (i)'!$C$6</f>
        <v>1114.6413394616607</v>
      </c>
      <c r="G12" s="151">
        <f t="shared" si="2"/>
        <v>-1114.6413394616607</v>
      </c>
      <c r="H12" s="152">
        <f t="shared" si="3"/>
        <v>304434.13848920638</v>
      </c>
      <c r="I12" s="153" t="str">
        <f t="shared" si="4"/>
        <v/>
      </c>
      <c r="K12" s="155">
        <v>2</v>
      </c>
      <c r="L12" s="156" t="s">
        <v>90</v>
      </c>
    </row>
    <row r="13" spans="1:12" x14ac:dyDescent="0.2">
      <c r="B13" s="40">
        <v>5</v>
      </c>
      <c r="C13" s="45">
        <f t="shared" si="0"/>
        <v>304434.13848920638</v>
      </c>
      <c r="D13" s="125">
        <v>0</v>
      </c>
      <c r="E13" s="122">
        <f t="shared" si="1"/>
        <v>0</v>
      </c>
      <c r="F13" s="150">
        <f>(C13-E13)*'Q2 (i)'!$C$6</f>
        <v>1118.7374339340299</v>
      </c>
      <c r="G13" s="151">
        <f t="shared" si="2"/>
        <v>-1118.7374339340299</v>
      </c>
      <c r="H13" s="152">
        <f t="shared" si="3"/>
        <v>305552.87592314038</v>
      </c>
      <c r="I13" s="153" t="str">
        <f t="shared" si="4"/>
        <v/>
      </c>
      <c r="K13" s="118">
        <v>2</v>
      </c>
      <c r="L13" s="119" t="s">
        <v>91</v>
      </c>
    </row>
    <row r="14" spans="1:12" x14ac:dyDescent="0.2">
      <c r="B14" s="40">
        <v>6</v>
      </c>
      <c r="C14" s="45">
        <f t="shared" si="0"/>
        <v>305552.87592314038</v>
      </c>
      <c r="D14" s="125">
        <v>0</v>
      </c>
      <c r="E14" s="122">
        <f t="shared" si="1"/>
        <v>0</v>
      </c>
      <c r="F14" s="150">
        <f>(C14-E14)*'Q2 (i)'!$C$6</f>
        <v>1122.8485807728712</v>
      </c>
      <c r="G14" s="151">
        <f t="shared" si="2"/>
        <v>-1122.8485807728712</v>
      </c>
      <c r="H14" s="152">
        <f t="shared" si="3"/>
        <v>306675.72450391325</v>
      </c>
      <c r="I14" s="153" t="str">
        <f t="shared" si="4"/>
        <v/>
      </c>
      <c r="K14" s="120">
        <v>2</v>
      </c>
      <c r="L14" s="121" t="s">
        <v>92</v>
      </c>
    </row>
    <row r="15" spans="1:12" x14ac:dyDescent="0.2">
      <c r="B15" s="40">
        <v>7</v>
      </c>
      <c r="C15" s="45">
        <f t="shared" si="0"/>
        <v>306675.72450391325</v>
      </c>
      <c r="D15" s="138">
        <f>'Q2 (i)'!$C$9</f>
        <v>1126.9748352927618</v>
      </c>
      <c r="E15" s="122">
        <f t="shared" si="1"/>
        <v>0</v>
      </c>
      <c r="F15" s="150">
        <f>(C15-E15)*'Q2 (i)'!$C$6</f>
        <v>1126.9748352927625</v>
      </c>
      <c r="G15" s="151">
        <f t="shared" si="2"/>
        <v>-6.8212102632969618E-13</v>
      </c>
      <c r="H15" s="152">
        <f t="shared" si="3"/>
        <v>306675.72450391325</v>
      </c>
      <c r="I15" s="153" t="str">
        <f t="shared" si="4"/>
        <v/>
      </c>
      <c r="K15" s="12">
        <f>SUM(K9:K14)</f>
        <v>11</v>
      </c>
      <c r="L15" s="12" t="s">
        <v>32</v>
      </c>
    </row>
    <row r="16" spans="1:12" x14ac:dyDescent="0.2">
      <c r="B16" s="40">
        <v>8</v>
      </c>
      <c r="C16" s="45">
        <f t="shared" si="0"/>
        <v>306675.72450391325</v>
      </c>
      <c r="D16" s="138">
        <f>'Q2 (i)'!$C$9</f>
        <v>1126.9748352927618</v>
      </c>
      <c r="E16" s="122">
        <f t="shared" si="1"/>
        <v>0</v>
      </c>
      <c r="F16" s="150">
        <f>(C16-E16)*'Q2 (i)'!$C$6</f>
        <v>1126.9748352927625</v>
      </c>
      <c r="G16" s="151">
        <f t="shared" si="2"/>
        <v>-6.8212102632969618E-13</v>
      </c>
      <c r="H16" s="152">
        <f t="shared" si="3"/>
        <v>306675.72450391325</v>
      </c>
      <c r="I16" s="153" t="str">
        <f t="shared" si="4"/>
        <v/>
      </c>
    </row>
    <row r="17" spans="2:9" x14ac:dyDescent="0.2">
      <c r="B17" s="40">
        <v>9</v>
      </c>
      <c r="C17" s="45">
        <f t="shared" si="0"/>
        <v>306675.72450391325</v>
      </c>
      <c r="D17" s="138">
        <f>'Q2 (i)'!$C$9</f>
        <v>1126.9748352927618</v>
      </c>
      <c r="E17" s="122">
        <f t="shared" si="1"/>
        <v>0</v>
      </c>
      <c r="F17" s="150">
        <f>(C17-E17)*'Q2 (i)'!$C$6</f>
        <v>1126.9748352927625</v>
      </c>
      <c r="G17" s="151">
        <f t="shared" si="2"/>
        <v>-6.8212102632969618E-13</v>
      </c>
      <c r="H17" s="152">
        <f t="shared" si="3"/>
        <v>306675.72450391325</v>
      </c>
      <c r="I17" s="153" t="str">
        <f t="shared" si="4"/>
        <v/>
      </c>
    </row>
    <row r="18" spans="2:9" x14ac:dyDescent="0.2">
      <c r="B18" s="40">
        <v>10</v>
      </c>
      <c r="C18" s="45">
        <f t="shared" si="0"/>
        <v>306675.72450391325</v>
      </c>
      <c r="D18" s="138">
        <f>'Q2 (i)'!$C$9</f>
        <v>1126.9748352927618</v>
      </c>
      <c r="E18" s="122">
        <f t="shared" si="1"/>
        <v>0</v>
      </c>
      <c r="F18" s="150">
        <f>(C18-E18)*'Q2 (i)'!$C$6</f>
        <v>1126.9748352927625</v>
      </c>
      <c r="G18" s="151">
        <f t="shared" si="2"/>
        <v>-6.8212102632969618E-13</v>
      </c>
      <c r="H18" s="152">
        <f t="shared" si="3"/>
        <v>306675.72450391325</v>
      </c>
      <c r="I18" s="153" t="str">
        <f t="shared" si="4"/>
        <v/>
      </c>
    </row>
    <row r="19" spans="2:9" x14ac:dyDescent="0.2">
      <c r="B19" s="40">
        <v>11</v>
      </c>
      <c r="C19" s="45">
        <f t="shared" si="0"/>
        <v>306675.72450391325</v>
      </c>
      <c r="D19" s="138">
        <f>'Q2 (i)'!$C$9</f>
        <v>1126.9748352927618</v>
      </c>
      <c r="E19" s="122">
        <f t="shared" si="1"/>
        <v>0</v>
      </c>
      <c r="F19" s="150">
        <f>(C19-E19)*'Q2 (i)'!$C$6</f>
        <v>1126.9748352927625</v>
      </c>
      <c r="G19" s="151">
        <f t="shared" si="2"/>
        <v>-6.8212102632969618E-13</v>
      </c>
      <c r="H19" s="152">
        <f t="shared" si="3"/>
        <v>306675.72450391325</v>
      </c>
      <c r="I19" s="153" t="str">
        <f t="shared" si="4"/>
        <v/>
      </c>
    </row>
    <row r="20" spans="2:9" x14ac:dyDescent="0.2">
      <c r="B20" s="40">
        <v>12</v>
      </c>
      <c r="C20" s="45">
        <f t="shared" si="0"/>
        <v>306675.72450391325</v>
      </c>
      <c r="D20" s="138">
        <f>'Q2 (i)'!$C$9</f>
        <v>1126.9748352927618</v>
      </c>
      <c r="E20" s="122">
        <f t="shared" si="1"/>
        <v>0</v>
      </c>
      <c r="F20" s="150">
        <f>(C20-E20)*'Q2 (i)'!$C$6</f>
        <v>1126.9748352927625</v>
      </c>
      <c r="G20" s="151">
        <f t="shared" si="2"/>
        <v>-6.8212102632969618E-13</v>
      </c>
      <c r="H20" s="152">
        <f t="shared" si="3"/>
        <v>306675.72450391325</v>
      </c>
      <c r="I20" s="153" t="str">
        <f t="shared" si="4"/>
        <v/>
      </c>
    </row>
    <row r="21" spans="2:9" x14ac:dyDescent="0.2">
      <c r="B21" s="40">
        <v>13</v>
      </c>
      <c r="C21" s="45">
        <f t="shared" si="0"/>
        <v>306675.72450391325</v>
      </c>
      <c r="D21" s="138">
        <f>'Q2 (i)'!$C$9</f>
        <v>1126.9748352927618</v>
      </c>
      <c r="E21" s="122">
        <f t="shared" si="1"/>
        <v>30667.572450391326</v>
      </c>
      <c r="F21" s="150">
        <f>(C21-E21)*'Q2 (i)'!$C$6</f>
        <v>1014.2773517634863</v>
      </c>
      <c r="G21" s="151">
        <f t="shared" si="2"/>
        <v>30780.269933920601</v>
      </c>
      <c r="H21" s="152">
        <f t="shared" si="3"/>
        <v>275895.45456999267</v>
      </c>
      <c r="I21" s="153" t="str">
        <f t="shared" si="4"/>
        <v/>
      </c>
    </row>
    <row r="22" spans="2:9" x14ac:dyDescent="0.2">
      <c r="B22" s="40">
        <v>14</v>
      </c>
      <c r="C22" s="45">
        <f t="shared" si="0"/>
        <v>275895.45456999267</v>
      </c>
      <c r="D22" s="138">
        <f>'Q2 (i)'!$C$9</f>
        <v>1126.9748352927618</v>
      </c>
      <c r="E22" s="122">
        <f t="shared" si="1"/>
        <v>0</v>
      </c>
      <c r="F22" s="150">
        <f>(C22-E22)*'Q2 (i)'!$C$6</f>
        <v>1013.8632099916074</v>
      </c>
      <c r="G22" s="151">
        <f t="shared" si="2"/>
        <v>113.11162530115439</v>
      </c>
      <c r="H22" s="152">
        <f t="shared" si="3"/>
        <v>275782.34294469154</v>
      </c>
      <c r="I22" s="153" t="str">
        <f t="shared" si="4"/>
        <v/>
      </c>
    </row>
    <row r="23" spans="2:9" x14ac:dyDescent="0.2">
      <c r="B23" s="40">
        <v>15</v>
      </c>
      <c r="C23" s="45">
        <f t="shared" si="0"/>
        <v>275782.34294469154</v>
      </c>
      <c r="D23" s="138">
        <f>'Q2 (i)'!$C$9</f>
        <v>1126.9748352927618</v>
      </c>
      <c r="E23" s="122">
        <f t="shared" si="1"/>
        <v>0</v>
      </c>
      <c r="F23" s="150">
        <f>(C23-E23)*'Q2 (i)'!$C$6</f>
        <v>1013.447546327652</v>
      </c>
      <c r="G23" s="151">
        <f t="shared" si="2"/>
        <v>113.52728896510973</v>
      </c>
      <c r="H23" s="152">
        <f t="shared" si="3"/>
        <v>275668.81565572642</v>
      </c>
      <c r="I23" s="153" t="str">
        <f t="shared" si="4"/>
        <v/>
      </c>
    </row>
    <row r="24" spans="2:9" x14ac:dyDescent="0.2">
      <c r="B24" s="40">
        <v>16</v>
      </c>
      <c r="C24" s="45">
        <f t="shared" si="0"/>
        <v>275668.81565572642</v>
      </c>
      <c r="D24" s="138">
        <f>'Q2 (i)'!$C$9</f>
        <v>1126.9748352927618</v>
      </c>
      <c r="E24" s="122">
        <f t="shared" si="1"/>
        <v>0</v>
      </c>
      <c r="F24" s="150">
        <f>(C24-E24)*'Q2 (i)'!$C$6</f>
        <v>1013.0303551789569</v>
      </c>
      <c r="G24" s="151">
        <f t="shared" si="2"/>
        <v>113.94448011380484</v>
      </c>
      <c r="H24" s="152">
        <f t="shared" si="3"/>
        <v>275554.87117561261</v>
      </c>
      <c r="I24" s="153" t="str">
        <f t="shared" si="4"/>
        <v/>
      </c>
    </row>
    <row r="25" spans="2:9" x14ac:dyDescent="0.2">
      <c r="B25" s="40">
        <v>17</v>
      </c>
      <c r="C25" s="45">
        <f t="shared" si="0"/>
        <v>275554.87117561261</v>
      </c>
      <c r="D25" s="138">
        <f>'Q2 (i)'!$C$9</f>
        <v>1126.9748352927618</v>
      </c>
      <c r="E25" s="122">
        <f t="shared" si="1"/>
        <v>0</v>
      </c>
      <c r="F25" s="150">
        <f>(C25-E25)*'Q2 (i)'!$C$6</f>
        <v>1012.6116309323069</v>
      </c>
      <c r="G25" s="151">
        <f t="shared" si="2"/>
        <v>114.36320436045492</v>
      </c>
      <c r="H25" s="152">
        <f t="shared" si="3"/>
        <v>275440.50797125214</v>
      </c>
      <c r="I25" s="153" t="str">
        <f t="shared" si="4"/>
        <v/>
      </c>
    </row>
    <row r="26" spans="2:9" x14ac:dyDescent="0.2">
      <c r="B26" s="40">
        <v>18</v>
      </c>
      <c r="C26" s="45">
        <f t="shared" si="0"/>
        <v>275440.50797125214</v>
      </c>
      <c r="D26" s="138">
        <f>'Q2 (i)'!$C$9</f>
        <v>1126.9748352927618</v>
      </c>
      <c r="E26" s="122">
        <f t="shared" si="1"/>
        <v>0</v>
      </c>
      <c r="F26" s="150">
        <f>(C26-E26)*'Q2 (i)'!$C$6</f>
        <v>1012.1913679538588</v>
      </c>
      <c r="G26" s="151">
        <f t="shared" si="2"/>
        <v>114.78346733890294</v>
      </c>
      <c r="H26" s="152">
        <f t="shared" si="3"/>
        <v>275325.72450391325</v>
      </c>
      <c r="I26" s="153" t="str">
        <f t="shared" si="4"/>
        <v/>
      </c>
    </row>
    <row r="27" spans="2:9" x14ac:dyDescent="0.2">
      <c r="B27" s="40">
        <v>19</v>
      </c>
      <c r="C27" s="45">
        <f t="shared" si="0"/>
        <v>275325.72450391325</v>
      </c>
      <c r="D27" s="138">
        <f>'Q2 (i)'!$C$9</f>
        <v>1126.9748352927618</v>
      </c>
      <c r="E27" s="122">
        <f t="shared" si="1"/>
        <v>0</v>
      </c>
      <c r="F27" s="150">
        <f>(C27-E27)*'Q2 (i)'!$C$6</f>
        <v>1011.7695605890672</v>
      </c>
      <c r="G27" s="151">
        <f t="shared" si="2"/>
        <v>115.20527470369461</v>
      </c>
      <c r="H27" s="152">
        <f t="shared" si="3"/>
        <v>275210.51922920957</v>
      </c>
      <c r="I27" s="153" t="str">
        <f t="shared" si="4"/>
        <v/>
      </c>
    </row>
    <row r="28" spans="2:9" x14ac:dyDescent="0.2">
      <c r="B28" s="40">
        <v>20</v>
      </c>
      <c r="C28" s="45">
        <f t="shared" si="0"/>
        <v>275210.51922920957</v>
      </c>
      <c r="D28" s="138">
        <f>'Q2 (i)'!$C$9</f>
        <v>1126.9748352927618</v>
      </c>
      <c r="E28" s="122">
        <f t="shared" si="1"/>
        <v>0</v>
      </c>
      <c r="F28" s="150">
        <f>(C28-E28)*'Q2 (i)'!$C$6</f>
        <v>1011.3462031626062</v>
      </c>
      <c r="G28" s="151">
        <f t="shared" si="2"/>
        <v>115.62863213015555</v>
      </c>
      <c r="H28" s="152">
        <f t="shared" si="3"/>
        <v>275094.89059707941</v>
      </c>
      <c r="I28" s="153" t="str">
        <f t="shared" si="4"/>
        <v/>
      </c>
    </row>
    <row r="29" spans="2:9" x14ac:dyDescent="0.2">
      <c r="B29" s="40">
        <v>21</v>
      </c>
      <c r="C29" s="45">
        <f t="shared" si="0"/>
        <v>275094.89059707941</v>
      </c>
      <c r="D29" s="138">
        <f>'Q2 (i)'!$C$9</f>
        <v>1126.9748352927618</v>
      </c>
      <c r="E29" s="122">
        <f t="shared" si="1"/>
        <v>0</v>
      </c>
      <c r="F29" s="150">
        <f>(C29-E29)*'Q2 (i)'!$C$6</f>
        <v>1010.9212899782947</v>
      </c>
      <c r="G29" s="151">
        <f t="shared" si="2"/>
        <v>116.0535453144671</v>
      </c>
      <c r="H29" s="152">
        <f t="shared" si="3"/>
        <v>274978.83705176495</v>
      </c>
      <c r="I29" s="153" t="str">
        <f t="shared" si="4"/>
        <v/>
      </c>
    </row>
    <row r="30" spans="2:9" x14ac:dyDescent="0.2">
      <c r="B30" s="40">
        <v>22</v>
      </c>
      <c r="C30" s="45">
        <f t="shared" si="0"/>
        <v>274978.83705176495</v>
      </c>
      <c r="D30" s="138">
        <f>'Q2 (i)'!$C$9</f>
        <v>1126.9748352927618</v>
      </c>
      <c r="E30" s="122">
        <f t="shared" si="1"/>
        <v>0</v>
      </c>
      <c r="F30" s="150">
        <f>(C30-E30)*'Q2 (i)'!$C$6</f>
        <v>1010.494815319019</v>
      </c>
      <c r="G30" s="151">
        <f t="shared" si="2"/>
        <v>116.48001997374274</v>
      </c>
      <c r="H30" s="152">
        <f t="shared" si="3"/>
        <v>274862.35703179118</v>
      </c>
      <c r="I30" s="153" t="str">
        <f t="shared" si="4"/>
        <v/>
      </c>
    </row>
    <row r="31" spans="2:9" x14ac:dyDescent="0.2">
      <c r="B31" s="40">
        <v>23</v>
      </c>
      <c r="C31" s="45">
        <f t="shared" si="0"/>
        <v>274862.35703179118</v>
      </c>
      <c r="D31" s="138">
        <f>'Q2 (i)'!$C$9</f>
        <v>1126.9748352927618</v>
      </c>
      <c r="E31" s="122">
        <f t="shared" si="1"/>
        <v>0</v>
      </c>
      <c r="F31" s="150">
        <f>(C31-E31)*'Q2 (i)'!$C$6</f>
        <v>1010.0667734466564</v>
      </c>
      <c r="G31" s="151">
        <f t="shared" si="2"/>
        <v>116.9080618461054</v>
      </c>
      <c r="H31" s="152">
        <f t="shared" si="3"/>
        <v>274745.44896994508</v>
      </c>
      <c r="I31" s="153" t="str">
        <f t="shared" si="4"/>
        <v/>
      </c>
    </row>
    <row r="32" spans="2:9" x14ac:dyDescent="0.2">
      <c r="B32" s="40">
        <v>24</v>
      </c>
      <c r="C32" s="45">
        <f t="shared" si="0"/>
        <v>274745.44896994508</v>
      </c>
      <c r="D32" s="138">
        <f>'Q2 (i)'!$C$9</f>
        <v>1126.9748352927618</v>
      </c>
      <c r="E32" s="122">
        <f t="shared" si="1"/>
        <v>0</v>
      </c>
      <c r="F32" s="150">
        <f>(C32-E32)*'Q2 (i)'!$C$6</f>
        <v>1009.6371586019974</v>
      </c>
      <c r="G32" s="151">
        <f t="shared" si="2"/>
        <v>117.3376766907644</v>
      </c>
      <c r="H32" s="152">
        <f t="shared" si="3"/>
        <v>274628.1112932543</v>
      </c>
      <c r="I32" s="153" t="str">
        <f t="shared" si="4"/>
        <v/>
      </c>
    </row>
    <row r="33" spans="2:9" x14ac:dyDescent="0.2">
      <c r="B33" s="40">
        <v>25</v>
      </c>
      <c r="C33" s="45">
        <f t="shared" si="0"/>
        <v>274628.1112932543</v>
      </c>
      <c r="D33" s="138">
        <f>'Q2 (i)'!$C$9</f>
        <v>1126.9748352927618</v>
      </c>
      <c r="E33" s="122">
        <f t="shared" si="1"/>
        <v>27462.81112932543</v>
      </c>
      <c r="F33" s="150">
        <f>(C33-E33)*'Q2 (i)'!$C$6</f>
        <v>908.28536850420198</v>
      </c>
      <c r="G33" s="151">
        <f t="shared" si="2"/>
        <v>27681.50059611399</v>
      </c>
      <c r="H33" s="152">
        <f t="shared" si="3"/>
        <v>246946.61069714031</v>
      </c>
      <c r="I33" s="153" t="str">
        <f t="shared" si="4"/>
        <v/>
      </c>
    </row>
    <row r="34" spans="2:9" x14ac:dyDescent="0.2">
      <c r="B34" s="40">
        <v>26</v>
      </c>
      <c r="C34" s="45">
        <f t="shared" si="0"/>
        <v>246946.61069714031</v>
      </c>
      <c r="D34" s="138">
        <f>'Q2 (i)'!$C$9</f>
        <v>1126.9748352927618</v>
      </c>
      <c r="E34" s="122">
        <f t="shared" si="1"/>
        <v>0</v>
      </c>
      <c r="F34" s="150">
        <f>(C34-E34)*'Q2 (i)'!$C$6</f>
        <v>907.48172639587074</v>
      </c>
      <c r="G34" s="151">
        <f t="shared" si="2"/>
        <v>219.49310889689104</v>
      </c>
      <c r="H34" s="152">
        <f t="shared" si="3"/>
        <v>246727.11758824342</v>
      </c>
      <c r="I34" s="153" t="str">
        <f t="shared" si="4"/>
        <v/>
      </c>
    </row>
    <row r="35" spans="2:9" x14ac:dyDescent="0.2">
      <c r="B35" s="40">
        <v>27</v>
      </c>
      <c r="C35" s="45">
        <f t="shared" si="0"/>
        <v>246727.11758824342</v>
      </c>
      <c r="D35" s="138">
        <f>'Q2 (i)'!$C$9</f>
        <v>1126.9748352927618</v>
      </c>
      <c r="E35" s="122">
        <f t="shared" si="1"/>
        <v>0</v>
      </c>
      <c r="F35" s="150">
        <f>(C35-E35)*'Q2 (i)'!$C$6</f>
        <v>906.67513105596538</v>
      </c>
      <c r="G35" s="151">
        <f t="shared" si="2"/>
        <v>220.2997042367964</v>
      </c>
      <c r="H35" s="152">
        <f t="shared" si="3"/>
        <v>246506.81788400662</v>
      </c>
      <c r="I35" s="153" t="str">
        <f t="shared" si="4"/>
        <v/>
      </c>
    </row>
    <row r="36" spans="2:9" x14ac:dyDescent="0.2">
      <c r="B36" s="40">
        <v>28</v>
      </c>
      <c r="C36" s="45">
        <f t="shared" si="0"/>
        <v>246506.81788400662</v>
      </c>
      <c r="D36" s="138">
        <f>'Q2 (i)'!$C$9</f>
        <v>1126.9748352927618</v>
      </c>
      <c r="E36" s="122">
        <f t="shared" si="1"/>
        <v>0</v>
      </c>
      <c r="F36" s="150">
        <f>(C36-E36)*'Q2 (i)'!$C$6</f>
        <v>905.86557163192253</v>
      </c>
      <c r="G36" s="151">
        <f t="shared" si="2"/>
        <v>221.10926366083925</v>
      </c>
      <c r="H36" s="152">
        <f t="shared" si="3"/>
        <v>246285.70862034577</v>
      </c>
      <c r="I36" s="153" t="str">
        <f t="shared" si="4"/>
        <v/>
      </c>
    </row>
    <row r="37" spans="2:9" x14ac:dyDescent="0.2">
      <c r="B37" s="40">
        <v>29</v>
      </c>
      <c r="C37" s="45">
        <f t="shared" si="0"/>
        <v>246285.70862034577</v>
      </c>
      <c r="D37" s="138">
        <f>'Q2 (i)'!$C$9</f>
        <v>1126.9748352927618</v>
      </c>
      <c r="E37" s="122">
        <f t="shared" si="1"/>
        <v>0</v>
      </c>
      <c r="F37" s="150">
        <f>(C37-E37)*'Q2 (i)'!$C$6</f>
        <v>905.05303723129794</v>
      </c>
      <c r="G37" s="151">
        <f t="shared" si="2"/>
        <v>221.92179806146385</v>
      </c>
      <c r="H37" s="152">
        <f t="shared" si="3"/>
        <v>246063.78682228431</v>
      </c>
      <c r="I37" s="153" t="str">
        <f t="shared" si="4"/>
        <v/>
      </c>
    </row>
    <row r="38" spans="2:9" x14ac:dyDescent="0.2">
      <c r="B38" s="40">
        <v>30</v>
      </c>
      <c r="C38" s="45">
        <f t="shared" si="0"/>
        <v>246063.78682228431</v>
      </c>
      <c r="D38" s="138">
        <f>'Q2 (i)'!$C$9</f>
        <v>1126.9748352927618</v>
      </c>
      <c r="E38" s="122">
        <f t="shared" si="1"/>
        <v>0</v>
      </c>
      <c r="F38" s="150">
        <f>(C38-E38)*'Q2 (i)'!$C$6</f>
        <v>904.23751692161989</v>
      </c>
      <c r="G38" s="151">
        <f t="shared" si="2"/>
        <v>222.7373183711419</v>
      </c>
      <c r="H38" s="152">
        <f t="shared" si="3"/>
        <v>245841.04950391318</v>
      </c>
      <c r="I38" s="153" t="str">
        <f t="shared" si="4"/>
        <v/>
      </c>
    </row>
    <row r="39" spans="2:9" x14ac:dyDescent="0.2">
      <c r="B39" s="40">
        <v>31</v>
      </c>
      <c r="C39" s="45">
        <f t="shared" si="0"/>
        <v>245841.04950391318</v>
      </c>
      <c r="D39" s="138">
        <f>'Q2 (i)'!$C$9</f>
        <v>1126.9748352927618</v>
      </c>
      <c r="E39" s="122">
        <f t="shared" si="1"/>
        <v>0</v>
      </c>
      <c r="F39" s="150">
        <f>(C39-E39)*'Q2 (i)'!$C$6</f>
        <v>903.41899973024147</v>
      </c>
      <c r="G39" s="151">
        <f t="shared" si="2"/>
        <v>223.55583556252031</v>
      </c>
      <c r="H39" s="152">
        <f t="shared" si="3"/>
        <v>245617.49366835065</v>
      </c>
      <c r="I39" s="153" t="str">
        <f t="shared" si="4"/>
        <v/>
      </c>
    </row>
    <row r="40" spans="2:9" x14ac:dyDescent="0.2">
      <c r="B40" s="40">
        <v>32</v>
      </c>
      <c r="C40" s="45">
        <f t="shared" si="0"/>
        <v>245617.49366835065</v>
      </c>
      <c r="D40" s="138">
        <f>'Q2 (i)'!$C$9</f>
        <v>1126.9748352927618</v>
      </c>
      <c r="E40" s="122">
        <f t="shared" si="1"/>
        <v>0</v>
      </c>
      <c r="F40" s="150">
        <f>(C40-E40)*'Q2 (i)'!$C$6</f>
        <v>902.59747464419377</v>
      </c>
      <c r="G40" s="151">
        <f t="shared" si="2"/>
        <v>224.37736064856801</v>
      </c>
      <c r="H40" s="152">
        <f t="shared" si="3"/>
        <v>245393.11630770209</v>
      </c>
      <c r="I40" s="153" t="str">
        <f t="shared" si="4"/>
        <v/>
      </c>
    </row>
    <row r="41" spans="2:9" x14ac:dyDescent="0.2">
      <c r="B41" s="40">
        <v>33</v>
      </c>
      <c r="C41" s="45">
        <f t="shared" si="0"/>
        <v>245393.11630770209</v>
      </c>
      <c r="D41" s="138">
        <f>'Q2 (i)'!$C$9</f>
        <v>1126.9748352927618</v>
      </c>
      <c r="E41" s="122">
        <f t="shared" si="1"/>
        <v>0</v>
      </c>
      <c r="F41" s="150">
        <f>(C41-E41)*'Q2 (i)'!$C$6</f>
        <v>901.77293061003729</v>
      </c>
      <c r="G41" s="151">
        <f t="shared" si="2"/>
        <v>225.20190468272449</v>
      </c>
      <c r="H41" s="152">
        <f t="shared" si="3"/>
        <v>245167.91440301936</v>
      </c>
      <c r="I41" s="153" t="str">
        <f t="shared" si="4"/>
        <v/>
      </c>
    </row>
    <row r="42" spans="2:9" x14ac:dyDescent="0.2">
      <c r="B42" s="40">
        <v>34</v>
      </c>
      <c r="C42" s="45">
        <f t="shared" si="0"/>
        <v>245167.91440301936</v>
      </c>
      <c r="D42" s="138">
        <f>'Q2 (i)'!$C$9</f>
        <v>1126.9748352927618</v>
      </c>
      <c r="E42" s="122">
        <f t="shared" si="1"/>
        <v>0</v>
      </c>
      <c r="F42" s="150">
        <f>(C42-E42)*'Q2 (i)'!$C$6</f>
        <v>900.94535653371292</v>
      </c>
      <c r="G42" s="151">
        <f t="shared" si="2"/>
        <v>226.02947875904886</v>
      </c>
      <c r="H42" s="152">
        <f t="shared" si="3"/>
        <v>244941.88492426032</v>
      </c>
      <c r="I42" s="153" t="str">
        <f t="shared" si="4"/>
        <v/>
      </c>
    </row>
    <row r="43" spans="2:9" x14ac:dyDescent="0.2">
      <c r="B43" s="40">
        <v>35</v>
      </c>
      <c r="C43" s="45">
        <f t="shared" si="0"/>
        <v>244941.88492426032</v>
      </c>
      <c r="D43" s="138">
        <f>'Q2 (i)'!$C$9</f>
        <v>1126.9748352927618</v>
      </c>
      <c r="E43" s="122">
        <f t="shared" si="1"/>
        <v>0</v>
      </c>
      <c r="F43" s="150">
        <f>(C43-E43)*'Q2 (i)'!$C$6</f>
        <v>900.11474128039333</v>
      </c>
      <c r="G43" s="151">
        <f t="shared" si="2"/>
        <v>226.86009401236845</v>
      </c>
      <c r="H43" s="152">
        <f t="shared" si="3"/>
        <v>244715.02483024794</v>
      </c>
      <c r="I43" s="153" t="str">
        <f t="shared" si="4"/>
        <v/>
      </c>
    </row>
    <row r="44" spans="2:9" x14ac:dyDescent="0.2">
      <c r="B44" s="40">
        <v>36</v>
      </c>
      <c r="C44" s="45">
        <f t="shared" si="0"/>
        <v>244715.02483024794</v>
      </c>
      <c r="D44" s="138">
        <f>'Q2 (i)'!$C$9</f>
        <v>1126.9748352927618</v>
      </c>
      <c r="E44" s="122">
        <f t="shared" si="1"/>
        <v>0</v>
      </c>
      <c r="F44" s="150">
        <f>(C44-E44)*'Q2 (i)'!$C$6</f>
        <v>899.28107367433267</v>
      </c>
      <c r="G44" s="151">
        <f t="shared" si="2"/>
        <v>227.69376161842911</v>
      </c>
      <c r="H44" s="152">
        <f t="shared" si="3"/>
        <v>244487.33106862952</v>
      </c>
      <c r="I44" s="153" t="str">
        <f t="shared" si="4"/>
        <v/>
      </c>
    </row>
    <row r="45" spans="2:9" x14ac:dyDescent="0.2">
      <c r="B45" s="40">
        <v>37</v>
      </c>
      <c r="C45" s="45">
        <f t="shared" si="0"/>
        <v>244487.33106862952</v>
      </c>
      <c r="D45" s="138">
        <f>'Q2 (i)'!$C$11</f>
        <v>1620.8267690714965</v>
      </c>
      <c r="E45" s="122">
        <f t="shared" si="1"/>
        <v>24448.73310686295</v>
      </c>
      <c r="F45" s="150">
        <f>(C45-E45)*'Q2 (i)'!$C$6</f>
        <v>808.59990824884471</v>
      </c>
      <c r="G45" s="151">
        <f t="shared" si="2"/>
        <v>25260.959967685601</v>
      </c>
      <c r="H45" s="152">
        <f t="shared" si="3"/>
        <v>219226.37110094391</v>
      </c>
      <c r="I45" s="153" t="str">
        <f t="shared" si="4"/>
        <v/>
      </c>
    </row>
    <row r="46" spans="2:9" x14ac:dyDescent="0.2">
      <c r="B46" s="40">
        <v>38</v>
      </c>
      <c r="C46" s="45">
        <f t="shared" si="0"/>
        <v>219226.37110094391</v>
      </c>
      <c r="D46" s="138">
        <f>'Q2 (i)'!$C$11</f>
        <v>1620.8267690714965</v>
      </c>
      <c r="E46" s="122">
        <f t="shared" si="1"/>
        <v>0</v>
      </c>
      <c r="F46" s="150">
        <f>(C46-E46)*'Q2 (i)'!$C$6</f>
        <v>805.61512934540644</v>
      </c>
      <c r="G46" s="151">
        <f t="shared" si="2"/>
        <v>815.21163972609008</v>
      </c>
      <c r="H46" s="152">
        <f t="shared" si="3"/>
        <v>218411.15946121782</v>
      </c>
      <c r="I46" s="153" t="str">
        <f t="shared" si="4"/>
        <v/>
      </c>
    </row>
    <row r="47" spans="2:9" x14ac:dyDescent="0.2">
      <c r="B47" s="40">
        <v>39</v>
      </c>
      <c r="C47" s="45">
        <f t="shared" si="0"/>
        <v>218411.15946121782</v>
      </c>
      <c r="D47" s="138">
        <f>'Q2 (i)'!$C$11</f>
        <v>1620.8267690714965</v>
      </c>
      <c r="E47" s="122">
        <f t="shared" si="1"/>
        <v>0</v>
      </c>
      <c r="F47" s="150">
        <f>(C47-E47)*'Q2 (i)'!$C$6</f>
        <v>802.61938194839536</v>
      </c>
      <c r="G47" s="151">
        <f t="shared" si="2"/>
        <v>818.20738712310117</v>
      </c>
      <c r="H47" s="152">
        <f t="shared" si="3"/>
        <v>217592.9520740947</v>
      </c>
      <c r="I47" s="153" t="str">
        <f t="shared" si="4"/>
        <v/>
      </c>
    </row>
    <row r="48" spans="2:9" x14ac:dyDescent="0.2">
      <c r="B48" s="40">
        <v>40</v>
      </c>
      <c r="C48" s="45">
        <f t="shared" si="0"/>
        <v>217592.9520740947</v>
      </c>
      <c r="D48" s="138">
        <f>'Q2 (i)'!$C$11</f>
        <v>1620.8267690714965</v>
      </c>
      <c r="E48" s="122">
        <f t="shared" si="1"/>
        <v>0</v>
      </c>
      <c r="F48" s="150">
        <f>(C48-E48)*'Q2 (i)'!$C$6</f>
        <v>799.61262575068849</v>
      </c>
      <c r="G48" s="151">
        <f t="shared" si="2"/>
        <v>821.21414332080803</v>
      </c>
      <c r="H48" s="152">
        <f t="shared" si="3"/>
        <v>216771.7379307739</v>
      </c>
      <c r="I48" s="153" t="str">
        <f t="shared" si="4"/>
        <v/>
      </c>
    </row>
    <row r="49" spans="2:9" x14ac:dyDescent="0.2">
      <c r="B49" s="40">
        <v>41</v>
      </c>
      <c r="C49" s="45">
        <f t="shared" si="0"/>
        <v>216771.7379307739</v>
      </c>
      <c r="D49" s="138">
        <f>'Q2 (i)'!$C$11</f>
        <v>1620.8267690714965</v>
      </c>
      <c r="E49" s="122">
        <f t="shared" si="1"/>
        <v>0</v>
      </c>
      <c r="F49" s="150">
        <f>(C49-E49)*'Q2 (i)'!$C$6</f>
        <v>796.59482029704157</v>
      </c>
      <c r="G49" s="151">
        <f t="shared" si="2"/>
        <v>824.23194877445496</v>
      </c>
      <c r="H49" s="152">
        <f t="shared" si="3"/>
        <v>215947.50598199945</v>
      </c>
      <c r="I49" s="153" t="str">
        <f t="shared" si="4"/>
        <v/>
      </c>
    </row>
    <row r="50" spans="2:9" x14ac:dyDescent="0.2">
      <c r="B50" s="40">
        <v>42</v>
      </c>
      <c r="C50" s="45">
        <f t="shared" si="0"/>
        <v>215947.50598199945</v>
      </c>
      <c r="D50" s="138">
        <f>'Q2 (i)'!$C$11</f>
        <v>1620.8267690714965</v>
      </c>
      <c r="E50" s="122">
        <f t="shared" si="1"/>
        <v>0</v>
      </c>
      <c r="F50" s="150">
        <f>(C50-E50)*'Q2 (i)'!$C$6</f>
        <v>793.56592498354473</v>
      </c>
      <c r="G50" s="151">
        <f t="shared" si="2"/>
        <v>827.2608440879518</v>
      </c>
      <c r="H50" s="152">
        <f t="shared" si="3"/>
        <v>215120.24513791149</v>
      </c>
      <c r="I50" s="153" t="str">
        <f t="shared" si="4"/>
        <v/>
      </c>
    </row>
    <row r="51" spans="2:9" x14ac:dyDescent="0.2">
      <c r="B51" s="40">
        <v>43</v>
      </c>
      <c r="C51" s="45">
        <f t="shared" si="0"/>
        <v>215120.24513791149</v>
      </c>
      <c r="D51" s="138">
        <f>'Q2 (i)'!$C$11</f>
        <v>1620.8267690714965</v>
      </c>
      <c r="E51" s="122">
        <f t="shared" si="1"/>
        <v>0</v>
      </c>
      <c r="F51" s="150">
        <f>(C51-E51)*'Q2 (i)'!$C$6</f>
        <v>790.52589905707703</v>
      </c>
      <c r="G51" s="151">
        <f t="shared" si="2"/>
        <v>830.3008700144195</v>
      </c>
      <c r="H51" s="152">
        <f t="shared" si="3"/>
        <v>214289.94426789708</v>
      </c>
      <c r="I51" s="153" t="str">
        <f t="shared" si="4"/>
        <v/>
      </c>
    </row>
    <row r="52" spans="2:9" x14ac:dyDescent="0.2">
      <c r="B52" s="40">
        <v>44</v>
      </c>
      <c r="C52" s="45">
        <f t="shared" si="0"/>
        <v>214289.94426789708</v>
      </c>
      <c r="D52" s="138">
        <f>'Q2 (i)'!$C$11</f>
        <v>1620.8267690714965</v>
      </c>
      <c r="E52" s="122">
        <f t="shared" si="1"/>
        <v>0</v>
      </c>
      <c r="F52" s="150">
        <f>(C52-E52)*'Q2 (i)'!$C$6</f>
        <v>787.47470161475724</v>
      </c>
      <c r="G52" s="151">
        <f t="shared" si="2"/>
        <v>833.35206745673929</v>
      </c>
      <c r="H52" s="152">
        <f t="shared" si="3"/>
        <v>213456.59220044035</v>
      </c>
      <c r="I52" s="153" t="str">
        <f t="shared" si="4"/>
        <v/>
      </c>
    </row>
    <row r="53" spans="2:9" x14ac:dyDescent="0.2">
      <c r="B53" s="40">
        <v>45</v>
      </c>
      <c r="C53" s="45">
        <f t="shared" si="0"/>
        <v>213456.59220044035</v>
      </c>
      <c r="D53" s="138">
        <f>'Q2 (i)'!$C$11</f>
        <v>1620.8267690714965</v>
      </c>
      <c r="E53" s="122">
        <f t="shared" si="1"/>
        <v>0</v>
      </c>
      <c r="F53" s="150">
        <f>(C53-E53)*'Q2 (i)'!$C$6</f>
        <v>784.41229160339367</v>
      </c>
      <c r="G53" s="151">
        <f t="shared" si="2"/>
        <v>836.41447746810286</v>
      </c>
      <c r="H53" s="152">
        <f t="shared" si="3"/>
        <v>212620.17772297226</v>
      </c>
      <c r="I53" s="153" t="str">
        <f t="shared" si="4"/>
        <v/>
      </c>
    </row>
    <row r="54" spans="2:9" x14ac:dyDescent="0.2">
      <c r="B54" s="40">
        <v>46</v>
      </c>
      <c r="C54" s="45">
        <f t="shared" si="0"/>
        <v>212620.17772297226</v>
      </c>
      <c r="D54" s="138">
        <f>'Q2 (i)'!$C$11</f>
        <v>1620.8267690714965</v>
      </c>
      <c r="E54" s="122">
        <f t="shared" si="1"/>
        <v>0</v>
      </c>
      <c r="F54" s="150">
        <f>(C54-E54)*'Q2 (i)'!$C$6</f>
        <v>781.33862781893254</v>
      </c>
      <c r="G54" s="151">
        <f t="shared" si="2"/>
        <v>839.48814125256399</v>
      </c>
      <c r="H54" s="152">
        <f t="shared" si="3"/>
        <v>211780.68958171969</v>
      </c>
      <c r="I54" s="153" t="str">
        <f t="shared" si="4"/>
        <v/>
      </c>
    </row>
    <row r="55" spans="2:9" x14ac:dyDescent="0.2">
      <c r="B55" s="40">
        <v>47</v>
      </c>
      <c r="C55" s="45">
        <f t="shared" si="0"/>
        <v>211780.68958171969</v>
      </c>
      <c r="D55" s="138">
        <f>'Q2 (i)'!$C$11</f>
        <v>1620.8267690714965</v>
      </c>
      <c r="E55" s="122">
        <f t="shared" si="1"/>
        <v>0</v>
      </c>
      <c r="F55" s="150">
        <f>(C55-E55)*'Q2 (i)'!$C$6</f>
        <v>778.25366890590226</v>
      </c>
      <c r="G55" s="151">
        <f t="shared" si="2"/>
        <v>842.57310016559427</v>
      </c>
      <c r="H55" s="152">
        <f t="shared" si="3"/>
        <v>210938.11648155411</v>
      </c>
      <c r="I55" s="153" t="str">
        <f t="shared" si="4"/>
        <v/>
      </c>
    </row>
    <row r="56" spans="2:9" x14ac:dyDescent="0.2">
      <c r="B56" s="40">
        <v>48</v>
      </c>
      <c r="C56" s="45">
        <f t="shared" si="0"/>
        <v>210938.11648155411</v>
      </c>
      <c r="D56" s="138">
        <f>'Q2 (i)'!$C$11</f>
        <v>1620.8267690714965</v>
      </c>
      <c r="E56" s="122">
        <f t="shared" si="1"/>
        <v>0</v>
      </c>
      <c r="F56" s="150">
        <f>(C56-E56)*'Q2 (i)'!$C$6</f>
        <v>775.15737335685856</v>
      </c>
      <c r="G56" s="151">
        <f t="shared" si="2"/>
        <v>845.66939571463797</v>
      </c>
      <c r="H56" s="152">
        <f t="shared" si="3"/>
        <v>210092.44708583946</v>
      </c>
      <c r="I56" s="153" t="str">
        <f t="shared" si="4"/>
        <v/>
      </c>
    </row>
    <row r="57" spans="2:9" x14ac:dyDescent="0.2">
      <c r="B57" s="40">
        <v>49</v>
      </c>
      <c r="C57" s="45">
        <f t="shared" si="0"/>
        <v>210092.44708583946</v>
      </c>
      <c r="D57" s="138">
        <f>'Q2 (i)'!$C$11</f>
        <v>1620.8267690714965</v>
      </c>
      <c r="E57" s="122">
        <f t="shared" si="1"/>
        <v>21009.244708583945</v>
      </c>
      <c r="F57" s="150">
        <f>(C57-E57)*'Q2 (i)'!$C$6</f>
        <v>694.84472956064212</v>
      </c>
      <c r="G57" s="151">
        <f t="shared" si="2"/>
        <v>21935.226748094799</v>
      </c>
      <c r="H57" s="152">
        <f t="shared" si="3"/>
        <v>188157.22033774466</v>
      </c>
      <c r="I57" s="153" t="str">
        <f t="shared" si="4"/>
        <v/>
      </c>
    </row>
    <row r="58" spans="2:9" x14ac:dyDescent="0.2">
      <c r="B58" s="40">
        <v>50</v>
      </c>
      <c r="C58" s="45">
        <f t="shared" si="0"/>
        <v>188157.22033774466</v>
      </c>
      <c r="D58" s="138">
        <f>'Q2 (i)'!$C$11</f>
        <v>1620.8267690714965</v>
      </c>
      <c r="E58" s="122">
        <f t="shared" si="1"/>
        <v>0</v>
      </c>
      <c r="F58" s="150">
        <f>(C58-E58)*'Q2 (i)'!$C$6</f>
        <v>691.44192205721197</v>
      </c>
      <c r="G58" s="151">
        <f t="shared" si="2"/>
        <v>929.38484701428456</v>
      </c>
      <c r="H58" s="152">
        <f t="shared" si="3"/>
        <v>187227.83549073036</v>
      </c>
      <c r="I58" s="153" t="str">
        <f t="shared" si="4"/>
        <v/>
      </c>
    </row>
    <row r="59" spans="2:9" x14ac:dyDescent="0.2">
      <c r="B59" s="40">
        <v>51</v>
      </c>
      <c r="C59" s="45">
        <f t="shared" si="0"/>
        <v>187227.83549073036</v>
      </c>
      <c r="D59" s="138">
        <f>'Q2 (i)'!$C$11</f>
        <v>1620.8267690714965</v>
      </c>
      <c r="E59" s="122">
        <f t="shared" si="1"/>
        <v>0</v>
      </c>
      <c r="F59" s="150">
        <f>(C59-E59)*'Q2 (i)'!$C$6</f>
        <v>688.02660988478033</v>
      </c>
      <c r="G59" s="151">
        <f t="shared" si="2"/>
        <v>932.8001591867162</v>
      </c>
      <c r="H59" s="152">
        <f t="shared" si="3"/>
        <v>186295.03533154365</v>
      </c>
      <c r="I59" s="153" t="str">
        <f t="shared" si="4"/>
        <v/>
      </c>
    </row>
    <row r="60" spans="2:9" x14ac:dyDescent="0.2">
      <c r="B60" s="40">
        <v>52</v>
      </c>
      <c r="C60" s="45">
        <f t="shared" si="0"/>
        <v>186295.03533154365</v>
      </c>
      <c r="D60" s="138">
        <f>'Q2 (i)'!$C$11</f>
        <v>1620.8267690714965</v>
      </c>
      <c r="E60" s="122">
        <f t="shared" si="1"/>
        <v>0</v>
      </c>
      <c r="F60" s="150">
        <f>(C60-E60)*'Q2 (i)'!$C$6</f>
        <v>684.59874709107203</v>
      </c>
      <c r="G60" s="151">
        <f t="shared" si="2"/>
        <v>936.2280219804245</v>
      </c>
      <c r="H60" s="152">
        <f t="shared" si="3"/>
        <v>185358.80730956321</v>
      </c>
      <c r="I60" s="153" t="str">
        <f t="shared" si="4"/>
        <v/>
      </c>
    </row>
    <row r="61" spans="2:9" x14ac:dyDescent="0.2">
      <c r="B61" s="40">
        <v>53</v>
      </c>
      <c r="C61" s="45">
        <f t="shared" si="0"/>
        <v>185358.80730956321</v>
      </c>
      <c r="D61" s="138">
        <f>'Q2 (i)'!$C$11</f>
        <v>1620.8267690714965</v>
      </c>
      <c r="E61" s="122">
        <f t="shared" si="1"/>
        <v>0</v>
      </c>
      <c r="F61" s="150">
        <f>(C61-E61)*'Q2 (i)'!$C$6</f>
        <v>681.1582875549459</v>
      </c>
      <c r="G61" s="151">
        <f t="shared" si="2"/>
        <v>939.66848151655063</v>
      </c>
      <c r="H61" s="152">
        <f t="shared" si="3"/>
        <v>184419.13882804665</v>
      </c>
      <c r="I61" s="153" t="str">
        <f t="shared" si="4"/>
        <v/>
      </c>
    </row>
    <row r="62" spans="2:9" x14ac:dyDescent="0.2">
      <c r="B62" s="40">
        <v>54</v>
      </c>
      <c r="C62" s="45">
        <f t="shared" si="0"/>
        <v>184419.13882804665</v>
      </c>
      <c r="D62" s="138">
        <f>'Q2 (i)'!$C$11</f>
        <v>1620.8267690714965</v>
      </c>
      <c r="E62" s="122">
        <f t="shared" si="1"/>
        <v>0</v>
      </c>
      <c r="F62" s="150">
        <f>(C62-E62)*'Q2 (i)'!$C$6</f>
        <v>677.70518498577462</v>
      </c>
      <c r="G62" s="151">
        <f t="shared" si="2"/>
        <v>943.12158408572191</v>
      </c>
      <c r="H62" s="152">
        <f t="shared" si="3"/>
        <v>183476.01724396093</v>
      </c>
      <c r="I62" s="153" t="str">
        <f t="shared" si="4"/>
        <v/>
      </c>
    </row>
    <row r="63" spans="2:9" x14ac:dyDescent="0.2">
      <c r="B63" s="40">
        <v>55</v>
      </c>
      <c r="C63" s="45">
        <f t="shared" si="0"/>
        <v>183476.01724396093</v>
      </c>
      <c r="D63" s="138">
        <f>'Q2 (i)'!$C$11</f>
        <v>1620.8267690714965</v>
      </c>
      <c r="E63" s="122">
        <f t="shared" si="1"/>
        <v>0</v>
      </c>
      <c r="F63" s="150">
        <f>(C63-E63)*'Q2 (i)'!$C$6</f>
        <v>674.23939292282148</v>
      </c>
      <c r="G63" s="151">
        <f t="shared" si="2"/>
        <v>946.58737614867505</v>
      </c>
      <c r="H63" s="152">
        <f t="shared" si="3"/>
        <v>182529.42986781226</v>
      </c>
      <c r="I63" s="153" t="str">
        <f t="shared" si="4"/>
        <v/>
      </c>
    </row>
    <row r="64" spans="2:9" x14ac:dyDescent="0.2">
      <c r="B64" s="40">
        <v>56</v>
      </c>
      <c r="C64" s="45">
        <f t="shared" si="0"/>
        <v>182529.42986781226</v>
      </c>
      <c r="D64" s="138">
        <f>'Q2 (i)'!$C$11</f>
        <v>1620.8267690714965</v>
      </c>
      <c r="E64" s="122">
        <f t="shared" si="1"/>
        <v>0</v>
      </c>
      <c r="F64" s="150">
        <f>(C64-E64)*'Q2 (i)'!$C$6</f>
        <v>670.76086473461544</v>
      </c>
      <c r="G64" s="151">
        <f t="shared" si="2"/>
        <v>950.06590433688109</v>
      </c>
      <c r="H64" s="152">
        <f t="shared" si="3"/>
        <v>181579.36396347536</v>
      </c>
      <c r="I64" s="153" t="str">
        <f t="shared" si="4"/>
        <v/>
      </c>
    </row>
    <row r="65" spans="2:9" x14ac:dyDescent="0.2">
      <c r="B65" s="40">
        <v>57</v>
      </c>
      <c r="C65" s="45">
        <f t="shared" si="0"/>
        <v>181579.36396347536</v>
      </c>
      <c r="D65" s="138">
        <f>'Q2 (i)'!$C$11</f>
        <v>1620.8267690714965</v>
      </c>
      <c r="E65" s="122">
        <f t="shared" si="1"/>
        <v>0</v>
      </c>
      <c r="F65" s="150">
        <f>(C65-E65)*'Q2 (i)'!$C$6</f>
        <v>667.2695536183237</v>
      </c>
      <c r="G65" s="151">
        <f t="shared" si="2"/>
        <v>953.55721545317283</v>
      </c>
      <c r="H65" s="152">
        <f t="shared" si="3"/>
        <v>180625.80674802218</v>
      </c>
      <c r="I65" s="153" t="str">
        <f t="shared" si="4"/>
        <v/>
      </c>
    </row>
    <row r="66" spans="2:9" x14ac:dyDescent="0.2">
      <c r="B66" s="40">
        <v>58</v>
      </c>
      <c r="C66" s="45">
        <f t="shared" si="0"/>
        <v>180625.80674802218</v>
      </c>
      <c r="D66" s="138">
        <f>'Q2 (i)'!$C$11</f>
        <v>1620.8267690714965</v>
      </c>
      <c r="E66" s="122">
        <f t="shared" si="1"/>
        <v>0</v>
      </c>
      <c r="F66" s="150">
        <f>(C66-E66)*'Q2 (i)'!$C$6</f>
        <v>663.76541259912199</v>
      </c>
      <c r="G66" s="151">
        <f t="shared" si="2"/>
        <v>957.06135647237454</v>
      </c>
      <c r="H66" s="152">
        <f t="shared" si="3"/>
        <v>179668.7453915498</v>
      </c>
      <c r="I66" s="153" t="str">
        <f t="shared" si="4"/>
        <v/>
      </c>
    </row>
    <row r="67" spans="2:9" x14ac:dyDescent="0.2">
      <c r="B67" s="40">
        <v>59</v>
      </c>
      <c r="C67" s="45">
        <f t="shared" si="0"/>
        <v>179668.7453915498</v>
      </c>
      <c r="D67" s="138">
        <f>'Q2 (i)'!$C$11</f>
        <v>1620.8267690714965</v>
      </c>
      <c r="E67" s="122">
        <f t="shared" si="1"/>
        <v>0</v>
      </c>
      <c r="F67" s="150">
        <f>(C67-E67)*'Q2 (i)'!$C$6</f>
        <v>660.24839452956246</v>
      </c>
      <c r="G67" s="151">
        <f t="shared" si="2"/>
        <v>960.57837454193407</v>
      </c>
      <c r="H67" s="152">
        <f t="shared" si="3"/>
        <v>178708.16701700786</v>
      </c>
      <c r="I67" s="153" t="str">
        <f t="shared" si="4"/>
        <v/>
      </c>
    </row>
    <row r="68" spans="2:9" x14ac:dyDescent="0.2">
      <c r="B68" s="40">
        <v>60</v>
      </c>
      <c r="C68" s="45">
        <f t="shared" si="0"/>
        <v>178708.16701700786</v>
      </c>
      <c r="D68" s="138">
        <f>'Q2 (i)'!$C$11</f>
        <v>1620.8267690714965</v>
      </c>
      <c r="E68" s="122">
        <f t="shared" si="1"/>
        <v>0</v>
      </c>
      <c r="F68" s="150">
        <f>(C68-E68)*'Q2 (i)'!$C$6</f>
        <v>656.71845208893933</v>
      </c>
      <c r="G68" s="151">
        <f t="shared" si="2"/>
        <v>964.1083169825572</v>
      </c>
      <c r="H68" s="152">
        <f t="shared" si="3"/>
        <v>177744.05870002531</v>
      </c>
      <c r="I68" s="153" t="str">
        <f t="shared" si="4"/>
        <v/>
      </c>
    </row>
    <row r="69" spans="2:9" x14ac:dyDescent="0.2">
      <c r="B69" s="40">
        <v>61</v>
      </c>
      <c r="C69" s="45">
        <f t="shared" si="0"/>
        <v>177744.05870002531</v>
      </c>
      <c r="D69" s="138">
        <f>'Q2 (i)'!$C$11</f>
        <v>1620.8267690714965</v>
      </c>
      <c r="E69" s="122">
        <f t="shared" si="1"/>
        <v>17774.405870002531</v>
      </c>
      <c r="F69" s="150">
        <f>(C69-E69)*'Q2 (i)'!$C$6</f>
        <v>587.85798400438739</v>
      </c>
      <c r="G69" s="151">
        <f t="shared" si="2"/>
        <v>18807.374655069641</v>
      </c>
      <c r="H69" s="152">
        <f t="shared" si="3"/>
        <v>158936.68404495568</v>
      </c>
      <c r="I69" s="153" t="str">
        <f t="shared" si="4"/>
        <v/>
      </c>
    </row>
    <row r="70" spans="2:9" x14ac:dyDescent="0.2">
      <c r="B70" s="40">
        <v>62</v>
      </c>
      <c r="C70" s="45">
        <f t="shared" si="0"/>
        <v>158936.68404495568</v>
      </c>
      <c r="D70" s="138">
        <f>'Q2 (i)'!$C$11</f>
        <v>1620.8267690714965</v>
      </c>
      <c r="E70" s="122">
        <f t="shared" si="1"/>
        <v>0</v>
      </c>
      <c r="F70" s="150">
        <f>(C70-E70)*'Q2 (i)'!$C$6</f>
        <v>584.06202060266492</v>
      </c>
      <c r="G70" s="151">
        <f t="shared" si="2"/>
        <v>1036.7647484688316</v>
      </c>
      <c r="H70" s="152">
        <f t="shared" si="3"/>
        <v>157899.91929648686</v>
      </c>
      <c r="I70" s="153" t="str">
        <f t="shared" si="4"/>
        <v/>
      </c>
    </row>
    <row r="71" spans="2:9" x14ac:dyDescent="0.2">
      <c r="B71" s="40">
        <v>63</v>
      </c>
      <c r="C71" s="45">
        <f t="shared" si="0"/>
        <v>157899.91929648686</v>
      </c>
      <c r="D71" s="138">
        <f>'Q2 (i)'!$C$11</f>
        <v>1620.8267690714965</v>
      </c>
      <c r="E71" s="122">
        <f t="shared" si="1"/>
        <v>0</v>
      </c>
      <c r="F71" s="150">
        <f>(C71-E71)*'Q2 (i)'!$C$6</f>
        <v>580.25210775895005</v>
      </c>
      <c r="G71" s="151">
        <f t="shared" si="2"/>
        <v>1040.5746613125466</v>
      </c>
      <c r="H71" s="152">
        <f t="shared" si="3"/>
        <v>156859.34463517432</v>
      </c>
      <c r="I71" s="153" t="str">
        <f t="shared" si="4"/>
        <v/>
      </c>
    </row>
    <row r="72" spans="2:9" x14ac:dyDescent="0.2">
      <c r="B72" s="40">
        <v>64</v>
      </c>
      <c r="C72" s="45">
        <f t="shared" si="0"/>
        <v>156859.34463517432</v>
      </c>
      <c r="D72" s="138">
        <f>'Q2 (i)'!$C$11</f>
        <v>1620.8267690714965</v>
      </c>
      <c r="E72" s="122">
        <f t="shared" si="1"/>
        <v>0</v>
      </c>
      <c r="F72" s="150">
        <f>(C72-E72)*'Q2 (i)'!$C$6</f>
        <v>576.42819421170236</v>
      </c>
      <c r="G72" s="151">
        <f t="shared" si="2"/>
        <v>1044.3985748597943</v>
      </c>
      <c r="H72" s="152">
        <f t="shared" si="3"/>
        <v>155814.94606031451</v>
      </c>
      <c r="I72" s="153" t="str">
        <f t="shared" si="4"/>
        <v/>
      </c>
    </row>
    <row r="73" spans="2:9" x14ac:dyDescent="0.2">
      <c r="B73" s="40">
        <v>65</v>
      </c>
      <c r="C73" s="45">
        <f t="shared" si="0"/>
        <v>155814.94606031451</v>
      </c>
      <c r="D73" s="138">
        <f>'Q2 (i)'!$C$11</f>
        <v>1620.8267690714965</v>
      </c>
      <c r="E73" s="122">
        <f t="shared" si="1"/>
        <v>0</v>
      </c>
      <c r="F73" s="150">
        <f>(C73-E73)*'Q2 (i)'!$C$6</f>
        <v>572.59022851100474</v>
      </c>
      <c r="G73" s="151">
        <f t="shared" si="2"/>
        <v>1048.2365405604919</v>
      </c>
      <c r="H73" s="152">
        <f t="shared" si="3"/>
        <v>154766.70951975402</v>
      </c>
      <c r="I73" s="153" t="str">
        <f t="shared" si="4"/>
        <v/>
      </c>
    </row>
    <row r="74" spans="2:9" x14ac:dyDescent="0.2">
      <c r="B74" s="40">
        <v>66</v>
      </c>
      <c r="C74" s="45">
        <f t="shared" ref="C74:C137" si="5">H73</f>
        <v>154766.70951975402</v>
      </c>
      <c r="D74" s="138">
        <f>'Q2 (i)'!$C$11</f>
        <v>1620.8267690714965</v>
      </c>
      <c r="E74" s="122">
        <f t="shared" ref="E74:E137" si="6">IF((B74-1)/12=INT((B74-1)/12),C74/10,0)</f>
        <v>0</v>
      </c>
      <c r="F74" s="150">
        <f>(C74-E74)*'Q2 (i)'!$C$6</f>
        <v>568.73815901787157</v>
      </c>
      <c r="G74" s="151">
        <f t="shared" ref="G74:G137" si="7">D74-F74+E74</f>
        <v>1052.088610053625</v>
      </c>
      <c r="H74" s="152">
        <f t="shared" ref="H74:H137" si="8">C74-G74</f>
        <v>153714.6209097004</v>
      </c>
      <c r="I74" s="153" t="str">
        <f t="shared" ref="I74:I137" si="9">IF(AND(H74&lt;0,H73&gt;0),"Loan paid off","")</f>
        <v/>
      </c>
    </row>
    <row r="75" spans="2:9" x14ac:dyDescent="0.2">
      <c r="B75" s="40">
        <v>67</v>
      </c>
      <c r="C75" s="45">
        <f t="shared" si="5"/>
        <v>153714.6209097004</v>
      </c>
      <c r="D75" s="138">
        <f>'Q2 (i)'!$C$11</f>
        <v>1620.8267690714965</v>
      </c>
      <c r="E75" s="122">
        <f t="shared" si="6"/>
        <v>0</v>
      </c>
      <c r="F75" s="150">
        <f>(C75-E75)*'Q2 (i)'!$C$6</f>
        <v>564.87193390355401</v>
      </c>
      <c r="G75" s="151">
        <f t="shared" si="7"/>
        <v>1055.9548351679425</v>
      </c>
      <c r="H75" s="152">
        <f t="shared" si="8"/>
        <v>152658.66607453246</v>
      </c>
      <c r="I75" s="153" t="str">
        <f t="shared" si="9"/>
        <v/>
      </c>
    </row>
    <row r="76" spans="2:9" x14ac:dyDescent="0.2">
      <c r="B76" s="40">
        <v>68</v>
      </c>
      <c r="C76" s="45">
        <f t="shared" si="5"/>
        <v>152658.66607453246</v>
      </c>
      <c r="D76" s="138">
        <f>'Q2 (i)'!$C$11</f>
        <v>1620.8267690714965</v>
      </c>
      <c r="E76" s="122">
        <f t="shared" si="6"/>
        <v>0</v>
      </c>
      <c r="F76" s="150">
        <f>(C76-E76)*'Q2 (i)'!$C$6</f>
        <v>560.99150114884219</v>
      </c>
      <c r="G76" s="151">
        <f t="shared" si="7"/>
        <v>1059.8352679226543</v>
      </c>
      <c r="H76" s="152">
        <f t="shared" si="8"/>
        <v>151598.8308066098</v>
      </c>
      <c r="I76" s="153" t="str">
        <f t="shared" si="9"/>
        <v/>
      </c>
    </row>
    <row r="77" spans="2:9" x14ac:dyDescent="0.2">
      <c r="B77" s="40">
        <v>69</v>
      </c>
      <c r="C77" s="45">
        <f t="shared" si="5"/>
        <v>151598.8308066098</v>
      </c>
      <c r="D77" s="138">
        <f>'Q2 (i)'!$C$11</f>
        <v>1620.8267690714965</v>
      </c>
      <c r="E77" s="122">
        <f t="shared" si="6"/>
        <v>0</v>
      </c>
      <c r="F77" s="150">
        <f>(C77-E77)*'Q2 (i)'!$C$6</f>
        <v>557.09680854336546</v>
      </c>
      <c r="G77" s="151">
        <f t="shared" si="7"/>
        <v>1063.729960528131</v>
      </c>
      <c r="H77" s="152">
        <f t="shared" si="8"/>
        <v>150535.10084608165</v>
      </c>
      <c r="I77" s="153" t="str">
        <f t="shared" si="9"/>
        <v/>
      </c>
    </row>
    <row r="78" spans="2:9" x14ac:dyDescent="0.2">
      <c r="B78" s="40">
        <v>70</v>
      </c>
      <c r="C78" s="45">
        <f t="shared" si="5"/>
        <v>150535.10084608165</v>
      </c>
      <c r="D78" s="138">
        <f>'Q2 (i)'!$C$11</f>
        <v>1620.8267690714965</v>
      </c>
      <c r="E78" s="122">
        <f t="shared" si="6"/>
        <v>0</v>
      </c>
      <c r="F78" s="150">
        <f>(C78-E78)*'Q2 (i)'!$C$6</f>
        <v>553.18780368489024</v>
      </c>
      <c r="G78" s="151">
        <f t="shared" si="7"/>
        <v>1067.6389653866063</v>
      </c>
      <c r="H78" s="152">
        <f t="shared" si="8"/>
        <v>149467.46188069505</v>
      </c>
      <c r="I78" s="153" t="str">
        <f t="shared" si="9"/>
        <v/>
      </c>
    </row>
    <row r="79" spans="2:9" x14ac:dyDescent="0.2">
      <c r="B79" s="40">
        <v>71</v>
      </c>
      <c r="C79" s="45">
        <f t="shared" si="5"/>
        <v>149467.46188069505</v>
      </c>
      <c r="D79" s="138">
        <f>'Q2 (i)'!$C$11</f>
        <v>1620.8267690714965</v>
      </c>
      <c r="E79" s="122">
        <f t="shared" si="6"/>
        <v>0</v>
      </c>
      <c r="F79" s="150">
        <f>(C79-E79)*'Q2 (i)'!$C$6</f>
        <v>549.26443397861487</v>
      </c>
      <c r="G79" s="151">
        <f t="shared" si="7"/>
        <v>1071.5623350928818</v>
      </c>
      <c r="H79" s="152">
        <f t="shared" si="8"/>
        <v>148395.89954560215</v>
      </c>
      <c r="I79" s="153" t="str">
        <f t="shared" si="9"/>
        <v/>
      </c>
    </row>
    <row r="80" spans="2:9" x14ac:dyDescent="0.2">
      <c r="B80" s="40">
        <v>72</v>
      </c>
      <c r="C80" s="45">
        <f t="shared" si="5"/>
        <v>148395.89954560215</v>
      </c>
      <c r="D80" s="138">
        <f>'Q2 (i)'!$C$11</f>
        <v>1620.8267690714965</v>
      </c>
      <c r="E80" s="122">
        <f t="shared" si="6"/>
        <v>0</v>
      </c>
      <c r="F80" s="150">
        <f>(C80-E80)*'Q2 (i)'!$C$6</f>
        <v>545.32664663646153</v>
      </c>
      <c r="G80" s="151">
        <f t="shared" si="7"/>
        <v>1075.5001224350349</v>
      </c>
      <c r="H80" s="152">
        <f t="shared" si="8"/>
        <v>147320.39942316711</v>
      </c>
      <c r="I80" s="153" t="str">
        <f t="shared" si="9"/>
        <v/>
      </c>
    </row>
    <row r="81" spans="2:9" x14ac:dyDescent="0.2">
      <c r="B81" s="40">
        <v>73</v>
      </c>
      <c r="C81" s="45">
        <f t="shared" si="5"/>
        <v>147320.39942316711</v>
      </c>
      <c r="D81" s="138">
        <f>'Q2 (i)'!$C$11</f>
        <v>1620.8267690714965</v>
      </c>
      <c r="E81" s="122">
        <f t="shared" si="6"/>
        <v>14732.039942316711</v>
      </c>
      <c r="F81" s="150">
        <f>(C81-E81)*'Q2 (i)'!$C$6</f>
        <v>487.23694980872961</v>
      </c>
      <c r="G81" s="151">
        <f t="shared" si="7"/>
        <v>15865.629761579477</v>
      </c>
      <c r="H81" s="152">
        <f t="shared" si="8"/>
        <v>131454.76966158763</v>
      </c>
      <c r="I81" s="153" t="str">
        <f t="shared" si="9"/>
        <v/>
      </c>
    </row>
    <row r="82" spans="2:9" x14ac:dyDescent="0.2">
      <c r="B82" s="40">
        <v>74</v>
      </c>
      <c r="C82" s="45">
        <f t="shared" si="5"/>
        <v>131454.76966158763</v>
      </c>
      <c r="D82" s="138">
        <f>'Q2 (i)'!$C$11</f>
        <v>1620.8267690714965</v>
      </c>
      <c r="E82" s="122">
        <f t="shared" si="6"/>
        <v>0</v>
      </c>
      <c r="F82" s="150">
        <f>(C82-E82)*'Q2 (i)'!$C$6</f>
        <v>483.07122328466329</v>
      </c>
      <c r="G82" s="151">
        <f t="shared" si="7"/>
        <v>1137.7555457868332</v>
      </c>
      <c r="H82" s="152">
        <f t="shared" si="8"/>
        <v>130317.0141158008</v>
      </c>
      <c r="I82" s="153" t="str">
        <f t="shared" si="9"/>
        <v/>
      </c>
    </row>
    <row r="83" spans="2:9" x14ac:dyDescent="0.2">
      <c r="B83" s="40">
        <v>75</v>
      </c>
      <c r="C83" s="45">
        <f t="shared" si="5"/>
        <v>130317.0141158008</v>
      </c>
      <c r="D83" s="138">
        <f>'Q2 (i)'!$C$11</f>
        <v>1620.8267690714965</v>
      </c>
      <c r="E83" s="122">
        <f t="shared" si="6"/>
        <v>0</v>
      </c>
      <c r="F83" s="150">
        <f>(C83-E83)*'Q2 (i)'!$C$6</f>
        <v>478.89018850960667</v>
      </c>
      <c r="G83" s="151">
        <f t="shared" si="7"/>
        <v>1141.93658056189</v>
      </c>
      <c r="H83" s="152">
        <f t="shared" si="8"/>
        <v>129175.07753523892</v>
      </c>
      <c r="I83" s="153" t="str">
        <f t="shared" si="9"/>
        <v/>
      </c>
    </row>
    <row r="84" spans="2:9" x14ac:dyDescent="0.2">
      <c r="B84" s="40">
        <v>76</v>
      </c>
      <c r="C84" s="45">
        <f t="shared" si="5"/>
        <v>129175.07753523892</v>
      </c>
      <c r="D84" s="138">
        <f>'Q2 (i)'!$C$11</f>
        <v>1620.8267690714965</v>
      </c>
      <c r="E84" s="122">
        <f t="shared" si="6"/>
        <v>0</v>
      </c>
      <c r="F84" s="150">
        <f>(C84-E84)*'Q2 (i)'!$C$6</f>
        <v>474.69378922865513</v>
      </c>
      <c r="G84" s="151">
        <f t="shared" si="7"/>
        <v>1146.1329798428415</v>
      </c>
      <c r="H84" s="152">
        <f t="shared" si="8"/>
        <v>128028.94455539607</v>
      </c>
      <c r="I84" s="153" t="str">
        <f t="shared" si="9"/>
        <v/>
      </c>
    </row>
    <row r="85" spans="2:9" x14ac:dyDescent="0.2">
      <c r="B85" s="40">
        <v>77</v>
      </c>
      <c r="C85" s="45">
        <f t="shared" si="5"/>
        <v>128028.94455539607</v>
      </c>
      <c r="D85" s="138">
        <f>'Q2 (i)'!$C$11</f>
        <v>1620.8267690714965</v>
      </c>
      <c r="E85" s="122">
        <f t="shared" si="6"/>
        <v>0</v>
      </c>
      <c r="F85" s="150">
        <f>(C85-E85)*'Q2 (i)'!$C$6</f>
        <v>470.4819689801779</v>
      </c>
      <c r="G85" s="151">
        <f t="shared" si="7"/>
        <v>1150.3448000913186</v>
      </c>
      <c r="H85" s="152">
        <f t="shared" si="8"/>
        <v>126878.59975530475</v>
      </c>
      <c r="I85" s="153" t="str">
        <f t="shared" si="9"/>
        <v/>
      </c>
    </row>
    <row r="86" spans="2:9" x14ac:dyDescent="0.2">
      <c r="B86" s="40">
        <v>78</v>
      </c>
      <c r="C86" s="45">
        <f t="shared" si="5"/>
        <v>126878.59975530475</v>
      </c>
      <c r="D86" s="138">
        <f>'Q2 (i)'!$C$11</f>
        <v>1620.8267690714965</v>
      </c>
      <c r="E86" s="122">
        <f t="shared" si="6"/>
        <v>0</v>
      </c>
      <c r="F86" s="150">
        <f>(C86-E86)*'Q2 (i)'!$C$6</f>
        <v>466.25467109505871</v>
      </c>
      <c r="G86" s="151">
        <f t="shared" si="7"/>
        <v>1154.5720979764378</v>
      </c>
      <c r="H86" s="152">
        <f t="shared" si="8"/>
        <v>125724.0276573283</v>
      </c>
      <c r="I86" s="153" t="str">
        <f t="shared" si="9"/>
        <v/>
      </c>
    </row>
    <row r="87" spans="2:9" x14ac:dyDescent="0.2">
      <c r="B87" s="40">
        <v>79</v>
      </c>
      <c r="C87" s="45">
        <f t="shared" si="5"/>
        <v>125724.0276573283</v>
      </c>
      <c r="D87" s="138">
        <f>'Q2 (i)'!$C$11</f>
        <v>1620.8267690714965</v>
      </c>
      <c r="E87" s="122">
        <f t="shared" si="6"/>
        <v>0</v>
      </c>
      <c r="F87" s="150">
        <f>(C87-E87)*'Q2 (i)'!$C$6</f>
        <v>462.01183869593274</v>
      </c>
      <c r="G87" s="151">
        <f t="shared" si="7"/>
        <v>1158.8149303755638</v>
      </c>
      <c r="H87" s="152">
        <f t="shared" si="8"/>
        <v>124565.21272695274</v>
      </c>
      <c r="I87" s="153" t="str">
        <f t="shared" si="9"/>
        <v/>
      </c>
    </row>
    <row r="88" spans="2:9" x14ac:dyDescent="0.2">
      <c r="B88" s="40">
        <v>80</v>
      </c>
      <c r="C88" s="45">
        <f t="shared" si="5"/>
        <v>124565.21272695274</v>
      </c>
      <c r="D88" s="138">
        <f>'Q2 (i)'!$C$11</f>
        <v>1620.8267690714965</v>
      </c>
      <c r="E88" s="122">
        <f t="shared" si="6"/>
        <v>0</v>
      </c>
      <c r="F88" s="150">
        <f>(C88-E88)*'Q2 (i)'!$C$6</f>
        <v>457.75341469642206</v>
      </c>
      <c r="G88" s="151">
        <f t="shared" si="7"/>
        <v>1163.0733543750744</v>
      </c>
      <c r="H88" s="152">
        <f t="shared" si="8"/>
        <v>123402.13937257767</v>
      </c>
      <c r="I88" s="153" t="str">
        <f t="shared" si="9"/>
        <v/>
      </c>
    </row>
    <row r="89" spans="2:9" x14ac:dyDescent="0.2">
      <c r="B89" s="40">
        <v>81</v>
      </c>
      <c r="C89" s="45">
        <f t="shared" si="5"/>
        <v>123402.13937257767</v>
      </c>
      <c r="D89" s="138">
        <f>'Q2 (i)'!$C$11</f>
        <v>1620.8267690714965</v>
      </c>
      <c r="E89" s="122">
        <f t="shared" si="6"/>
        <v>0</v>
      </c>
      <c r="F89" s="150">
        <f>(C89-E89)*'Q2 (i)'!$C$6</f>
        <v>453.47934180036691</v>
      </c>
      <c r="G89" s="151">
        <f t="shared" si="7"/>
        <v>1167.3474272711296</v>
      </c>
      <c r="H89" s="152">
        <f t="shared" si="8"/>
        <v>122234.79194530654</v>
      </c>
      <c r="I89" s="153" t="str">
        <f t="shared" si="9"/>
        <v/>
      </c>
    </row>
    <row r="90" spans="2:9" x14ac:dyDescent="0.2">
      <c r="B90" s="40">
        <v>82</v>
      </c>
      <c r="C90" s="45">
        <f t="shared" si="5"/>
        <v>122234.79194530654</v>
      </c>
      <c r="D90" s="138">
        <f>'Q2 (i)'!$C$11</f>
        <v>1620.8267690714965</v>
      </c>
      <c r="E90" s="122">
        <f t="shared" si="6"/>
        <v>0</v>
      </c>
      <c r="F90" s="150">
        <f>(C90-E90)*'Q2 (i)'!$C$6</f>
        <v>449.18956250105521</v>
      </c>
      <c r="G90" s="151">
        <f t="shared" si="7"/>
        <v>1171.6372065704413</v>
      </c>
      <c r="H90" s="152">
        <f t="shared" si="8"/>
        <v>121063.15473873611</v>
      </c>
      <c r="I90" s="153" t="str">
        <f t="shared" si="9"/>
        <v/>
      </c>
    </row>
    <row r="91" spans="2:9" x14ac:dyDescent="0.2">
      <c r="B91" s="40">
        <v>83</v>
      </c>
      <c r="C91" s="45">
        <f t="shared" si="5"/>
        <v>121063.15473873611</v>
      </c>
      <c r="D91" s="138">
        <f>'Q2 (i)'!$C$11</f>
        <v>1620.8267690714965</v>
      </c>
      <c r="E91" s="122">
        <f t="shared" si="6"/>
        <v>0</v>
      </c>
      <c r="F91" s="150">
        <f>(C91-E91)*'Q2 (i)'!$C$6</f>
        <v>444.88401908044858</v>
      </c>
      <c r="G91" s="151">
        <f t="shared" si="7"/>
        <v>1175.942749991048</v>
      </c>
      <c r="H91" s="152">
        <f t="shared" si="8"/>
        <v>119887.21198874505</v>
      </c>
      <c r="I91" s="153" t="str">
        <f t="shared" si="9"/>
        <v/>
      </c>
    </row>
    <row r="92" spans="2:9" x14ac:dyDescent="0.2">
      <c r="B92" s="40">
        <v>84</v>
      </c>
      <c r="C92" s="45">
        <f t="shared" si="5"/>
        <v>119887.21198874505</v>
      </c>
      <c r="D92" s="138">
        <f>'Q2 (i)'!$C$11</f>
        <v>1620.8267690714965</v>
      </c>
      <c r="E92" s="122">
        <f t="shared" si="6"/>
        <v>0</v>
      </c>
      <c r="F92" s="150">
        <f>(C92-E92)*'Q2 (i)'!$C$6</f>
        <v>440.56265360840592</v>
      </c>
      <c r="G92" s="151">
        <f t="shared" si="7"/>
        <v>1180.2641154630905</v>
      </c>
      <c r="H92" s="152">
        <f t="shared" si="8"/>
        <v>118706.94787328197</v>
      </c>
      <c r="I92" s="153" t="str">
        <f t="shared" si="9"/>
        <v/>
      </c>
    </row>
    <row r="93" spans="2:9" x14ac:dyDescent="0.2">
      <c r="B93" s="40">
        <v>85</v>
      </c>
      <c r="C93" s="45">
        <f t="shared" si="5"/>
        <v>118706.94787328197</v>
      </c>
      <c r="D93" s="138">
        <f>'Q2 (i)'!$C$11</f>
        <v>1620.8267690714965</v>
      </c>
      <c r="E93" s="122">
        <f t="shared" si="6"/>
        <v>11870.694787328197</v>
      </c>
      <c r="F93" s="150">
        <f>(C93-E93)*'Q2 (i)'!$C$6</f>
        <v>392.60286714771348</v>
      </c>
      <c r="G93" s="151">
        <f t="shared" si="7"/>
        <v>13098.918689251979</v>
      </c>
      <c r="H93" s="152">
        <f t="shared" si="8"/>
        <v>105608.02918402999</v>
      </c>
      <c r="I93" s="153" t="str">
        <f t="shared" si="9"/>
        <v/>
      </c>
    </row>
    <row r="94" spans="2:9" x14ac:dyDescent="0.2">
      <c r="B94" s="40">
        <v>86</v>
      </c>
      <c r="C94" s="45">
        <f t="shared" si="5"/>
        <v>105608.02918402999</v>
      </c>
      <c r="D94" s="138">
        <f>'Q2 (i)'!$C$11</f>
        <v>1620.8267690714965</v>
      </c>
      <c r="E94" s="122">
        <f t="shared" si="6"/>
        <v>0</v>
      </c>
      <c r="F94" s="150">
        <f>(C94-E94)*'Q2 (i)'!$C$6</f>
        <v>388.08937840708273</v>
      </c>
      <c r="G94" s="151">
        <f t="shared" si="7"/>
        <v>1232.7373906644139</v>
      </c>
      <c r="H94" s="152">
        <f t="shared" si="8"/>
        <v>104375.29179336557</v>
      </c>
      <c r="I94" s="153" t="str">
        <f t="shared" si="9"/>
        <v/>
      </c>
    </row>
    <row r="95" spans="2:9" x14ac:dyDescent="0.2">
      <c r="B95" s="40">
        <v>87</v>
      </c>
      <c r="C95" s="45">
        <f t="shared" si="5"/>
        <v>104375.29179336557</v>
      </c>
      <c r="D95" s="138">
        <f>'Q2 (i)'!$C$11</f>
        <v>1620.8267690714965</v>
      </c>
      <c r="E95" s="122">
        <f t="shared" si="6"/>
        <v>0</v>
      </c>
      <c r="F95" s="150">
        <f>(C95-E95)*'Q2 (i)'!$C$6</f>
        <v>383.55930345559915</v>
      </c>
      <c r="G95" s="151">
        <f t="shared" si="7"/>
        <v>1237.2674656158974</v>
      </c>
      <c r="H95" s="152">
        <f t="shared" si="8"/>
        <v>103138.02432774968</v>
      </c>
      <c r="I95" s="153" t="str">
        <f t="shared" si="9"/>
        <v/>
      </c>
    </row>
    <row r="96" spans="2:9" x14ac:dyDescent="0.2">
      <c r="B96" s="40">
        <v>88</v>
      </c>
      <c r="C96" s="45">
        <f t="shared" si="5"/>
        <v>103138.02432774968</v>
      </c>
      <c r="D96" s="138">
        <f>'Q2 (i)'!$C$11</f>
        <v>1620.8267690714965</v>
      </c>
      <c r="E96" s="122">
        <f t="shared" si="6"/>
        <v>0</v>
      </c>
      <c r="F96" s="150">
        <f>(C96-E96)*'Q2 (i)'!$C$6</f>
        <v>379.01258134209917</v>
      </c>
      <c r="G96" s="151">
        <f t="shared" si="7"/>
        <v>1241.8141877293974</v>
      </c>
      <c r="H96" s="152">
        <f t="shared" si="8"/>
        <v>101896.21014002028</v>
      </c>
      <c r="I96" s="153" t="str">
        <f t="shared" si="9"/>
        <v/>
      </c>
    </row>
    <row r="97" spans="2:9" x14ac:dyDescent="0.2">
      <c r="B97" s="40">
        <v>89</v>
      </c>
      <c r="C97" s="45">
        <f t="shared" si="5"/>
        <v>101896.21014002028</v>
      </c>
      <c r="D97" s="138">
        <f>'Q2 (i)'!$C$11</f>
        <v>1620.8267690714965</v>
      </c>
      <c r="E97" s="122">
        <f t="shared" si="6"/>
        <v>0</v>
      </c>
      <c r="F97" s="150">
        <f>(C97-E97)*'Q2 (i)'!$C$6</f>
        <v>374.44915089143535</v>
      </c>
      <c r="G97" s="151">
        <f t="shared" si="7"/>
        <v>1246.3776181800613</v>
      </c>
      <c r="H97" s="152">
        <f t="shared" si="8"/>
        <v>100649.83252184022</v>
      </c>
      <c r="I97" s="153" t="str">
        <f t="shared" si="9"/>
        <v/>
      </c>
    </row>
    <row r="98" spans="2:9" x14ac:dyDescent="0.2">
      <c r="B98" s="40">
        <v>90</v>
      </c>
      <c r="C98" s="45">
        <f t="shared" si="5"/>
        <v>100649.83252184022</v>
      </c>
      <c r="D98" s="138">
        <f>'Q2 (i)'!$C$11</f>
        <v>1620.8267690714965</v>
      </c>
      <c r="E98" s="122">
        <f t="shared" si="6"/>
        <v>0</v>
      </c>
      <c r="F98" s="150">
        <f>(C98-E98)*'Q2 (i)'!$C$6</f>
        <v>369.86895070365318</v>
      </c>
      <c r="G98" s="151">
        <f t="shared" si="7"/>
        <v>1250.9578183678434</v>
      </c>
      <c r="H98" s="152">
        <f t="shared" si="8"/>
        <v>99398.874703472378</v>
      </c>
      <c r="I98" s="153" t="str">
        <f t="shared" si="9"/>
        <v/>
      </c>
    </row>
    <row r="99" spans="2:9" x14ac:dyDescent="0.2">
      <c r="B99" s="40">
        <v>91</v>
      </c>
      <c r="C99" s="45">
        <f t="shared" si="5"/>
        <v>99398.874703472378</v>
      </c>
      <c r="D99" s="138">
        <f>'Q2 (i)'!$C$11</f>
        <v>1620.8267690714965</v>
      </c>
      <c r="E99" s="122">
        <f t="shared" si="6"/>
        <v>0</v>
      </c>
      <c r="F99" s="150">
        <f>(C99-E99)*'Q2 (i)'!$C$6</f>
        <v>365.27191915316507</v>
      </c>
      <c r="G99" s="151">
        <f t="shared" si="7"/>
        <v>1255.5548499183315</v>
      </c>
      <c r="H99" s="152">
        <f t="shared" si="8"/>
        <v>98143.319853554043</v>
      </c>
      <c r="I99" s="153" t="str">
        <f t="shared" si="9"/>
        <v/>
      </c>
    </row>
    <row r="100" spans="2:9" x14ac:dyDescent="0.2">
      <c r="B100" s="40">
        <v>92</v>
      </c>
      <c r="C100" s="45">
        <f t="shared" si="5"/>
        <v>98143.319853554043</v>
      </c>
      <c r="D100" s="138">
        <f>'Q2 (i)'!$C$11</f>
        <v>1620.8267690714965</v>
      </c>
      <c r="E100" s="122">
        <f t="shared" si="6"/>
        <v>0</v>
      </c>
      <c r="F100" s="150">
        <f>(C100-E100)*'Q2 (i)'!$C$6</f>
        <v>360.65799438792106</v>
      </c>
      <c r="G100" s="151">
        <f t="shared" si="7"/>
        <v>1260.1687746835755</v>
      </c>
      <c r="H100" s="152">
        <f t="shared" si="8"/>
        <v>96883.151078870462</v>
      </c>
      <c r="I100" s="153" t="str">
        <f t="shared" si="9"/>
        <v/>
      </c>
    </row>
    <row r="101" spans="2:9" x14ac:dyDescent="0.2">
      <c r="B101" s="40">
        <v>93</v>
      </c>
      <c r="C101" s="45">
        <f t="shared" si="5"/>
        <v>96883.151078870462</v>
      </c>
      <c r="D101" s="138">
        <f>'Q2 (i)'!$C$11</f>
        <v>1620.8267690714965</v>
      </c>
      <c r="E101" s="122">
        <f t="shared" si="6"/>
        <v>0</v>
      </c>
      <c r="F101" s="150">
        <f>(C101-E101)*'Q2 (i)'!$C$6</f>
        <v>356.02711432857689</v>
      </c>
      <c r="G101" s="151">
        <f t="shared" si="7"/>
        <v>1264.7996547429198</v>
      </c>
      <c r="H101" s="152">
        <f t="shared" si="8"/>
        <v>95618.351424127541</v>
      </c>
      <c r="I101" s="153" t="str">
        <f t="shared" si="9"/>
        <v/>
      </c>
    </row>
    <row r="102" spans="2:9" x14ac:dyDescent="0.2">
      <c r="B102" s="40">
        <v>94</v>
      </c>
      <c r="C102" s="45">
        <f t="shared" si="5"/>
        <v>95618.351424127541</v>
      </c>
      <c r="D102" s="138">
        <f>'Q2 (i)'!$C$11</f>
        <v>1620.8267690714965</v>
      </c>
      <c r="E102" s="122">
        <f t="shared" si="6"/>
        <v>0</v>
      </c>
      <c r="F102" s="150">
        <f>(C102-E102)*'Q2 (i)'!$C$6</f>
        <v>351.37921666765828</v>
      </c>
      <c r="G102" s="151">
        <f t="shared" si="7"/>
        <v>1269.4475524038382</v>
      </c>
      <c r="H102" s="152">
        <f t="shared" si="8"/>
        <v>94348.903871723698</v>
      </c>
      <c r="I102" s="153" t="str">
        <f t="shared" si="9"/>
        <v/>
      </c>
    </row>
    <row r="103" spans="2:9" x14ac:dyDescent="0.2">
      <c r="B103" s="40">
        <v>95</v>
      </c>
      <c r="C103" s="45">
        <f t="shared" si="5"/>
        <v>94348.903871723698</v>
      </c>
      <c r="D103" s="138">
        <f>'Q2 (i)'!$C$11</f>
        <v>1620.8267690714965</v>
      </c>
      <c r="E103" s="122">
        <f t="shared" si="6"/>
        <v>0</v>
      </c>
      <c r="F103" s="150">
        <f>(C103-E103)*'Q2 (i)'!$C$6</f>
        <v>346.7142388687231</v>
      </c>
      <c r="G103" s="151">
        <f t="shared" si="7"/>
        <v>1274.1125302027735</v>
      </c>
      <c r="H103" s="152">
        <f t="shared" si="8"/>
        <v>93074.791341520919</v>
      </c>
      <c r="I103" s="153" t="str">
        <f t="shared" si="9"/>
        <v/>
      </c>
    </row>
    <row r="104" spans="2:9" x14ac:dyDescent="0.2">
      <c r="B104" s="40">
        <v>96</v>
      </c>
      <c r="C104" s="45">
        <f t="shared" si="5"/>
        <v>93074.791341520919</v>
      </c>
      <c r="D104" s="138">
        <f>'Q2 (i)'!$C$11</f>
        <v>1620.8267690714965</v>
      </c>
      <c r="E104" s="122">
        <f t="shared" si="6"/>
        <v>0</v>
      </c>
      <c r="F104" s="150">
        <f>(C104-E104)*'Q2 (i)'!$C$6</f>
        <v>342.03211816551953</v>
      </c>
      <c r="G104" s="151">
        <f t="shared" si="7"/>
        <v>1278.7946509059771</v>
      </c>
      <c r="H104" s="152">
        <f t="shared" si="8"/>
        <v>91795.996690614935</v>
      </c>
      <c r="I104" s="153" t="str">
        <f t="shared" si="9"/>
        <v/>
      </c>
    </row>
    <row r="105" spans="2:9" x14ac:dyDescent="0.2">
      <c r="B105" s="40">
        <v>97</v>
      </c>
      <c r="C105" s="45">
        <f t="shared" si="5"/>
        <v>91795.996690614935</v>
      </c>
      <c r="D105" s="138">
        <f>'Q2 (i)'!$C$11</f>
        <v>1620.8267690714965</v>
      </c>
      <c r="E105" s="122">
        <f t="shared" si="6"/>
        <v>9179.5996690614938</v>
      </c>
      <c r="F105" s="150">
        <f>(C105-E105)*'Q2 (i)'!$C$6</f>
        <v>303.59951240502767</v>
      </c>
      <c r="G105" s="151">
        <f t="shared" si="7"/>
        <v>10496.826925727963</v>
      </c>
      <c r="H105" s="152">
        <f t="shared" si="8"/>
        <v>81299.169764886974</v>
      </c>
      <c r="I105" s="153" t="str">
        <f t="shared" si="9"/>
        <v/>
      </c>
    </row>
    <row r="106" spans="2:9" x14ac:dyDescent="0.2">
      <c r="B106" s="40">
        <v>98</v>
      </c>
      <c r="C106" s="45">
        <f t="shared" si="5"/>
        <v>81299.169764886974</v>
      </c>
      <c r="D106" s="138">
        <f>'Q2 (i)'!$C$11</f>
        <v>1620.8267690714965</v>
      </c>
      <c r="E106" s="122">
        <f t="shared" si="6"/>
        <v>0</v>
      </c>
      <c r="F106" s="150">
        <f>(C106-E106)*'Q2 (i)'!$C$6</f>
        <v>298.75895329971809</v>
      </c>
      <c r="G106" s="151">
        <f t="shared" si="7"/>
        <v>1322.0678157717784</v>
      </c>
      <c r="H106" s="152">
        <f t="shared" si="8"/>
        <v>79977.101949115196</v>
      </c>
      <c r="I106" s="153" t="str">
        <f t="shared" si="9"/>
        <v/>
      </c>
    </row>
    <row r="107" spans="2:9" x14ac:dyDescent="0.2">
      <c r="B107" s="40">
        <v>99</v>
      </c>
      <c r="C107" s="45">
        <f t="shared" si="5"/>
        <v>79977.101949115196</v>
      </c>
      <c r="D107" s="138">
        <f>'Q2 (i)'!$C$11</f>
        <v>1620.8267690714965</v>
      </c>
      <c r="E107" s="122">
        <f t="shared" si="6"/>
        <v>0</v>
      </c>
      <c r="F107" s="150">
        <f>(C107-E107)*'Q2 (i)'!$C$6</f>
        <v>293.90060606230497</v>
      </c>
      <c r="G107" s="151">
        <f t="shared" si="7"/>
        <v>1326.9261630091914</v>
      </c>
      <c r="H107" s="152">
        <f t="shared" si="8"/>
        <v>78650.175786106003</v>
      </c>
      <c r="I107" s="153" t="str">
        <f t="shared" si="9"/>
        <v/>
      </c>
    </row>
    <row r="108" spans="2:9" x14ac:dyDescent="0.2">
      <c r="B108" s="40">
        <v>100</v>
      </c>
      <c r="C108" s="45">
        <f t="shared" si="5"/>
        <v>78650.175786106003</v>
      </c>
      <c r="D108" s="138">
        <f>'Q2 (i)'!$C$11</f>
        <v>1620.8267690714965</v>
      </c>
      <c r="E108" s="122">
        <f t="shared" si="6"/>
        <v>0</v>
      </c>
      <c r="F108" s="150">
        <f>(C108-E108)*'Q2 (i)'!$C$6</f>
        <v>289.02440532479318</v>
      </c>
      <c r="G108" s="151">
        <f t="shared" si="7"/>
        <v>1331.8023637467033</v>
      </c>
      <c r="H108" s="152">
        <f t="shared" si="8"/>
        <v>77318.373422359306</v>
      </c>
      <c r="I108" s="153" t="str">
        <f t="shared" si="9"/>
        <v/>
      </c>
    </row>
    <row r="109" spans="2:9" x14ac:dyDescent="0.2">
      <c r="B109" s="40">
        <v>101</v>
      </c>
      <c r="C109" s="45">
        <f t="shared" si="5"/>
        <v>77318.373422359306</v>
      </c>
      <c r="D109" s="138">
        <f>'Q2 (i)'!$C$11</f>
        <v>1620.8267690714965</v>
      </c>
      <c r="E109" s="122">
        <f t="shared" si="6"/>
        <v>0</v>
      </c>
      <c r="F109" s="150">
        <f>(C109-E109)*'Q2 (i)'!$C$6</f>
        <v>284.13028547897278</v>
      </c>
      <c r="G109" s="151">
        <f t="shared" si="7"/>
        <v>1336.6964835925237</v>
      </c>
      <c r="H109" s="152">
        <f t="shared" si="8"/>
        <v>75981.676938766788</v>
      </c>
      <c r="I109" s="153" t="str">
        <f t="shared" si="9"/>
        <v/>
      </c>
    </row>
    <row r="110" spans="2:9" x14ac:dyDescent="0.2">
      <c r="B110" s="40">
        <v>102</v>
      </c>
      <c r="C110" s="45">
        <f t="shared" si="5"/>
        <v>75981.676938766788</v>
      </c>
      <c r="D110" s="138">
        <f>'Q2 (i)'!$C$11</f>
        <v>1620.8267690714965</v>
      </c>
      <c r="E110" s="122">
        <f t="shared" si="6"/>
        <v>0</v>
      </c>
      <c r="F110" s="150">
        <f>(C110-E110)*'Q2 (i)'!$C$6</f>
        <v>279.21818067553613</v>
      </c>
      <c r="G110" s="151">
        <f t="shared" si="7"/>
        <v>1341.6085883959604</v>
      </c>
      <c r="H110" s="152">
        <f t="shared" si="8"/>
        <v>74640.068350370828</v>
      </c>
      <c r="I110" s="153" t="str">
        <f t="shared" si="9"/>
        <v/>
      </c>
    </row>
    <row r="111" spans="2:9" x14ac:dyDescent="0.2">
      <c r="B111" s="40">
        <v>103</v>
      </c>
      <c r="C111" s="45">
        <f t="shared" si="5"/>
        <v>74640.068350370828</v>
      </c>
      <c r="D111" s="138">
        <f>'Q2 (i)'!$C$11</f>
        <v>1620.8267690714965</v>
      </c>
      <c r="E111" s="122">
        <f t="shared" si="6"/>
        <v>0</v>
      </c>
      <c r="F111" s="150">
        <f>(C111-E111)*'Q2 (i)'!$C$6</f>
        <v>274.28802482319185</v>
      </c>
      <c r="G111" s="151">
        <f t="shared" si="7"/>
        <v>1346.5387442483047</v>
      </c>
      <c r="H111" s="152">
        <f t="shared" si="8"/>
        <v>73293.529606122524</v>
      </c>
      <c r="I111" s="153" t="str">
        <f t="shared" si="9"/>
        <v/>
      </c>
    </row>
    <row r="112" spans="2:9" x14ac:dyDescent="0.2">
      <c r="B112" s="40">
        <v>104</v>
      </c>
      <c r="C112" s="45">
        <f t="shared" si="5"/>
        <v>73293.529606122524</v>
      </c>
      <c r="D112" s="138">
        <f>'Q2 (i)'!$C$11</f>
        <v>1620.8267690714965</v>
      </c>
      <c r="E112" s="122">
        <f t="shared" si="6"/>
        <v>0</v>
      </c>
      <c r="F112" s="150">
        <f>(C112-E112)*'Q2 (i)'!$C$6</f>
        <v>269.33975158777571</v>
      </c>
      <c r="G112" s="151">
        <f t="shared" si="7"/>
        <v>1351.4870174837208</v>
      </c>
      <c r="H112" s="152">
        <f t="shared" si="8"/>
        <v>71942.042588638797</v>
      </c>
      <c r="I112" s="153" t="str">
        <f t="shared" si="9"/>
        <v/>
      </c>
    </row>
    <row r="113" spans="2:9" x14ac:dyDescent="0.2">
      <c r="B113" s="40">
        <v>105</v>
      </c>
      <c r="C113" s="45">
        <f t="shared" si="5"/>
        <v>71942.042588638797</v>
      </c>
      <c r="D113" s="138">
        <f>'Q2 (i)'!$C$11</f>
        <v>1620.8267690714965</v>
      </c>
      <c r="E113" s="122">
        <f t="shared" si="6"/>
        <v>0</v>
      </c>
      <c r="F113" s="150">
        <f>(C113-E113)*'Q2 (i)'!$C$6</f>
        <v>264.37329439135817</v>
      </c>
      <c r="G113" s="151">
        <f t="shared" si="7"/>
        <v>1356.4534746801382</v>
      </c>
      <c r="H113" s="152">
        <f t="shared" si="8"/>
        <v>70585.58911395866</v>
      </c>
      <c r="I113" s="153" t="str">
        <f t="shared" si="9"/>
        <v/>
      </c>
    </row>
    <row r="114" spans="2:9" x14ac:dyDescent="0.2">
      <c r="B114" s="40">
        <v>106</v>
      </c>
      <c r="C114" s="45">
        <f t="shared" si="5"/>
        <v>70585.58911395866</v>
      </c>
      <c r="D114" s="138">
        <f>'Q2 (i)'!$C$11</f>
        <v>1620.8267690714965</v>
      </c>
      <c r="E114" s="122">
        <f t="shared" si="6"/>
        <v>0</v>
      </c>
      <c r="F114" s="150">
        <f>(C114-E114)*'Q2 (i)'!$C$6</f>
        <v>259.3885864113484</v>
      </c>
      <c r="G114" s="151">
        <f t="shared" si="7"/>
        <v>1361.4381826601482</v>
      </c>
      <c r="H114" s="152">
        <f t="shared" si="8"/>
        <v>69224.150931298514</v>
      </c>
      <c r="I114" s="153" t="str">
        <f t="shared" si="9"/>
        <v/>
      </c>
    </row>
    <row r="115" spans="2:9" x14ac:dyDescent="0.2">
      <c r="B115" s="40">
        <v>107</v>
      </c>
      <c r="C115" s="45">
        <f t="shared" si="5"/>
        <v>69224.150931298514</v>
      </c>
      <c r="D115" s="138">
        <f>'Q2 (i)'!$C$11</f>
        <v>1620.8267690714965</v>
      </c>
      <c r="E115" s="122">
        <f t="shared" si="6"/>
        <v>0</v>
      </c>
      <c r="F115" s="150">
        <f>(C115-E115)*'Q2 (i)'!$C$6</f>
        <v>254.38556057959519</v>
      </c>
      <c r="G115" s="151">
        <f t="shared" si="7"/>
        <v>1366.4412084919013</v>
      </c>
      <c r="H115" s="152">
        <f t="shared" si="8"/>
        <v>67857.709722806612</v>
      </c>
      <c r="I115" s="153" t="str">
        <f t="shared" si="9"/>
        <v/>
      </c>
    </row>
    <row r="116" spans="2:9" x14ac:dyDescent="0.2">
      <c r="B116" s="40">
        <v>108</v>
      </c>
      <c r="C116" s="45">
        <f t="shared" si="5"/>
        <v>67857.709722806612</v>
      </c>
      <c r="D116" s="138">
        <f>'Q2 (i)'!$C$11</f>
        <v>1620.8267690714965</v>
      </c>
      <c r="E116" s="122">
        <f t="shared" si="6"/>
        <v>0</v>
      </c>
      <c r="F116" s="150">
        <f>(C116-E116)*'Q2 (i)'!$C$6</f>
        <v>249.36414958148487</v>
      </c>
      <c r="G116" s="151">
        <f t="shared" si="7"/>
        <v>1371.4626194900115</v>
      </c>
      <c r="H116" s="152">
        <f t="shared" si="8"/>
        <v>66486.247103316608</v>
      </c>
      <c r="I116" s="153" t="str">
        <f t="shared" si="9"/>
        <v/>
      </c>
    </row>
    <row r="117" spans="2:9" x14ac:dyDescent="0.2">
      <c r="B117" s="40">
        <v>109</v>
      </c>
      <c r="C117" s="45">
        <f t="shared" si="5"/>
        <v>66486.247103316608</v>
      </c>
      <c r="D117" s="138">
        <f>'Q2 (i)'!$C$11</f>
        <v>1620.8267690714965</v>
      </c>
      <c r="E117" s="122">
        <f t="shared" si="6"/>
        <v>6648.6247103316609</v>
      </c>
      <c r="F117" s="150">
        <f>(C117-E117)*'Q2 (i)'!$C$6</f>
        <v>219.89185726953173</v>
      </c>
      <c r="G117" s="151">
        <f t="shared" si="7"/>
        <v>8049.5596221336255</v>
      </c>
      <c r="H117" s="152">
        <f t="shared" si="8"/>
        <v>58436.687481182984</v>
      </c>
      <c r="I117" s="153" t="str">
        <f t="shared" si="9"/>
        <v/>
      </c>
    </row>
    <row r="118" spans="2:9" x14ac:dyDescent="0.2">
      <c r="B118" s="40">
        <v>110</v>
      </c>
      <c r="C118" s="45">
        <f t="shared" si="5"/>
        <v>58436.687481182984</v>
      </c>
      <c r="D118" s="138">
        <f>'Q2 (i)'!$C$11</f>
        <v>1620.8267690714965</v>
      </c>
      <c r="E118" s="122">
        <f t="shared" si="6"/>
        <v>0</v>
      </c>
      <c r="F118" s="150">
        <f>(C118-E118)*'Q2 (i)'!$C$6</f>
        <v>214.74368848624169</v>
      </c>
      <c r="G118" s="151">
        <f t="shared" si="7"/>
        <v>1406.0830805852547</v>
      </c>
      <c r="H118" s="152">
        <f t="shared" si="8"/>
        <v>57030.604400597731</v>
      </c>
      <c r="I118" s="153" t="str">
        <f t="shared" si="9"/>
        <v/>
      </c>
    </row>
    <row r="119" spans="2:9" x14ac:dyDescent="0.2">
      <c r="B119" s="40">
        <v>111</v>
      </c>
      <c r="C119" s="45">
        <f t="shared" si="5"/>
        <v>57030.604400597731</v>
      </c>
      <c r="D119" s="138">
        <f>'Q2 (i)'!$C$11</f>
        <v>1620.8267690714965</v>
      </c>
      <c r="E119" s="122">
        <f t="shared" si="6"/>
        <v>0</v>
      </c>
      <c r="F119" s="150">
        <f>(C119-E119)*'Q2 (i)'!$C$6</f>
        <v>209.57660116391182</v>
      </c>
      <c r="G119" s="151">
        <f t="shared" si="7"/>
        <v>1411.2501679075847</v>
      </c>
      <c r="H119" s="152">
        <f t="shared" si="8"/>
        <v>55619.354232690144</v>
      </c>
      <c r="I119" s="153" t="str">
        <f t="shared" si="9"/>
        <v/>
      </c>
    </row>
    <row r="120" spans="2:9" x14ac:dyDescent="0.2">
      <c r="B120" s="40">
        <v>112</v>
      </c>
      <c r="C120" s="45">
        <f t="shared" si="5"/>
        <v>55619.354232690144</v>
      </c>
      <c r="D120" s="138">
        <f>'Q2 (i)'!$C$11</f>
        <v>1620.8267690714965</v>
      </c>
      <c r="E120" s="122">
        <f t="shared" si="6"/>
        <v>0</v>
      </c>
      <c r="F120" s="150">
        <f>(C120-E120)*'Q2 (i)'!$C$6</f>
        <v>204.39052578051692</v>
      </c>
      <c r="G120" s="151">
        <f t="shared" si="7"/>
        <v>1416.4362432909795</v>
      </c>
      <c r="H120" s="152">
        <f t="shared" si="8"/>
        <v>54202.917989399168</v>
      </c>
      <c r="I120" s="153" t="str">
        <f t="shared" si="9"/>
        <v/>
      </c>
    </row>
    <row r="121" spans="2:9" x14ac:dyDescent="0.2">
      <c r="B121" s="40">
        <v>113</v>
      </c>
      <c r="C121" s="45">
        <f t="shared" si="5"/>
        <v>54202.917989399168</v>
      </c>
      <c r="D121" s="138">
        <f>'Q2 (i)'!$C$11</f>
        <v>1620.8267690714965</v>
      </c>
      <c r="E121" s="122">
        <f t="shared" si="6"/>
        <v>0</v>
      </c>
      <c r="F121" s="150">
        <f>(C121-E121)*'Q2 (i)'!$C$6</f>
        <v>199.1853925585518</v>
      </c>
      <c r="G121" s="151">
        <f t="shared" si="7"/>
        <v>1421.6413765129448</v>
      </c>
      <c r="H121" s="152">
        <f t="shared" si="8"/>
        <v>52781.27661288622</v>
      </c>
      <c r="I121" s="153" t="str">
        <f t="shared" si="9"/>
        <v/>
      </c>
    </row>
    <row r="122" spans="2:9" x14ac:dyDescent="0.2">
      <c r="B122" s="40">
        <v>114</v>
      </c>
      <c r="C122" s="45">
        <f t="shared" si="5"/>
        <v>52781.27661288622</v>
      </c>
      <c r="D122" s="138">
        <f>'Q2 (i)'!$C$11</f>
        <v>1620.8267690714965</v>
      </c>
      <c r="E122" s="122">
        <f t="shared" si="6"/>
        <v>0</v>
      </c>
      <c r="F122" s="150">
        <f>(C122-E122)*'Q2 (i)'!$C$6</f>
        <v>193.96113146409203</v>
      </c>
      <c r="G122" s="151">
        <f t="shared" si="7"/>
        <v>1426.8656376074046</v>
      </c>
      <c r="H122" s="152">
        <f t="shared" si="8"/>
        <v>51354.410975278814</v>
      </c>
      <c r="I122" s="153" t="str">
        <f t="shared" si="9"/>
        <v/>
      </c>
    </row>
    <row r="123" spans="2:9" x14ac:dyDescent="0.2">
      <c r="B123" s="40">
        <v>115</v>
      </c>
      <c r="C123" s="45">
        <f t="shared" si="5"/>
        <v>51354.410975278814</v>
      </c>
      <c r="D123" s="138">
        <f>'Q2 (i)'!$C$11</f>
        <v>1620.8267690714965</v>
      </c>
      <c r="E123" s="122">
        <f t="shared" si="6"/>
        <v>0</v>
      </c>
      <c r="F123" s="150">
        <f>(C123-E123)*'Q2 (i)'!$C$6</f>
        <v>188.71767220585201</v>
      </c>
      <c r="G123" s="151">
        <f t="shared" si="7"/>
        <v>1432.1090968656445</v>
      </c>
      <c r="H123" s="152">
        <f t="shared" si="8"/>
        <v>49922.301878413171</v>
      </c>
      <c r="I123" s="153" t="str">
        <f t="shared" si="9"/>
        <v/>
      </c>
    </row>
    <row r="124" spans="2:9" x14ac:dyDescent="0.2">
      <c r="B124" s="40">
        <v>116</v>
      </c>
      <c r="C124" s="45">
        <f t="shared" si="5"/>
        <v>49922.301878413171</v>
      </c>
      <c r="D124" s="138">
        <f>'Q2 (i)'!$C$11</f>
        <v>1620.8267690714965</v>
      </c>
      <c r="E124" s="122">
        <f t="shared" si="6"/>
        <v>0</v>
      </c>
      <c r="F124" s="150">
        <f>(C124-E124)*'Q2 (i)'!$C$6</f>
        <v>183.45494423423901</v>
      </c>
      <c r="G124" s="151">
        <f t="shared" si="7"/>
        <v>1437.3718248372575</v>
      </c>
      <c r="H124" s="152">
        <f t="shared" si="8"/>
        <v>48484.93005357591</v>
      </c>
      <c r="I124" s="153" t="str">
        <f t="shared" si="9"/>
        <v/>
      </c>
    </row>
    <row r="125" spans="2:9" x14ac:dyDescent="0.2">
      <c r="B125" s="40">
        <v>117</v>
      </c>
      <c r="C125" s="45">
        <f t="shared" si="5"/>
        <v>48484.93005357591</v>
      </c>
      <c r="D125" s="138">
        <f>'Q2 (i)'!$C$11</f>
        <v>1620.8267690714965</v>
      </c>
      <c r="E125" s="122">
        <f t="shared" si="6"/>
        <v>0</v>
      </c>
      <c r="F125" s="150">
        <f>(C125-E125)*'Q2 (i)'!$C$6</f>
        <v>178.17287674040398</v>
      </c>
      <c r="G125" s="151">
        <f t="shared" si="7"/>
        <v>1442.6538923310925</v>
      </c>
      <c r="H125" s="152">
        <f t="shared" si="8"/>
        <v>47042.276161244816</v>
      </c>
      <c r="I125" s="153" t="str">
        <f t="shared" si="9"/>
        <v/>
      </c>
    </row>
    <row r="126" spans="2:9" x14ac:dyDescent="0.2">
      <c r="B126" s="40">
        <v>118</v>
      </c>
      <c r="C126" s="45">
        <f t="shared" si="5"/>
        <v>47042.276161244816</v>
      </c>
      <c r="D126" s="138">
        <f>'Q2 (i)'!$C$11</f>
        <v>1620.8267690714965</v>
      </c>
      <c r="E126" s="122">
        <f t="shared" si="6"/>
        <v>0</v>
      </c>
      <c r="F126" s="150">
        <f>(C126-E126)*'Q2 (i)'!$C$6</f>
        <v>172.87139865528886</v>
      </c>
      <c r="G126" s="151">
        <f t="shared" si="7"/>
        <v>1447.9553704162076</v>
      </c>
      <c r="H126" s="152">
        <f t="shared" si="8"/>
        <v>45594.320790828606</v>
      </c>
      <c r="I126" s="153" t="str">
        <f t="shared" si="9"/>
        <v/>
      </c>
    </row>
    <row r="127" spans="2:9" x14ac:dyDescent="0.2">
      <c r="B127" s="40">
        <v>119</v>
      </c>
      <c r="C127" s="45">
        <f t="shared" si="5"/>
        <v>45594.320790828606</v>
      </c>
      <c r="D127" s="138">
        <f>'Q2 (i)'!$C$11</f>
        <v>1620.8267690714965</v>
      </c>
      <c r="E127" s="122">
        <f t="shared" si="6"/>
        <v>0</v>
      </c>
      <c r="F127" s="150">
        <f>(C127-E127)*'Q2 (i)'!$C$6</f>
        <v>167.55043864867034</v>
      </c>
      <c r="G127" s="151">
        <f t="shared" si="7"/>
        <v>1453.2763304228263</v>
      </c>
      <c r="H127" s="152">
        <f t="shared" si="8"/>
        <v>44141.044460405777</v>
      </c>
      <c r="I127" s="153" t="str">
        <f t="shared" si="9"/>
        <v/>
      </c>
    </row>
    <row r="128" spans="2:9" x14ac:dyDescent="0.2">
      <c r="B128" s="40">
        <v>120</v>
      </c>
      <c r="C128" s="45">
        <f t="shared" si="5"/>
        <v>44141.044460405777</v>
      </c>
      <c r="D128" s="138">
        <f>'Q2 (i)'!$C$11</f>
        <v>1620.8267690714965</v>
      </c>
      <c r="E128" s="122">
        <f t="shared" si="6"/>
        <v>0</v>
      </c>
      <c r="F128" s="150">
        <f>(C128-E128)*'Q2 (i)'!$C$6</f>
        <v>162.20992512820015</v>
      </c>
      <c r="G128" s="151">
        <f t="shared" si="7"/>
        <v>1458.6168439432963</v>
      </c>
      <c r="H128" s="152">
        <f t="shared" si="8"/>
        <v>42682.427616462483</v>
      </c>
      <c r="I128" s="153" t="str">
        <f t="shared" si="9"/>
        <v/>
      </c>
    </row>
    <row r="129" spans="2:9" x14ac:dyDescent="0.2">
      <c r="B129" s="40">
        <v>121</v>
      </c>
      <c r="C129" s="45">
        <f t="shared" si="5"/>
        <v>42682.427616462483</v>
      </c>
      <c r="D129" s="138">
        <f>'Q2 (i)'!$C$11</f>
        <v>1620.8267690714965</v>
      </c>
      <c r="E129" s="122">
        <f t="shared" si="6"/>
        <v>4268.2427616462483</v>
      </c>
      <c r="F129" s="150">
        <f>(C129-E129)*'Q2 (i)'!$C$6</f>
        <v>141.16480761459763</v>
      </c>
      <c r="G129" s="151">
        <f t="shared" si="7"/>
        <v>5747.9047231031473</v>
      </c>
      <c r="H129" s="152">
        <f t="shared" si="8"/>
        <v>36934.522893359332</v>
      </c>
      <c r="I129" s="153" t="str">
        <f t="shared" si="9"/>
        <v/>
      </c>
    </row>
    <row r="130" spans="2:9" x14ac:dyDescent="0.2">
      <c r="B130" s="40">
        <v>122</v>
      </c>
      <c r="C130" s="45">
        <f t="shared" si="5"/>
        <v>36934.522893359332</v>
      </c>
      <c r="D130" s="138">
        <f>'Q2 (i)'!$C$11</f>
        <v>1620.8267690714965</v>
      </c>
      <c r="E130" s="122">
        <f t="shared" si="6"/>
        <v>0</v>
      </c>
      <c r="F130" s="150">
        <f>(C130-E130)*'Q2 (i)'!$C$6</f>
        <v>135.72733192916698</v>
      </c>
      <c r="G130" s="151">
        <f t="shared" si="7"/>
        <v>1485.0994371423296</v>
      </c>
      <c r="H130" s="152">
        <f t="shared" si="8"/>
        <v>35449.423456217002</v>
      </c>
      <c r="I130" s="153" t="str">
        <f t="shared" si="9"/>
        <v/>
      </c>
    </row>
    <row r="131" spans="2:9" x14ac:dyDescent="0.2">
      <c r="B131" s="40">
        <v>123</v>
      </c>
      <c r="C131" s="45">
        <f t="shared" si="5"/>
        <v>35449.423456217002</v>
      </c>
      <c r="D131" s="138">
        <f>'Q2 (i)'!$C$11</f>
        <v>1620.8267690714965</v>
      </c>
      <c r="E131" s="122">
        <f t="shared" si="6"/>
        <v>0</v>
      </c>
      <c r="F131" s="150">
        <f>(C131-E131)*'Q2 (i)'!$C$6</f>
        <v>130.26987455697287</v>
      </c>
      <c r="G131" s="151">
        <f t="shared" si="7"/>
        <v>1490.5568945145237</v>
      </c>
      <c r="H131" s="152">
        <f t="shared" si="8"/>
        <v>33958.866561702482</v>
      </c>
      <c r="I131" s="153" t="str">
        <f t="shared" si="9"/>
        <v/>
      </c>
    </row>
    <row r="132" spans="2:9" x14ac:dyDescent="0.2">
      <c r="B132" s="40">
        <v>124</v>
      </c>
      <c r="C132" s="45">
        <f t="shared" si="5"/>
        <v>33958.866561702482</v>
      </c>
      <c r="D132" s="138">
        <f>'Q2 (i)'!$C$11</f>
        <v>1620.8267690714965</v>
      </c>
      <c r="E132" s="122">
        <f t="shared" si="6"/>
        <v>0</v>
      </c>
      <c r="F132" s="150">
        <f>(C132-E132)*'Q2 (i)'!$C$6</f>
        <v>124.79236206912493</v>
      </c>
      <c r="G132" s="151">
        <f t="shared" si="7"/>
        <v>1496.0344070023716</v>
      </c>
      <c r="H132" s="152">
        <f t="shared" si="8"/>
        <v>32462.832154700111</v>
      </c>
      <c r="I132" s="153" t="str">
        <f t="shared" si="9"/>
        <v/>
      </c>
    </row>
    <row r="133" spans="2:9" x14ac:dyDescent="0.2">
      <c r="B133" s="40">
        <v>125</v>
      </c>
      <c r="C133" s="45">
        <f t="shared" si="5"/>
        <v>32462.832154700111</v>
      </c>
      <c r="D133" s="138">
        <f>'Q2 (i)'!$C$11</f>
        <v>1620.8267690714965</v>
      </c>
      <c r="E133" s="122">
        <f t="shared" si="6"/>
        <v>0</v>
      </c>
      <c r="F133" s="150">
        <f>(C133-E133)*'Q2 (i)'!$C$6</f>
        <v>119.29472076689565</v>
      </c>
      <c r="G133" s="151">
        <f t="shared" si="7"/>
        <v>1501.5320483046009</v>
      </c>
      <c r="H133" s="152">
        <f t="shared" si="8"/>
        <v>30961.300106395509</v>
      </c>
      <c r="I133" s="153" t="str">
        <f t="shared" si="9"/>
        <v/>
      </c>
    </row>
    <row r="134" spans="2:9" x14ac:dyDescent="0.2">
      <c r="B134" s="40">
        <v>126</v>
      </c>
      <c r="C134" s="45">
        <f t="shared" si="5"/>
        <v>30961.300106395509</v>
      </c>
      <c r="D134" s="138">
        <f>'Q2 (i)'!$C$11</f>
        <v>1620.8267690714965</v>
      </c>
      <c r="E134" s="122">
        <f t="shared" si="6"/>
        <v>0</v>
      </c>
      <c r="F134" s="150">
        <f>(C134-E134)*'Q2 (i)'!$C$6</f>
        <v>113.77687668072871</v>
      </c>
      <c r="G134" s="151">
        <f t="shared" si="7"/>
        <v>1507.0498923907678</v>
      </c>
      <c r="H134" s="152">
        <f t="shared" si="8"/>
        <v>29454.25021400474</v>
      </c>
      <c r="I134" s="153" t="str">
        <f t="shared" si="9"/>
        <v/>
      </c>
    </row>
    <row r="135" spans="2:9" x14ac:dyDescent="0.2">
      <c r="B135" s="40">
        <v>127</v>
      </c>
      <c r="C135" s="45">
        <f t="shared" si="5"/>
        <v>29454.25021400474</v>
      </c>
      <c r="D135" s="138">
        <f>'Q2 (i)'!$C$11</f>
        <v>1620.8267690714965</v>
      </c>
      <c r="E135" s="122">
        <f t="shared" si="6"/>
        <v>0</v>
      </c>
      <c r="F135" s="150">
        <f>(C135-E135)*'Q2 (i)'!$C$6</f>
        <v>108.23875556924376</v>
      </c>
      <c r="G135" s="151">
        <f t="shared" si="7"/>
        <v>1512.5880135022528</v>
      </c>
      <c r="H135" s="152">
        <f t="shared" si="8"/>
        <v>27941.662200502487</v>
      </c>
      <c r="I135" s="153" t="str">
        <f t="shared" si="9"/>
        <v/>
      </c>
    </row>
    <row r="136" spans="2:9" x14ac:dyDescent="0.2">
      <c r="B136" s="40">
        <v>128</v>
      </c>
      <c r="C136" s="45">
        <f t="shared" si="5"/>
        <v>27941.662200502487</v>
      </c>
      <c r="D136" s="138">
        <f>'Q2 (i)'!$C$11</f>
        <v>1620.8267690714965</v>
      </c>
      <c r="E136" s="122">
        <f t="shared" si="6"/>
        <v>0</v>
      </c>
      <c r="F136" s="150">
        <f>(C136-E136)*'Q2 (i)'!$C$6</f>
        <v>102.68028291823758</v>
      </c>
      <c r="G136" s="151">
        <f t="shared" si="7"/>
        <v>1518.146486153259</v>
      </c>
      <c r="H136" s="152">
        <f t="shared" si="8"/>
        <v>26423.515714349229</v>
      </c>
      <c r="I136" s="153" t="str">
        <f t="shared" si="9"/>
        <v/>
      </c>
    </row>
    <row r="137" spans="2:9" x14ac:dyDescent="0.2">
      <c r="B137" s="40">
        <v>129</v>
      </c>
      <c r="C137" s="45">
        <f t="shared" si="5"/>
        <v>26423.515714349229</v>
      </c>
      <c r="D137" s="138">
        <f>'Q2 (i)'!$C$11</f>
        <v>1620.8267690714965</v>
      </c>
      <c r="E137" s="122">
        <f t="shared" si="6"/>
        <v>0</v>
      </c>
      <c r="F137" s="150">
        <f>(C137-E137)*'Q2 (i)'!$C$6</f>
        <v>97.101383939681412</v>
      </c>
      <c r="G137" s="151">
        <f t="shared" si="7"/>
        <v>1523.7253851318151</v>
      </c>
      <c r="H137" s="152">
        <f t="shared" si="8"/>
        <v>24899.790329217412</v>
      </c>
      <c r="I137" s="153" t="str">
        <f t="shared" si="9"/>
        <v/>
      </c>
    </row>
    <row r="138" spans="2:9" x14ac:dyDescent="0.2">
      <c r="B138" s="40">
        <v>130</v>
      </c>
      <c r="C138" s="45">
        <f t="shared" ref="C138:C201" si="10">H137</f>
        <v>24899.790329217412</v>
      </c>
      <c r="D138" s="138">
        <f>'Q2 (i)'!$C$11</f>
        <v>1620.8267690714965</v>
      </c>
      <c r="E138" s="122">
        <f t="shared" ref="E138:E201" si="11">IF((B138-1)/12=INT((B138-1)/12),C138/10,0)</f>
        <v>0</v>
      </c>
      <c r="F138" s="150">
        <f>(C138-E138)*'Q2 (i)'!$C$6</f>
        <v>91.501983570714756</v>
      </c>
      <c r="G138" s="151">
        <f t="shared" ref="G138:G201" si="12">D138-F138+E138</f>
        <v>1529.3247855007817</v>
      </c>
      <c r="H138" s="152">
        <f t="shared" ref="H138:H201" si="13">C138-G138</f>
        <v>23370.465543716629</v>
      </c>
      <c r="I138" s="153" t="str">
        <f t="shared" ref="I138:I201" si="14">IF(AND(H138&lt;0,H137&gt;0),"Loan paid off","")</f>
        <v/>
      </c>
    </row>
    <row r="139" spans="2:9" x14ac:dyDescent="0.2">
      <c r="B139" s="40">
        <v>131</v>
      </c>
      <c r="C139" s="45">
        <f t="shared" si="10"/>
        <v>23370.465543716629</v>
      </c>
      <c r="D139" s="138">
        <f>'Q2 (i)'!$C$11</f>
        <v>1620.8267690714965</v>
      </c>
      <c r="E139" s="122">
        <f t="shared" si="11"/>
        <v>0</v>
      </c>
      <c r="F139" s="150">
        <f>(C139-E139)*'Q2 (i)'!$C$6</f>
        <v>85.882006472635396</v>
      </c>
      <c r="G139" s="151">
        <f t="shared" si="12"/>
        <v>1534.9447625988612</v>
      </c>
      <c r="H139" s="152">
        <f t="shared" si="13"/>
        <v>21835.520781117768</v>
      </c>
      <c r="I139" s="153" t="str">
        <f t="shared" si="14"/>
        <v/>
      </c>
    </row>
    <row r="140" spans="2:9" x14ac:dyDescent="0.2">
      <c r="B140" s="40">
        <v>132</v>
      </c>
      <c r="C140" s="45">
        <f t="shared" si="10"/>
        <v>21835.520781117768</v>
      </c>
      <c r="D140" s="138">
        <f>'Q2 (i)'!$C$11</f>
        <v>1620.8267690714965</v>
      </c>
      <c r="E140" s="122">
        <f t="shared" si="11"/>
        <v>0</v>
      </c>
      <c r="F140" s="150">
        <f>(C140-E140)*'Q2 (i)'!$C$6</f>
        <v>80.241377029885797</v>
      </c>
      <c r="G140" s="151">
        <f t="shared" si="12"/>
        <v>1540.5853920416107</v>
      </c>
      <c r="H140" s="152">
        <f t="shared" si="13"/>
        <v>20294.935389076156</v>
      </c>
      <c r="I140" s="153" t="str">
        <f t="shared" si="14"/>
        <v/>
      </c>
    </row>
    <row r="141" spans="2:9" x14ac:dyDescent="0.2">
      <c r="B141" s="40">
        <v>133</v>
      </c>
      <c r="C141" s="45">
        <f t="shared" si="10"/>
        <v>20294.935389076156</v>
      </c>
      <c r="D141" s="138">
        <f>'Q2 (i)'!$C$11</f>
        <v>1620.8267690714965</v>
      </c>
      <c r="E141" s="122">
        <f t="shared" si="11"/>
        <v>2029.4935389076156</v>
      </c>
      <c r="F141" s="150">
        <f>(C141-E141)*'Q2 (i)'!$C$6</f>
        <v>67.122017414132031</v>
      </c>
      <c r="G141" s="151">
        <f t="shared" si="12"/>
        <v>3583.1982905649802</v>
      </c>
      <c r="H141" s="152">
        <f t="shared" si="13"/>
        <v>16711.737098511177</v>
      </c>
      <c r="I141" s="153" t="str">
        <f t="shared" si="14"/>
        <v/>
      </c>
    </row>
    <row r="142" spans="2:9" x14ac:dyDescent="0.2">
      <c r="B142" s="40">
        <v>134</v>
      </c>
      <c r="C142" s="45">
        <f t="shared" si="10"/>
        <v>16711.737098511177</v>
      </c>
      <c r="D142" s="138">
        <f>'Q2 (i)'!$C$11</f>
        <v>1620.8267690714965</v>
      </c>
      <c r="E142" s="122">
        <f t="shared" si="11"/>
        <v>0</v>
      </c>
      <c r="F142" s="150">
        <f>(C142-E142)*'Q2 (i)'!$C$6</f>
        <v>61.412448587238146</v>
      </c>
      <c r="G142" s="151">
        <f t="shared" si="12"/>
        <v>1559.4143204842585</v>
      </c>
      <c r="H142" s="152">
        <f t="shared" si="13"/>
        <v>15152.322778026919</v>
      </c>
      <c r="I142" s="153" t="str">
        <f t="shared" si="14"/>
        <v/>
      </c>
    </row>
    <row r="143" spans="2:9" x14ac:dyDescent="0.2">
      <c r="B143" s="40">
        <v>135</v>
      </c>
      <c r="C143" s="45">
        <f t="shared" si="10"/>
        <v>15152.322778026919</v>
      </c>
      <c r="D143" s="138">
        <f>'Q2 (i)'!$C$11</f>
        <v>1620.8267690714965</v>
      </c>
      <c r="E143" s="122">
        <f t="shared" si="11"/>
        <v>0</v>
      </c>
      <c r="F143" s="150">
        <f>(C143-E143)*'Q2 (i)'!$C$6</f>
        <v>55.68189818314675</v>
      </c>
      <c r="G143" s="151">
        <f t="shared" si="12"/>
        <v>1565.1448708883497</v>
      </c>
      <c r="H143" s="152">
        <f t="shared" si="13"/>
        <v>13587.17790713857</v>
      </c>
      <c r="I143" s="153" t="str">
        <f t="shared" si="14"/>
        <v/>
      </c>
    </row>
    <row r="144" spans="2:9" x14ac:dyDescent="0.2">
      <c r="B144" s="40">
        <v>136</v>
      </c>
      <c r="C144" s="45">
        <f t="shared" si="10"/>
        <v>13587.17790713857</v>
      </c>
      <c r="D144" s="138">
        <f>'Q2 (i)'!$C$11</f>
        <v>1620.8267690714965</v>
      </c>
      <c r="E144" s="122">
        <f t="shared" si="11"/>
        <v>0</v>
      </c>
      <c r="F144" s="150">
        <f>(C144-E144)*'Q2 (i)'!$C$6</f>
        <v>49.930289098560721</v>
      </c>
      <c r="G144" s="151">
        <f t="shared" si="12"/>
        <v>1570.8964799729358</v>
      </c>
      <c r="H144" s="152">
        <f t="shared" si="13"/>
        <v>12016.281427165633</v>
      </c>
      <c r="I144" s="153" t="str">
        <f t="shared" si="14"/>
        <v/>
      </c>
    </row>
    <row r="145" spans="2:9" x14ac:dyDescent="0.2">
      <c r="B145" s="40">
        <v>137</v>
      </c>
      <c r="C145" s="45">
        <f t="shared" si="10"/>
        <v>12016.281427165633</v>
      </c>
      <c r="D145" s="138">
        <f>'Q2 (i)'!$C$11</f>
        <v>1620.8267690714965</v>
      </c>
      <c r="E145" s="122">
        <f t="shared" si="11"/>
        <v>0</v>
      </c>
      <c r="F145" s="150">
        <f>(C145-E145)*'Q2 (i)'!$C$6</f>
        <v>44.157543946843013</v>
      </c>
      <c r="G145" s="151">
        <f t="shared" si="12"/>
        <v>1576.6692251246536</v>
      </c>
      <c r="H145" s="152">
        <f t="shared" si="13"/>
        <v>10439.61220204098</v>
      </c>
      <c r="I145" s="153" t="str">
        <f t="shared" si="14"/>
        <v/>
      </c>
    </row>
    <row r="146" spans="2:9" x14ac:dyDescent="0.2">
      <c r="B146" s="40">
        <v>138</v>
      </c>
      <c r="C146" s="45">
        <f t="shared" si="10"/>
        <v>10439.61220204098</v>
      </c>
      <c r="D146" s="138">
        <f>'Q2 (i)'!$C$11</f>
        <v>1620.8267690714965</v>
      </c>
      <c r="E146" s="122">
        <f t="shared" si="11"/>
        <v>0</v>
      </c>
      <c r="F146" s="150">
        <f>(C146-E146)*'Q2 (i)'!$C$6</f>
        <v>38.363585056975452</v>
      </c>
      <c r="G146" s="151">
        <f t="shared" si="12"/>
        <v>1582.4631840145212</v>
      </c>
      <c r="H146" s="152">
        <f t="shared" si="13"/>
        <v>8857.1490180264591</v>
      </c>
      <c r="I146" s="153" t="str">
        <f t="shared" si="14"/>
        <v/>
      </c>
    </row>
    <row r="147" spans="2:9" x14ac:dyDescent="0.2">
      <c r="B147" s="40">
        <v>139</v>
      </c>
      <c r="C147" s="45">
        <f t="shared" si="10"/>
        <v>8857.1490180264591</v>
      </c>
      <c r="D147" s="138">
        <f>'Q2 (i)'!$C$11</f>
        <v>1620.8267690714965</v>
      </c>
      <c r="E147" s="122">
        <f t="shared" si="11"/>
        <v>0</v>
      </c>
      <c r="F147" s="150">
        <f>(C147-E147)*'Q2 (i)'!$C$6</f>
        <v>32.548334472513659</v>
      </c>
      <c r="G147" s="151">
        <f t="shared" si="12"/>
        <v>1588.2784345989828</v>
      </c>
      <c r="H147" s="152">
        <f t="shared" si="13"/>
        <v>7268.870583427476</v>
      </c>
      <c r="I147" s="153" t="str">
        <f t="shared" si="14"/>
        <v/>
      </c>
    </row>
    <row r="148" spans="2:9" x14ac:dyDescent="0.2">
      <c r="B148" s="40">
        <v>140</v>
      </c>
      <c r="C148" s="45">
        <f t="shared" si="10"/>
        <v>7268.870583427476</v>
      </c>
      <c r="D148" s="138">
        <f>'Q2 (i)'!$C$11</f>
        <v>1620.8267690714965</v>
      </c>
      <c r="E148" s="122">
        <f t="shared" si="11"/>
        <v>0</v>
      </c>
      <c r="F148" s="150">
        <f>(C148-E148)*'Q2 (i)'!$C$6</f>
        <v>26.71171395053819</v>
      </c>
      <c r="G148" s="151">
        <f t="shared" si="12"/>
        <v>1594.1150551209582</v>
      </c>
      <c r="H148" s="152">
        <f t="shared" si="13"/>
        <v>5674.7555283065176</v>
      </c>
      <c r="I148" s="153" t="str">
        <f t="shared" si="14"/>
        <v/>
      </c>
    </row>
    <row r="149" spans="2:9" x14ac:dyDescent="0.2">
      <c r="B149" s="40">
        <v>141</v>
      </c>
      <c r="C149" s="45">
        <f t="shared" si="10"/>
        <v>5674.7555283065176</v>
      </c>
      <c r="D149" s="138">
        <f>'Q2 (i)'!$C$11</f>
        <v>1620.8267690714965</v>
      </c>
      <c r="E149" s="122">
        <f t="shared" si="11"/>
        <v>0</v>
      </c>
      <c r="F149" s="150">
        <f>(C149-E149)*'Q2 (i)'!$C$6</f>
        <v>20.85364496060178</v>
      </c>
      <c r="G149" s="151">
        <f t="shared" si="12"/>
        <v>1599.9731241108948</v>
      </c>
      <c r="H149" s="152">
        <f t="shared" si="13"/>
        <v>4074.7824041956228</v>
      </c>
      <c r="I149" s="153" t="str">
        <f t="shared" si="14"/>
        <v/>
      </c>
    </row>
    <row r="150" spans="2:9" x14ac:dyDescent="0.2">
      <c r="B150" s="40">
        <v>142</v>
      </c>
      <c r="C150" s="45">
        <f t="shared" si="10"/>
        <v>4074.7824041956228</v>
      </c>
      <c r="D150" s="138">
        <f>'Q2 (i)'!$C$11</f>
        <v>1620.8267690714965</v>
      </c>
      <c r="E150" s="122">
        <f t="shared" si="11"/>
        <v>0</v>
      </c>
      <c r="F150" s="150">
        <f>(C150-E150)*'Q2 (i)'!$C$6</f>
        <v>14.974048683672748</v>
      </c>
      <c r="G150" s="151">
        <f t="shared" si="12"/>
        <v>1605.8527203878239</v>
      </c>
      <c r="H150" s="152">
        <f t="shared" si="13"/>
        <v>2468.9296838077989</v>
      </c>
      <c r="I150" s="153" t="str">
        <f t="shared" si="14"/>
        <v/>
      </c>
    </row>
    <row r="151" spans="2:9" x14ac:dyDescent="0.2">
      <c r="B151" s="40">
        <v>143</v>
      </c>
      <c r="C151" s="45">
        <f t="shared" si="10"/>
        <v>2468.9296838077989</v>
      </c>
      <c r="D151" s="138">
        <f>'Q2 (i)'!$C$11</f>
        <v>1620.8267690714965</v>
      </c>
      <c r="E151" s="122">
        <f t="shared" si="11"/>
        <v>0</v>
      </c>
      <c r="F151" s="150">
        <f>(C151-E151)*'Q2 (i)'!$C$6</f>
        <v>9.072846011074482</v>
      </c>
      <c r="G151" s="151">
        <f t="shared" si="12"/>
        <v>1611.753923060422</v>
      </c>
      <c r="H151" s="152">
        <f t="shared" si="13"/>
        <v>857.1757607473769</v>
      </c>
      <c r="I151" s="153" t="str">
        <f t="shared" si="14"/>
        <v/>
      </c>
    </row>
    <row r="152" spans="2:9" x14ac:dyDescent="0.2">
      <c r="B152" s="40">
        <v>144</v>
      </c>
      <c r="C152" s="45">
        <f t="shared" si="10"/>
        <v>857.1757607473769</v>
      </c>
      <c r="D152" s="138">
        <f>'Q2 (i)'!$C$11</f>
        <v>1620.8267690714965</v>
      </c>
      <c r="E152" s="122">
        <f t="shared" si="11"/>
        <v>0</v>
      </c>
      <c r="F152" s="150">
        <f>(C152-E152)*'Q2 (i)'!$C$6</f>
        <v>3.14995754342107</v>
      </c>
      <c r="G152" s="151">
        <f t="shared" si="12"/>
        <v>1617.6768115280754</v>
      </c>
      <c r="H152" s="152">
        <f t="shared" si="13"/>
        <v>-760.50105078069851</v>
      </c>
      <c r="I152" s="154" t="str">
        <f t="shared" si="14"/>
        <v>Loan paid off</v>
      </c>
    </row>
    <row r="153" spans="2:9" x14ac:dyDescent="0.2">
      <c r="B153" s="40">
        <v>145</v>
      </c>
      <c r="C153" s="45">
        <f t="shared" si="10"/>
        <v>-760.50105078069851</v>
      </c>
      <c r="D153" s="138">
        <f>'Q2 (i)'!$C$11</f>
        <v>1620.8267690714965</v>
      </c>
      <c r="E153" s="122">
        <f t="shared" si="11"/>
        <v>-76.050105078069848</v>
      </c>
      <c r="F153" s="150">
        <f>(C153-E153)*'Q2 (i)'!$C$6</f>
        <v>-2.5152267694059129</v>
      </c>
      <c r="G153" s="151">
        <f t="shared" si="12"/>
        <v>1547.2918907628325</v>
      </c>
      <c r="H153" s="152">
        <f t="shared" si="13"/>
        <v>-2307.792941543531</v>
      </c>
      <c r="I153" s="153" t="str">
        <f t="shared" si="14"/>
        <v/>
      </c>
    </row>
    <row r="154" spans="2:9" x14ac:dyDescent="0.2">
      <c r="B154" s="40">
        <v>146</v>
      </c>
      <c r="C154" s="45">
        <f t="shared" si="10"/>
        <v>-2307.792941543531</v>
      </c>
      <c r="D154" s="138">
        <f>'Q2 (i)'!$C$11</f>
        <v>1620.8267690714965</v>
      </c>
      <c r="E154" s="122">
        <f t="shared" si="11"/>
        <v>0</v>
      </c>
      <c r="F154" s="150">
        <f>(C154-E154)*'Q2 (i)'!$C$6</f>
        <v>-8.4806991958459808</v>
      </c>
      <c r="G154" s="151">
        <f t="shared" si="12"/>
        <v>1629.3074682673425</v>
      </c>
      <c r="H154" s="152">
        <f t="shared" si="13"/>
        <v>-3937.1004098108733</v>
      </c>
      <c r="I154" s="153" t="str">
        <f t="shared" si="14"/>
        <v/>
      </c>
    </row>
    <row r="155" spans="2:9" x14ac:dyDescent="0.2">
      <c r="B155" s="40">
        <v>147</v>
      </c>
      <c r="C155" s="45">
        <f t="shared" si="10"/>
        <v>-3937.1004098108733</v>
      </c>
      <c r="D155" s="138">
        <f>'Q2 (i)'!$C$11</f>
        <v>1620.8267690714965</v>
      </c>
      <c r="E155" s="122">
        <f t="shared" si="11"/>
        <v>0</v>
      </c>
      <c r="F155" s="150">
        <f>(C155-E155)*'Q2 (i)'!$C$6</f>
        <v>-14.468093596436777</v>
      </c>
      <c r="G155" s="151">
        <f t="shared" si="12"/>
        <v>1635.2948626679333</v>
      </c>
      <c r="H155" s="152">
        <f t="shared" si="13"/>
        <v>-5572.3952724788069</v>
      </c>
      <c r="I155" s="153" t="str">
        <f t="shared" si="14"/>
        <v/>
      </c>
    </row>
    <row r="156" spans="2:9" x14ac:dyDescent="0.2">
      <c r="B156" s="40">
        <v>148</v>
      </c>
      <c r="C156" s="45">
        <f t="shared" si="10"/>
        <v>-5572.3952724788069</v>
      </c>
      <c r="D156" s="138">
        <f>'Q2 (i)'!$C$11</f>
        <v>1620.8267690714965</v>
      </c>
      <c r="E156" s="122">
        <f t="shared" si="11"/>
        <v>0</v>
      </c>
      <c r="F156" s="150">
        <f>(C156-E156)*'Q2 (i)'!$C$6</f>
        <v>-20.47749053025499</v>
      </c>
      <c r="G156" s="151">
        <f t="shared" si="12"/>
        <v>1641.3042596017515</v>
      </c>
      <c r="H156" s="152">
        <f t="shared" si="13"/>
        <v>-7213.6995320805581</v>
      </c>
      <c r="I156" s="153" t="str">
        <f t="shared" si="14"/>
        <v/>
      </c>
    </row>
    <row r="157" spans="2:9" x14ac:dyDescent="0.2">
      <c r="B157" s="40">
        <v>149</v>
      </c>
      <c r="C157" s="45">
        <f t="shared" si="10"/>
        <v>-7213.6995320805581</v>
      </c>
      <c r="D157" s="138">
        <f>'Q2 (i)'!$C$11</f>
        <v>1620.8267690714965</v>
      </c>
      <c r="E157" s="122">
        <f t="shared" si="11"/>
        <v>0</v>
      </c>
      <c r="F157" s="150">
        <f>(C157-E157)*'Q2 (i)'!$C$6</f>
        <v>-26.508970852416553</v>
      </c>
      <c r="G157" s="151">
        <f t="shared" si="12"/>
        <v>1647.335739923913</v>
      </c>
      <c r="H157" s="152">
        <f t="shared" si="13"/>
        <v>-8861.0352720044721</v>
      </c>
      <c r="I157" s="153" t="str">
        <f t="shared" si="14"/>
        <v/>
      </c>
    </row>
    <row r="158" spans="2:9" x14ac:dyDescent="0.2">
      <c r="B158" s="40">
        <v>150</v>
      </c>
      <c r="C158" s="45">
        <f t="shared" si="10"/>
        <v>-8861.0352720044721</v>
      </c>
      <c r="D158" s="138">
        <f>'Q2 (i)'!$C$11</f>
        <v>1620.8267690714965</v>
      </c>
      <c r="E158" s="122">
        <f t="shared" si="11"/>
        <v>0</v>
      </c>
      <c r="F158" s="150">
        <f>(C158-E158)*'Q2 (i)'!$C$6</f>
        <v>-32.562615715164547</v>
      </c>
      <c r="G158" s="151">
        <f t="shared" si="12"/>
        <v>1653.3893847866611</v>
      </c>
      <c r="H158" s="152">
        <f t="shared" si="13"/>
        <v>-10514.424656791132</v>
      </c>
      <c r="I158" s="153" t="str">
        <f t="shared" si="14"/>
        <v/>
      </c>
    </row>
    <row r="159" spans="2:9" x14ac:dyDescent="0.2">
      <c r="B159" s="40">
        <v>151</v>
      </c>
      <c r="C159" s="45">
        <f t="shared" si="10"/>
        <v>-10514.424656791132</v>
      </c>
      <c r="D159" s="138">
        <f>'Q2 (i)'!$C$11</f>
        <v>1620.8267690714965</v>
      </c>
      <c r="E159" s="122">
        <f t="shared" si="11"/>
        <v>0</v>
      </c>
      <c r="F159" s="150">
        <f>(C159-E159)*'Q2 (i)'!$C$6</f>
        <v>-38.63850656896107</v>
      </c>
      <c r="G159" s="151">
        <f t="shared" si="12"/>
        <v>1659.4652756404575</v>
      </c>
      <c r="H159" s="152">
        <f t="shared" si="13"/>
        <v>-12173.88993243159</v>
      </c>
      <c r="I159" s="153" t="str">
        <f t="shared" si="14"/>
        <v/>
      </c>
    </row>
    <row r="160" spans="2:9" x14ac:dyDescent="0.2">
      <c r="B160" s="40">
        <v>152</v>
      </c>
      <c r="C160" s="45">
        <f t="shared" si="10"/>
        <v>-12173.88993243159</v>
      </c>
      <c r="D160" s="138">
        <f>'Q2 (i)'!$C$11</f>
        <v>1620.8267690714965</v>
      </c>
      <c r="E160" s="122">
        <f t="shared" si="11"/>
        <v>0</v>
      </c>
      <c r="F160" s="150">
        <f>(C160-E160)*'Q2 (i)'!$C$6</f>
        <v>-44.736725163583152</v>
      </c>
      <c r="G160" s="151">
        <f t="shared" si="12"/>
        <v>1665.5634942350796</v>
      </c>
      <c r="H160" s="152">
        <f t="shared" si="13"/>
        <v>-13839.453426666669</v>
      </c>
      <c r="I160" s="153" t="str">
        <f t="shared" si="14"/>
        <v/>
      </c>
    </row>
    <row r="161" spans="2:9" x14ac:dyDescent="0.2">
      <c r="B161" s="40">
        <v>153</v>
      </c>
      <c r="C161" s="45">
        <f t="shared" si="10"/>
        <v>-13839.453426666669</v>
      </c>
      <c r="D161" s="138">
        <f>'Q2 (i)'!$C$11</f>
        <v>1620.8267690714965</v>
      </c>
      <c r="E161" s="122">
        <f t="shared" si="11"/>
        <v>0</v>
      </c>
      <c r="F161" s="150">
        <f>(C161-E161)*'Q2 (i)'!$C$6</f>
        <v>-50.857353549222672</v>
      </c>
      <c r="G161" s="151">
        <f t="shared" si="12"/>
        <v>1671.6841226207191</v>
      </c>
      <c r="H161" s="152">
        <f t="shared" si="13"/>
        <v>-15511.137549287389</v>
      </c>
      <c r="I161" s="153" t="str">
        <f t="shared" si="14"/>
        <v/>
      </c>
    </row>
    <row r="162" spans="2:9" x14ac:dyDescent="0.2">
      <c r="B162" s="40">
        <v>154</v>
      </c>
      <c r="C162" s="45">
        <f t="shared" si="10"/>
        <v>-15511.137549287389</v>
      </c>
      <c r="D162" s="138">
        <f>'Q2 (i)'!$C$11</f>
        <v>1620.8267690714965</v>
      </c>
      <c r="E162" s="122">
        <f t="shared" si="11"/>
        <v>0</v>
      </c>
      <c r="F162" s="150">
        <f>(C162-E162)*'Q2 (i)'!$C$6</f>
        <v>-57.000474077590319</v>
      </c>
      <c r="G162" s="151">
        <f t="shared" si="12"/>
        <v>1677.8272431490868</v>
      </c>
      <c r="H162" s="152">
        <f t="shared" si="13"/>
        <v>-17188.964792436476</v>
      </c>
      <c r="I162" s="153" t="str">
        <f t="shared" si="14"/>
        <v/>
      </c>
    </row>
    <row r="163" spans="2:9" x14ac:dyDescent="0.2">
      <c r="B163" s="40">
        <v>155</v>
      </c>
      <c r="C163" s="45">
        <f t="shared" si="10"/>
        <v>-17188.964792436476</v>
      </c>
      <c r="D163" s="138">
        <f>'Q2 (i)'!$C$11</f>
        <v>1620.8267690714965</v>
      </c>
      <c r="E163" s="122">
        <f t="shared" si="11"/>
        <v>0</v>
      </c>
      <c r="F163" s="150">
        <f>(C163-E163)*'Q2 (i)'!$C$6</f>
        <v>-63.166169403023638</v>
      </c>
      <c r="G163" s="151">
        <f t="shared" si="12"/>
        <v>1683.9929384745201</v>
      </c>
      <c r="H163" s="152">
        <f t="shared" si="13"/>
        <v>-18872.957730910995</v>
      </c>
      <c r="I163" s="153" t="str">
        <f t="shared" si="14"/>
        <v/>
      </c>
    </row>
    <row r="164" spans="2:9" x14ac:dyDescent="0.2">
      <c r="B164" s="40">
        <v>156</v>
      </c>
      <c r="C164" s="45">
        <f t="shared" si="10"/>
        <v>-18872.957730910995</v>
      </c>
      <c r="D164" s="138">
        <f>'Q2 (i)'!$C$11</f>
        <v>1620.8267690714965</v>
      </c>
      <c r="E164" s="122">
        <f t="shared" si="11"/>
        <v>0</v>
      </c>
      <c r="F164" s="150">
        <f>(C164-E164)*'Q2 (i)'!$C$6</f>
        <v>-69.354522483599069</v>
      </c>
      <c r="G164" s="151">
        <f t="shared" si="12"/>
        <v>1690.1812915550956</v>
      </c>
      <c r="H164" s="152">
        <f t="shared" si="13"/>
        <v>-20563.13902246609</v>
      </c>
      <c r="I164" s="153" t="str">
        <f t="shared" si="14"/>
        <v/>
      </c>
    </row>
    <row r="165" spans="2:9" x14ac:dyDescent="0.2">
      <c r="B165" s="40">
        <v>157</v>
      </c>
      <c r="C165" s="45">
        <f t="shared" si="10"/>
        <v>-20563.13902246609</v>
      </c>
      <c r="D165" s="138">
        <f>'Q2 (i)'!$C$11</f>
        <v>1620.8267690714965</v>
      </c>
      <c r="E165" s="122">
        <f t="shared" si="11"/>
        <v>-2056.3139022466089</v>
      </c>
      <c r="F165" s="150">
        <f>(C165-E165)*'Q2 (i)'!$C$6</f>
        <v>-68.009054924023417</v>
      </c>
      <c r="G165" s="151">
        <f t="shared" si="12"/>
        <v>-367.47807825108885</v>
      </c>
      <c r="H165" s="152">
        <f t="shared" si="13"/>
        <v>-20195.660944215</v>
      </c>
      <c r="I165" s="153" t="str">
        <f t="shared" si="14"/>
        <v/>
      </c>
    </row>
    <row r="166" spans="2:9" x14ac:dyDescent="0.2">
      <c r="B166" s="40">
        <v>158</v>
      </c>
      <c r="C166" s="45">
        <f t="shared" si="10"/>
        <v>-20195.660944215</v>
      </c>
      <c r="D166" s="138">
        <f>'Q2 (i)'!$C$11</f>
        <v>1620.8267690714965</v>
      </c>
      <c r="E166" s="122">
        <f t="shared" si="11"/>
        <v>0</v>
      </c>
      <c r="F166" s="150">
        <f>(C166-E166)*'Q2 (i)'!$C$6</f>
        <v>-74.215204685836667</v>
      </c>
      <c r="G166" s="151">
        <f t="shared" si="12"/>
        <v>1695.0419737573332</v>
      </c>
      <c r="H166" s="152">
        <f t="shared" si="13"/>
        <v>-21890.702917972332</v>
      </c>
      <c r="I166" s="153" t="str">
        <f t="shared" si="14"/>
        <v/>
      </c>
    </row>
    <row r="167" spans="2:9" x14ac:dyDescent="0.2">
      <c r="B167" s="40">
        <v>159</v>
      </c>
      <c r="C167" s="45">
        <f t="shared" si="10"/>
        <v>-21890.702917972332</v>
      </c>
      <c r="D167" s="138">
        <f>'Q2 (i)'!$C$11</f>
        <v>1620.8267690714965</v>
      </c>
      <c r="E167" s="122">
        <f t="shared" si="11"/>
        <v>0</v>
      </c>
      <c r="F167" s="150">
        <f>(C167-E167)*'Q2 (i)'!$C$6</f>
        <v>-80.444160865135146</v>
      </c>
      <c r="G167" s="151">
        <f t="shared" si="12"/>
        <v>1701.2709299366318</v>
      </c>
      <c r="H167" s="152">
        <f t="shared" si="13"/>
        <v>-23591.973847908965</v>
      </c>
      <c r="I167" s="153" t="str">
        <f t="shared" si="14"/>
        <v/>
      </c>
    </row>
    <row r="168" spans="2:9" x14ac:dyDescent="0.2">
      <c r="B168" s="40">
        <v>160</v>
      </c>
      <c r="C168" s="45">
        <f t="shared" si="10"/>
        <v>-23591.973847908965</v>
      </c>
      <c r="D168" s="138">
        <f>'Q2 (i)'!$C$11</f>
        <v>1620.8267690714965</v>
      </c>
      <c r="E168" s="122">
        <f t="shared" si="11"/>
        <v>0</v>
      </c>
      <c r="F168" s="150">
        <f>(C168-E168)*'Q2 (i)'!$C$6</f>
        <v>-86.696007271156219</v>
      </c>
      <c r="G168" s="151">
        <f t="shared" si="12"/>
        <v>1707.5227763426528</v>
      </c>
      <c r="H168" s="152">
        <f t="shared" si="13"/>
        <v>-25299.496624251617</v>
      </c>
      <c r="I168" s="153" t="str">
        <f t="shared" si="14"/>
        <v/>
      </c>
    </row>
    <row r="169" spans="2:9" x14ac:dyDescent="0.2">
      <c r="B169" s="40">
        <v>161</v>
      </c>
      <c r="C169" s="45">
        <f t="shared" si="10"/>
        <v>-25299.496624251617</v>
      </c>
      <c r="D169" s="138">
        <f>'Q2 (i)'!$C$11</f>
        <v>1620.8267690714965</v>
      </c>
      <c r="E169" s="122">
        <f t="shared" si="11"/>
        <v>0</v>
      </c>
      <c r="F169" s="150">
        <f>(C169-E169)*'Q2 (i)'!$C$6</f>
        <v>-92.970828021120226</v>
      </c>
      <c r="G169" s="151">
        <f t="shared" si="12"/>
        <v>1713.7975970926168</v>
      </c>
      <c r="H169" s="152">
        <f t="shared" si="13"/>
        <v>-27013.294221344233</v>
      </c>
      <c r="I169" s="153" t="str">
        <f t="shared" si="14"/>
        <v/>
      </c>
    </row>
    <row r="170" spans="2:9" x14ac:dyDescent="0.2">
      <c r="B170" s="40">
        <v>162</v>
      </c>
      <c r="C170" s="45">
        <f t="shared" si="10"/>
        <v>-27013.294221344233</v>
      </c>
      <c r="D170" s="138">
        <f>'Q2 (i)'!$C$11</f>
        <v>1620.8267690714965</v>
      </c>
      <c r="E170" s="122">
        <f t="shared" si="11"/>
        <v>0</v>
      </c>
      <c r="F170" s="150">
        <f>(C170-E170)*'Q2 (i)'!$C$6</f>
        <v>-99.268707541362261</v>
      </c>
      <c r="G170" s="151">
        <f t="shared" si="12"/>
        <v>1720.0954766128589</v>
      </c>
      <c r="H170" s="152">
        <f t="shared" si="13"/>
        <v>-28733.389697957093</v>
      </c>
      <c r="I170" s="153" t="str">
        <f t="shared" si="14"/>
        <v/>
      </c>
    </row>
    <row r="171" spans="2:9" x14ac:dyDescent="0.2">
      <c r="B171" s="40">
        <v>163</v>
      </c>
      <c r="C171" s="45">
        <f t="shared" si="10"/>
        <v>-28733.389697957093</v>
      </c>
      <c r="D171" s="138">
        <f>'Q2 (i)'!$C$11</f>
        <v>1620.8267690714965</v>
      </c>
      <c r="E171" s="122">
        <f t="shared" si="11"/>
        <v>0</v>
      </c>
      <c r="F171" s="150">
        <f>(C171-E171)*'Q2 (i)'!$C$6</f>
        <v>-105.58973056846811</v>
      </c>
      <c r="G171" s="151">
        <f t="shared" si="12"/>
        <v>1726.4164996399647</v>
      </c>
      <c r="H171" s="152">
        <f t="shared" si="13"/>
        <v>-30459.806197597056</v>
      </c>
      <c r="I171" s="153" t="str">
        <f t="shared" si="14"/>
        <v/>
      </c>
    </row>
    <row r="172" spans="2:9" x14ac:dyDescent="0.2">
      <c r="B172" s="40">
        <v>164</v>
      </c>
      <c r="C172" s="45">
        <f t="shared" si="10"/>
        <v>-30459.806197597056</v>
      </c>
      <c r="D172" s="138">
        <f>'Q2 (i)'!$C$11</f>
        <v>1620.8267690714965</v>
      </c>
      <c r="E172" s="122">
        <f t="shared" si="11"/>
        <v>0</v>
      </c>
      <c r="F172" s="150">
        <f>(C172-E172)*'Q2 (i)'!$C$6</f>
        <v>-111.93398215041432</v>
      </c>
      <c r="G172" s="151">
        <f t="shared" si="12"/>
        <v>1732.7607512219108</v>
      </c>
      <c r="H172" s="152">
        <f t="shared" si="13"/>
        <v>-32192.566948818967</v>
      </c>
      <c r="I172" s="153" t="str">
        <f t="shared" si="14"/>
        <v/>
      </c>
    </row>
    <row r="173" spans="2:9" x14ac:dyDescent="0.2">
      <c r="B173" s="40">
        <v>165</v>
      </c>
      <c r="C173" s="45">
        <f t="shared" si="10"/>
        <v>-32192.566948818967</v>
      </c>
      <c r="D173" s="138">
        <f>'Q2 (i)'!$C$11</f>
        <v>1620.8267690714965</v>
      </c>
      <c r="E173" s="122">
        <f t="shared" si="11"/>
        <v>0</v>
      </c>
      <c r="F173" s="150">
        <f>(C173-E173)*'Q2 (i)'!$C$6</f>
        <v>-118.30154764771262</v>
      </c>
      <c r="G173" s="151">
        <f t="shared" si="12"/>
        <v>1739.1283167192091</v>
      </c>
      <c r="H173" s="152">
        <f t="shared" si="13"/>
        <v>-33931.695265538176</v>
      </c>
      <c r="I173" s="153" t="str">
        <f t="shared" si="14"/>
        <v/>
      </c>
    </row>
    <row r="174" spans="2:9" x14ac:dyDescent="0.2">
      <c r="B174" s="40">
        <v>166</v>
      </c>
      <c r="C174" s="45">
        <f t="shared" si="10"/>
        <v>-33931.695265538176</v>
      </c>
      <c r="D174" s="138">
        <f>'Q2 (i)'!$C$11</f>
        <v>1620.8267690714965</v>
      </c>
      <c r="E174" s="122">
        <f t="shared" si="11"/>
        <v>0</v>
      </c>
      <c r="F174" s="150">
        <f>(C174-E174)*'Q2 (i)'!$C$6</f>
        <v>-124.69251273455829</v>
      </c>
      <c r="G174" s="151">
        <f t="shared" si="12"/>
        <v>1745.5192818060548</v>
      </c>
      <c r="H174" s="152">
        <f t="shared" si="13"/>
        <v>-35677.214547344229</v>
      </c>
      <c r="I174" s="153" t="str">
        <f t="shared" si="14"/>
        <v/>
      </c>
    </row>
    <row r="175" spans="2:9" x14ac:dyDescent="0.2">
      <c r="B175" s="40">
        <v>167</v>
      </c>
      <c r="C175" s="45">
        <f t="shared" si="10"/>
        <v>-35677.214547344229</v>
      </c>
      <c r="D175" s="138">
        <f>'Q2 (i)'!$C$11</f>
        <v>1620.8267690714965</v>
      </c>
      <c r="E175" s="122">
        <f t="shared" si="11"/>
        <v>0</v>
      </c>
      <c r="F175" s="150">
        <f>(C175-E175)*'Q2 (i)'!$C$6</f>
        <v>-131.10696339998296</v>
      </c>
      <c r="G175" s="151">
        <f t="shared" si="12"/>
        <v>1751.9337324714795</v>
      </c>
      <c r="H175" s="152">
        <f t="shared" si="13"/>
        <v>-37429.148279815709</v>
      </c>
      <c r="I175" s="153" t="str">
        <f t="shared" si="14"/>
        <v/>
      </c>
    </row>
    <row r="176" spans="2:9" x14ac:dyDescent="0.2">
      <c r="B176" s="40">
        <v>168</v>
      </c>
      <c r="C176" s="45">
        <f t="shared" si="10"/>
        <v>-37429.148279815709</v>
      </c>
      <c r="D176" s="138">
        <f>'Q2 (i)'!$C$11</f>
        <v>1620.8267690714965</v>
      </c>
      <c r="E176" s="122">
        <f t="shared" si="11"/>
        <v>0</v>
      </c>
      <c r="F176" s="150">
        <f>(C176-E176)*'Q2 (i)'!$C$6</f>
        <v>-137.54498594901156</v>
      </c>
      <c r="G176" s="151">
        <f t="shared" si="12"/>
        <v>1758.3717550205081</v>
      </c>
      <c r="H176" s="152">
        <f t="shared" si="13"/>
        <v>-39187.52003483622</v>
      </c>
      <c r="I176" s="153" t="str">
        <f t="shared" si="14"/>
        <v/>
      </c>
    </row>
    <row r="177" spans="2:9" x14ac:dyDescent="0.2">
      <c r="B177" s="40">
        <v>169</v>
      </c>
      <c r="C177" s="45">
        <f t="shared" si="10"/>
        <v>-39187.52003483622</v>
      </c>
      <c r="D177" s="138">
        <f>'Q2 (i)'!$C$11</f>
        <v>1620.8267690714965</v>
      </c>
      <c r="E177" s="122">
        <f t="shared" si="11"/>
        <v>-3918.752003483622</v>
      </c>
      <c r="F177" s="150">
        <f>(C177-E177)*'Q2 (i)'!$C$6</f>
        <v>-129.60600030344125</v>
      </c>
      <c r="G177" s="151">
        <f t="shared" si="12"/>
        <v>-2168.3192341086842</v>
      </c>
      <c r="H177" s="152">
        <f t="shared" si="13"/>
        <v>-37019.200800727536</v>
      </c>
      <c r="I177" s="153" t="str">
        <f t="shared" si="14"/>
        <v/>
      </c>
    </row>
    <row r="178" spans="2:9" x14ac:dyDescent="0.2">
      <c r="B178" s="40">
        <v>170</v>
      </c>
      <c r="C178" s="45">
        <f t="shared" si="10"/>
        <v>-37019.200800727536</v>
      </c>
      <c r="D178" s="138">
        <f>'Q2 (i)'!$C$11</f>
        <v>1620.8267690714965</v>
      </c>
      <c r="E178" s="122">
        <f t="shared" si="11"/>
        <v>0</v>
      </c>
      <c r="F178" s="150">
        <f>(C178-E178)*'Q2 (i)'!$C$6</f>
        <v>-136.03850709917296</v>
      </c>
      <c r="G178" s="151">
        <f t="shared" si="12"/>
        <v>1756.8652761706694</v>
      </c>
      <c r="H178" s="152">
        <f t="shared" si="13"/>
        <v>-38776.066076898205</v>
      </c>
      <c r="I178" s="153" t="str">
        <f t="shared" si="14"/>
        <v/>
      </c>
    </row>
    <row r="179" spans="2:9" x14ac:dyDescent="0.2">
      <c r="B179" s="40">
        <v>171</v>
      </c>
      <c r="C179" s="45">
        <f t="shared" si="10"/>
        <v>-38776.066076898205</v>
      </c>
      <c r="D179" s="138">
        <f>'Q2 (i)'!$C$11</f>
        <v>1620.8267690714965</v>
      </c>
      <c r="E179" s="122">
        <f t="shared" si="11"/>
        <v>0</v>
      </c>
      <c r="F179" s="150">
        <f>(C179-E179)*'Q2 (i)'!$C$6</f>
        <v>-142.49465213134602</v>
      </c>
      <c r="G179" s="151">
        <f t="shared" si="12"/>
        <v>1763.3214212028424</v>
      </c>
      <c r="H179" s="152">
        <f t="shared" si="13"/>
        <v>-40539.387498101045</v>
      </c>
      <c r="I179" s="153" t="str">
        <f t="shared" si="14"/>
        <v/>
      </c>
    </row>
    <row r="180" spans="2:9" x14ac:dyDescent="0.2">
      <c r="B180" s="40">
        <v>172</v>
      </c>
      <c r="C180" s="45">
        <f t="shared" si="10"/>
        <v>-40539.387498101045</v>
      </c>
      <c r="D180" s="138">
        <f>'Q2 (i)'!$C$11</f>
        <v>1620.8267690714965</v>
      </c>
      <c r="E180" s="122">
        <f t="shared" si="11"/>
        <v>0</v>
      </c>
      <c r="F180" s="150">
        <f>(C180-E180)*'Q2 (i)'!$C$6</f>
        <v>-148.97452226597389</v>
      </c>
      <c r="G180" s="151">
        <f t="shared" si="12"/>
        <v>1769.8012913374705</v>
      </c>
      <c r="H180" s="152">
        <f t="shared" si="13"/>
        <v>-42309.188789438515</v>
      </c>
      <c r="I180" s="153" t="str">
        <f t="shared" si="14"/>
        <v/>
      </c>
    </row>
    <row r="181" spans="2:9" x14ac:dyDescent="0.2">
      <c r="B181" s="40">
        <v>173</v>
      </c>
      <c r="C181" s="45">
        <f t="shared" si="10"/>
        <v>-42309.188789438515</v>
      </c>
      <c r="D181" s="138">
        <f>'Q2 (i)'!$C$11</f>
        <v>1620.8267690714965</v>
      </c>
      <c r="E181" s="122">
        <f t="shared" si="11"/>
        <v>0</v>
      </c>
      <c r="F181" s="150">
        <f>(C181-E181)*'Q2 (i)'!$C$6</f>
        <v>-155.4782046882861</v>
      </c>
      <c r="G181" s="151">
        <f t="shared" si="12"/>
        <v>1776.3049737597826</v>
      </c>
      <c r="H181" s="152">
        <f t="shared" si="13"/>
        <v>-44085.493763198298</v>
      </c>
      <c r="I181" s="153" t="str">
        <f t="shared" si="14"/>
        <v/>
      </c>
    </row>
    <row r="182" spans="2:9" x14ac:dyDescent="0.2">
      <c r="B182" s="40">
        <v>174</v>
      </c>
      <c r="C182" s="45">
        <f t="shared" si="10"/>
        <v>-44085.493763198298</v>
      </c>
      <c r="D182" s="138">
        <f>'Q2 (i)'!$C$11</f>
        <v>1620.8267690714965</v>
      </c>
      <c r="E182" s="122">
        <f t="shared" si="11"/>
        <v>0</v>
      </c>
      <c r="F182" s="150">
        <f>(C182-E182)*'Q2 (i)'!$C$6</f>
        <v>-162.00578690390128</v>
      </c>
      <c r="G182" s="151">
        <f t="shared" si="12"/>
        <v>1782.8325559753978</v>
      </c>
      <c r="H182" s="152">
        <f t="shared" si="13"/>
        <v>-45868.326319173699</v>
      </c>
      <c r="I182" s="153" t="str">
        <f t="shared" si="14"/>
        <v/>
      </c>
    </row>
    <row r="183" spans="2:9" x14ac:dyDescent="0.2">
      <c r="B183" s="40">
        <v>175</v>
      </c>
      <c r="C183" s="45">
        <f t="shared" si="10"/>
        <v>-45868.326319173699</v>
      </c>
      <c r="D183" s="138">
        <f>'Q2 (i)'!$C$11</f>
        <v>1620.8267690714965</v>
      </c>
      <c r="E183" s="122">
        <f t="shared" si="11"/>
        <v>0</v>
      </c>
      <c r="F183" s="150">
        <f>(C183-E183)*'Q2 (i)'!$C$6</f>
        <v>-168.55735674000456</v>
      </c>
      <c r="G183" s="151">
        <f t="shared" si="12"/>
        <v>1789.384125811501</v>
      </c>
      <c r="H183" s="152">
        <f t="shared" si="13"/>
        <v>-47657.710444985198</v>
      </c>
      <c r="I183" s="153" t="str">
        <f t="shared" si="14"/>
        <v/>
      </c>
    </row>
    <row r="184" spans="2:9" x14ac:dyDescent="0.2">
      <c r="B184" s="40">
        <v>176</v>
      </c>
      <c r="C184" s="45">
        <f t="shared" si="10"/>
        <v>-47657.710444985198</v>
      </c>
      <c r="D184" s="138">
        <f>'Q2 (i)'!$C$11</f>
        <v>1620.8267690714965</v>
      </c>
      <c r="E184" s="122">
        <f t="shared" si="11"/>
        <v>0</v>
      </c>
      <c r="F184" s="150">
        <f>(C184-E184)*'Q2 (i)'!$C$6</f>
        <v>-175.13300234652914</v>
      </c>
      <c r="G184" s="151">
        <f t="shared" si="12"/>
        <v>1795.9597714180256</v>
      </c>
      <c r="H184" s="152">
        <f t="shared" si="13"/>
        <v>-49453.670216403225</v>
      </c>
      <c r="I184" s="153" t="str">
        <f t="shared" si="14"/>
        <v/>
      </c>
    </row>
    <row r="185" spans="2:9" x14ac:dyDescent="0.2">
      <c r="B185" s="40">
        <v>177</v>
      </c>
      <c r="C185" s="45">
        <f t="shared" si="10"/>
        <v>-49453.670216403225</v>
      </c>
      <c r="D185" s="138">
        <f>'Q2 (i)'!$C$11</f>
        <v>1620.8267690714965</v>
      </c>
      <c r="E185" s="122">
        <f t="shared" si="11"/>
        <v>0</v>
      </c>
      <c r="F185" s="150">
        <f>(C185-E185)*'Q2 (i)'!$C$6</f>
        <v>-181.73281219734253</v>
      </c>
      <c r="G185" s="151">
        <f t="shared" si="12"/>
        <v>1802.5595812688391</v>
      </c>
      <c r="H185" s="152">
        <f t="shared" si="13"/>
        <v>-51256.229797672066</v>
      </c>
      <c r="I185" s="153" t="str">
        <f t="shared" si="14"/>
        <v/>
      </c>
    </row>
    <row r="186" spans="2:9" x14ac:dyDescent="0.2">
      <c r="B186" s="40">
        <v>178</v>
      </c>
      <c r="C186" s="45">
        <f t="shared" si="10"/>
        <v>-51256.229797672066</v>
      </c>
      <c r="D186" s="138">
        <f>'Q2 (i)'!$C$11</f>
        <v>1620.8267690714965</v>
      </c>
      <c r="E186" s="122">
        <f t="shared" si="11"/>
        <v>0</v>
      </c>
      <c r="F186" s="150">
        <f>(C186-E186)*'Q2 (i)'!$C$6</f>
        <v>-188.35687509143676</v>
      </c>
      <c r="G186" s="151">
        <f t="shared" si="12"/>
        <v>1809.1836441629332</v>
      </c>
      <c r="H186" s="152">
        <f t="shared" si="13"/>
        <v>-53065.413441835</v>
      </c>
      <c r="I186" s="153" t="str">
        <f t="shared" si="14"/>
        <v/>
      </c>
    </row>
    <row r="187" spans="2:9" x14ac:dyDescent="0.2">
      <c r="B187" s="40">
        <v>179</v>
      </c>
      <c r="C187" s="45">
        <f t="shared" si="10"/>
        <v>-53065.413441835</v>
      </c>
      <c r="D187" s="138">
        <f>'Q2 (i)'!$C$11</f>
        <v>1620.8267690714965</v>
      </c>
      <c r="E187" s="122">
        <f t="shared" si="11"/>
        <v>0</v>
      </c>
      <c r="F187" s="150">
        <f>(C187-E187)*'Q2 (i)'!$C$6</f>
        <v>-195.00528015412331</v>
      </c>
      <c r="G187" s="151">
        <f t="shared" si="12"/>
        <v>1815.8320492256198</v>
      </c>
      <c r="H187" s="152">
        <f t="shared" si="13"/>
        <v>-54881.245491060617</v>
      </c>
      <c r="I187" s="153" t="str">
        <f t="shared" si="14"/>
        <v/>
      </c>
    </row>
    <row r="188" spans="2:9" x14ac:dyDescent="0.2">
      <c r="B188" s="40">
        <v>180</v>
      </c>
      <c r="C188" s="45">
        <f t="shared" si="10"/>
        <v>-54881.245491060617</v>
      </c>
      <c r="D188" s="138">
        <f>'Q2 (i)'!$C$11</f>
        <v>1620.8267690714965</v>
      </c>
      <c r="E188" s="122">
        <f t="shared" si="11"/>
        <v>0</v>
      </c>
      <c r="F188" s="150">
        <f>(C188-E188)*'Q2 (i)'!$C$6</f>
        <v>-201.67811683823211</v>
      </c>
      <c r="G188" s="151">
        <f t="shared" si="12"/>
        <v>1822.5048859097287</v>
      </c>
      <c r="H188" s="152">
        <f t="shared" si="13"/>
        <v>-56703.750376970347</v>
      </c>
      <c r="I188" s="153" t="str">
        <f t="shared" si="14"/>
        <v/>
      </c>
    </row>
    <row r="189" spans="2:9" x14ac:dyDescent="0.2">
      <c r="B189" s="40">
        <v>181</v>
      </c>
      <c r="C189" s="45">
        <f t="shared" si="10"/>
        <v>-56703.750376970347</v>
      </c>
      <c r="D189" s="138">
        <f>'Q2 (i)'!$C$11</f>
        <v>1620.8267690714965</v>
      </c>
      <c r="E189" s="122">
        <f t="shared" si="11"/>
        <v>-5670.3750376970347</v>
      </c>
      <c r="F189" s="150">
        <f>(C189-E189)*'Q2 (i)'!$C$6</f>
        <v>-187.53792743278376</v>
      </c>
      <c r="G189" s="151">
        <f t="shared" si="12"/>
        <v>-3862.0103411927544</v>
      </c>
      <c r="H189" s="152">
        <f t="shared" si="13"/>
        <v>-52841.740035777591</v>
      </c>
      <c r="I189" s="153" t="str">
        <f t="shared" si="14"/>
        <v/>
      </c>
    </row>
    <row r="190" spans="2:9" x14ac:dyDescent="0.2">
      <c r="B190" s="40">
        <v>182</v>
      </c>
      <c r="C190" s="45">
        <f t="shared" si="10"/>
        <v>-52841.740035777591</v>
      </c>
      <c r="D190" s="138">
        <f>'Q2 (i)'!$C$11</f>
        <v>1620.8267690714965</v>
      </c>
      <c r="E190" s="122">
        <f t="shared" si="11"/>
        <v>0</v>
      </c>
      <c r="F190" s="150">
        <f>(C190-E190)*'Q2 (i)'!$C$6</f>
        <v>-194.18332301891581</v>
      </c>
      <c r="G190" s="151">
        <f t="shared" si="12"/>
        <v>1815.0100920904124</v>
      </c>
      <c r="H190" s="152">
        <f t="shared" si="13"/>
        <v>-54656.750127868007</v>
      </c>
      <c r="I190" s="153" t="str">
        <f t="shared" si="14"/>
        <v/>
      </c>
    </row>
    <row r="191" spans="2:9" x14ac:dyDescent="0.2">
      <c r="B191" s="40">
        <v>183</v>
      </c>
      <c r="C191" s="45">
        <f t="shared" si="10"/>
        <v>-54656.750127868007</v>
      </c>
      <c r="D191" s="138">
        <f>'Q2 (i)'!$C$11</f>
        <v>1620.8267690714965</v>
      </c>
      <c r="E191" s="122">
        <f t="shared" si="11"/>
        <v>0</v>
      </c>
      <c r="F191" s="150">
        <f>(C191-E191)*'Q2 (i)'!$C$6</f>
        <v>-200.85313916721742</v>
      </c>
      <c r="G191" s="151">
        <f t="shared" si="12"/>
        <v>1821.679908238714</v>
      </c>
      <c r="H191" s="152">
        <f t="shared" si="13"/>
        <v>-56478.430036106722</v>
      </c>
      <c r="I191" s="153" t="str">
        <f t="shared" si="14"/>
        <v/>
      </c>
    </row>
    <row r="192" spans="2:9" x14ac:dyDescent="0.2">
      <c r="B192" s="40">
        <v>184</v>
      </c>
      <c r="C192" s="45">
        <f t="shared" si="10"/>
        <v>-56478.430036106722</v>
      </c>
      <c r="D192" s="138">
        <f>'Q2 (i)'!$C$11</f>
        <v>1620.8267690714965</v>
      </c>
      <c r="E192" s="122">
        <f t="shared" si="11"/>
        <v>0</v>
      </c>
      <c r="F192" s="150">
        <f>(C192-E192)*'Q2 (i)'!$C$6</f>
        <v>-207.5474656186</v>
      </c>
      <c r="G192" s="151">
        <f t="shared" si="12"/>
        <v>1828.3742346900965</v>
      </c>
      <c r="H192" s="152">
        <f t="shared" si="13"/>
        <v>-58306.80427079682</v>
      </c>
      <c r="I192" s="153" t="str">
        <f t="shared" si="14"/>
        <v/>
      </c>
    </row>
    <row r="193" spans="2:9" x14ac:dyDescent="0.2">
      <c r="B193" s="40">
        <v>185</v>
      </c>
      <c r="C193" s="45">
        <f t="shared" si="10"/>
        <v>-58306.80427079682</v>
      </c>
      <c r="D193" s="138">
        <f>'Q2 (i)'!$C$11</f>
        <v>1620.8267690714965</v>
      </c>
      <c r="E193" s="122">
        <f t="shared" si="11"/>
        <v>0</v>
      </c>
      <c r="F193" s="150">
        <f>(C193-E193)*'Q2 (i)'!$C$6</f>
        <v>-214.26639244375571</v>
      </c>
      <c r="G193" s="151">
        <f t="shared" si="12"/>
        <v>1835.0931615152522</v>
      </c>
      <c r="H193" s="152">
        <f t="shared" si="13"/>
        <v>-60141.897432312071</v>
      </c>
      <c r="I193" s="153" t="str">
        <f t="shared" si="14"/>
        <v/>
      </c>
    </row>
    <row r="194" spans="2:9" x14ac:dyDescent="0.2">
      <c r="B194" s="40">
        <v>186</v>
      </c>
      <c r="C194" s="45">
        <f t="shared" si="10"/>
        <v>-60141.897432312071</v>
      </c>
      <c r="D194" s="138">
        <f>'Q2 (i)'!$C$11</f>
        <v>1620.8267690714965</v>
      </c>
      <c r="E194" s="122">
        <f t="shared" si="11"/>
        <v>0</v>
      </c>
      <c r="F194" s="150">
        <f>(C194-E194)*'Q2 (i)'!$C$6</f>
        <v>-221.01001004436932</v>
      </c>
      <c r="G194" s="151">
        <f t="shared" si="12"/>
        <v>1841.8367791158657</v>
      </c>
      <c r="H194" s="152">
        <f t="shared" si="13"/>
        <v>-61983.734211427938</v>
      </c>
      <c r="I194" s="153" t="str">
        <f t="shared" si="14"/>
        <v/>
      </c>
    </row>
    <row r="195" spans="2:9" x14ac:dyDescent="0.2">
      <c r="B195" s="40">
        <v>187</v>
      </c>
      <c r="C195" s="45">
        <f t="shared" si="10"/>
        <v>-61983.734211427938</v>
      </c>
      <c r="D195" s="138">
        <f>'Q2 (i)'!$C$11</f>
        <v>1620.8267690714965</v>
      </c>
      <c r="E195" s="122">
        <f t="shared" si="11"/>
        <v>0</v>
      </c>
      <c r="F195" s="150">
        <f>(C195-E195)*'Q2 (i)'!$C$6</f>
        <v>-227.77840915433467</v>
      </c>
      <c r="G195" s="151">
        <f t="shared" si="12"/>
        <v>1848.6051782258312</v>
      </c>
      <c r="H195" s="152">
        <f t="shared" si="13"/>
        <v>-63832.339389653767</v>
      </c>
      <c r="I195" s="153" t="str">
        <f t="shared" si="14"/>
        <v/>
      </c>
    </row>
    <row r="196" spans="2:9" x14ac:dyDescent="0.2">
      <c r="B196" s="40">
        <v>188</v>
      </c>
      <c r="C196" s="45">
        <f t="shared" si="10"/>
        <v>-63832.339389653767</v>
      </c>
      <c r="D196" s="138">
        <f>'Q2 (i)'!$C$11</f>
        <v>1620.8267690714965</v>
      </c>
      <c r="E196" s="122">
        <f t="shared" si="11"/>
        <v>0</v>
      </c>
      <c r="F196" s="150">
        <f>(C196-E196)*'Q2 (i)'!$C$6</f>
        <v>-234.57168084097518</v>
      </c>
      <c r="G196" s="151">
        <f t="shared" si="12"/>
        <v>1855.3984499124717</v>
      </c>
      <c r="H196" s="152">
        <f t="shared" si="13"/>
        <v>-65687.737839566238</v>
      </c>
      <c r="I196" s="153" t="str">
        <f t="shared" si="14"/>
        <v/>
      </c>
    </row>
    <row r="197" spans="2:9" x14ac:dyDescent="0.2">
      <c r="B197" s="40">
        <v>189</v>
      </c>
      <c r="C197" s="45">
        <f t="shared" si="10"/>
        <v>-65687.737839566238</v>
      </c>
      <c r="D197" s="138">
        <f>'Q2 (i)'!$C$11</f>
        <v>1620.8267690714965</v>
      </c>
      <c r="E197" s="122">
        <f t="shared" si="11"/>
        <v>0</v>
      </c>
      <c r="F197" s="150">
        <f>(C197-E197)*'Q2 (i)'!$C$6</f>
        <v>-241.38991650626949</v>
      </c>
      <c r="G197" s="151">
        <f t="shared" si="12"/>
        <v>1862.2166855777659</v>
      </c>
      <c r="H197" s="152">
        <f t="shared" si="13"/>
        <v>-67549.954525143999</v>
      </c>
      <c r="I197" s="153" t="str">
        <f t="shared" si="14"/>
        <v/>
      </c>
    </row>
    <row r="198" spans="2:9" x14ac:dyDescent="0.2">
      <c r="B198" s="40">
        <v>190</v>
      </c>
      <c r="C198" s="45">
        <f t="shared" si="10"/>
        <v>-67549.954525143999</v>
      </c>
      <c r="D198" s="138">
        <f>'Q2 (i)'!$C$11</f>
        <v>1620.8267690714965</v>
      </c>
      <c r="E198" s="122">
        <f t="shared" si="11"/>
        <v>0</v>
      </c>
      <c r="F198" s="150">
        <f>(C198-E198)*'Q2 (i)'!$C$6</f>
        <v>-248.23320788808101</v>
      </c>
      <c r="G198" s="151">
        <f t="shared" si="12"/>
        <v>1869.0599769595776</v>
      </c>
      <c r="H198" s="152">
        <f t="shared" si="13"/>
        <v>-69419.014502103571</v>
      </c>
      <c r="I198" s="153" t="str">
        <f t="shared" si="14"/>
        <v/>
      </c>
    </row>
    <row r="199" spans="2:9" x14ac:dyDescent="0.2">
      <c r="B199" s="40">
        <v>191</v>
      </c>
      <c r="C199" s="45">
        <f t="shared" si="10"/>
        <v>-69419.014502103571</v>
      </c>
      <c r="D199" s="138">
        <f>'Q2 (i)'!$C$11</f>
        <v>1620.8267690714965</v>
      </c>
      <c r="E199" s="122">
        <f t="shared" si="11"/>
        <v>0</v>
      </c>
      <c r="F199" s="150">
        <f>(C199-E199)*'Q2 (i)'!$C$6</f>
        <v>-255.10164706139233</v>
      </c>
      <c r="G199" s="151">
        <f t="shared" si="12"/>
        <v>1875.9284161328887</v>
      </c>
      <c r="H199" s="152">
        <f t="shared" si="13"/>
        <v>-71294.942918236455</v>
      </c>
      <c r="I199" s="153" t="str">
        <f t="shared" si="14"/>
        <v/>
      </c>
    </row>
    <row r="200" spans="2:9" x14ac:dyDescent="0.2">
      <c r="B200" s="40">
        <v>192</v>
      </c>
      <c r="C200" s="45">
        <f t="shared" si="10"/>
        <v>-71294.942918236455</v>
      </c>
      <c r="D200" s="138">
        <f>'Q2 (i)'!$C$11</f>
        <v>1620.8267690714965</v>
      </c>
      <c r="E200" s="122">
        <f t="shared" si="11"/>
        <v>0</v>
      </c>
      <c r="F200" s="150">
        <f>(C200-E200)*'Q2 (i)'!$C$6</f>
        <v>-261.99532643954404</v>
      </c>
      <c r="G200" s="151">
        <f t="shared" si="12"/>
        <v>1882.8220955110405</v>
      </c>
      <c r="H200" s="152">
        <f t="shared" si="13"/>
        <v>-73177.765013747499</v>
      </c>
      <c r="I200" s="153" t="str">
        <f t="shared" si="14"/>
        <v/>
      </c>
    </row>
    <row r="201" spans="2:9" x14ac:dyDescent="0.2">
      <c r="B201" s="40">
        <v>193</v>
      </c>
      <c r="C201" s="45">
        <f t="shared" si="10"/>
        <v>-73177.765013747499</v>
      </c>
      <c r="D201" s="138">
        <f>'Q2 (i)'!$C$11</f>
        <v>1620.8267690714965</v>
      </c>
      <c r="E201" s="122">
        <f t="shared" si="11"/>
        <v>-7317.7765013747503</v>
      </c>
      <c r="F201" s="150">
        <f>(C201-E201)*'Q2 (i)'!$C$6</f>
        <v>-242.0229048979304</v>
      </c>
      <c r="G201" s="151">
        <f t="shared" si="12"/>
        <v>-5454.9268274053229</v>
      </c>
      <c r="H201" s="152">
        <f t="shared" si="13"/>
        <v>-67722.838186342182</v>
      </c>
      <c r="I201" s="153" t="str">
        <f t="shared" si="14"/>
        <v/>
      </c>
    </row>
    <row r="202" spans="2:9" x14ac:dyDescent="0.2">
      <c r="B202" s="40">
        <v>194</v>
      </c>
      <c r="C202" s="45">
        <f t="shared" ref="C202:C265" si="15">H201</f>
        <v>-67722.838186342182</v>
      </c>
      <c r="D202" s="138">
        <f>'Q2 (i)'!$C$11</f>
        <v>1620.8267690714965</v>
      </c>
      <c r="E202" s="122">
        <f t="shared" ref="E202:E265" si="16">IF((B202-1)/12=INT((B202-1)/12),C202/10,0)</f>
        <v>0</v>
      </c>
      <c r="F202" s="150">
        <f>(C202-E202)*'Q2 (i)'!$C$6</f>
        <v>-248.86852239143403</v>
      </c>
      <c r="G202" s="151">
        <f t="shared" ref="G202:G265" si="17">D202-F202+E202</f>
        <v>1869.6952914629305</v>
      </c>
      <c r="H202" s="152">
        <f t="shared" ref="H202:H265" si="18">C202-G202</f>
        <v>-69592.533477805118</v>
      </c>
      <c r="I202" s="153" t="str">
        <f t="shared" ref="I202:I265" si="19">IF(AND(H202&lt;0,H201&gt;0),"Loan paid off","")</f>
        <v/>
      </c>
    </row>
    <row r="203" spans="2:9" x14ac:dyDescent="0.2">
      <c r="B203" s="40">
        <v>195</v>
      </c>
      <c r="C203" s="45">
        <f t="shared" si="15"/>
        <v>-69592.533477805118</v>
      </c>
      <c r="D203" s="138">
        <f>'Q2 (i)'!$C$11</f>
        <v>1620.8267690714965</v>
      </c>
      <c r="E203" s="122">
        <f t="shared" si="16"/>
        <v>0</v>
      </c>
      <c r="F203" s="150">
        <f>(C203-E203)*'Q2 (i)'!$C$6</f>
        <v>-255.73929622445453</v>
      </c>
      <c r="G203" s="151">
        <f t="shared" si="17"/>
        <v>1876.5660652959511</v>
      </c>
      <c r="H203" s="152">
        <f t="shared" si="18"/>
        <v>-71469.099543101067</v>
      </c>
      <c r="I203" s="153" t="str">
        <f t="shared" si="19"/>
        <v/>
      </c>
    </row>
    <row r="204" spans="2:9" x14ac:dyDescent="0.2">
      <c r="B204" s="40">
        <v>196</v>
      </c>
      <c r="C204" s="45">
        <f t="shared" si="15"/>
        <v>-71469.099543101067</v>
      </c>
      <c r="D204" s="138">
        <f>'Q2 (i)'!$C$11</f>
        <v>1620.8267690714965</v>
      </c>
      <c r="E204" s="122">
        <f t="shared" si="16"/>
        <v>0</v>
      </c>
      <c r="F204" s="150">
        <f>(C204-E204)*'Q2 (i)'!$C$6</f>
        <v>-262.63531884174489</v>
      </c>
      <c r="G204" s="151">
        <f t="shared" si="17"/>
        <v>1883.4620879132415</v>
      </c>
      <c r="H204" s="152">
        <f t="shared" si="18"/>
        <v>-73352.561631014309</v>
      </c>
      <c r="I204" s="153" t="str">
        <f t="shared" si="19"/>
        <v/>
      </c>
    </row>
    <row r="205" spans="2:9" x14ac:dyDescent="0.2">
      <c r="B205" s="40">
        <v>197</v>
      </c>
      <c r="C205" s="45">
        <f t="shared" si="15"/>
        <v>-73352.561631014309</v>
      </c>
      <c r="D205" s="138">
        <f>'Q2 (i)'!$C$11</f>
        <v>1620.8267690714965</v>
      </c>
      <c r="E205" s="122">
        <f t="shared" si="16"/>
        <v>0</v>
      </c>
      <c r="F205" s="150">
        <f>(C205-E205)*'Q2 (i)'!$C$6</f>
        <v>-269.55668302777491</v>
      </c>
      <c r="G205" s="151">
        <f t="shared" si="17"/>
        <v>1890.3834520992714</v>
      </c>
      <c r="H205" s="152">
        <f t="shared" si="18"/>
        <v>-75242.945083113576</v>
      </c>
      <c r="I205" s="153" t="str">
        <f t="shared" si="19"/>
        <v/>
      </c>
    </row>
    <row r="206" spans="2:9" x14ac:dyDescent="0.2">
      <c r="B206" s="40">
        <v>198</v>
      </c>
      <c r="C206" s="45">
        <f t="shared" si="15"/>
        <v>-75242.945083113576</v>
      </c>
      <c r="D206" s="138">
        <f>'Q2 (i)'!$C$11</f>
        <v>1620.8267690714965</v>
      </c>
      <c r="E206" s="122">
        <f t="shared" si="16"/>
        <v>0</v>
      </c>
      <c r="F206" s="150">
        <f>(C206-E206)*'Q2 (i)'!$C$6</f>
        <v>-276.50348190797956</v>
      </c>
      <c r="G206" s="151">
        <f t="shared" si="17"/>
        <v>1897.3302509794762</v>
      </c>
      <c r="H206" s="152">
        <f t="shared" si="18"/>
        <v>-77140.27533409305</v>
      </c>
      <c r="I206" s="153" t="str">
        <f t="shared" si="19"/>
        <v/>
      </c>
    </row>
    <row r="207" spans="2:9" x14ac:dyDescent="0.2">
      <c r="B207" s="40">
        <v>199</v>
      </c>
      <c r="C207" s="45">
        <f t="shared" si="15"/>
        <v>-77140.27533409305</v>
      </c>
      <c r="D207" s="138">
        <f>'Q2 (i)'!$C$11</f>
        <v>1620.8267690714965</v>
      </c>
      <c r="E207" s="122">
        <f t="shared" si="16"/>
        <v>0</v>
      </c>
      <c r="F207" s="150">
        <f>(C207-E207)*'Q2 (i)'!$C$6</f>
        <v>-283.47580895001209</v>
      </c>
      <c r="G207" s="151">
        <f t="shared" si="17"/>
        <v>1904.3025780215087</v>
      </c>
      <c r="H207" s="152">
        <f t="shared" si="18"/>
        <v>-79044.577912114561</v>
      </c>
      <c r="I207" s="153" t="str">
        <f t="shared" si="19"/>
        <v/>
      </c>
    </row>
    <row r="208" spans="2:9" x14ac:dyDescent="0.2">
      <c r="B208" s="40">
        <v>200</v>
      </c>
      <c r="C208" s="45">
        <f t="shared" si="15"/>
        <v>-79044.577912114561</v>
      </c>
      <c r="D208" s="138">
        <f>'Q2 (i)'!$C$11</f>
        <v>1620.8267690714965</v>
      </c>
      <c r="E208" s="122">
        <f t="shared" si="16"/>
        <v>0</v>
      </c>
      <c r="F208" s="150">
        <f>(C208-E208)*'Q2 (i)'!$C$6</f>
        <v>-290.47375796500171</v>
      </c>
      <c r="G208" s="151">
        <f t="shared" si="17"/>
        <v>1911.3005270364984</v>
      </c>
      <c r="H208" s="152">
        <f t="shared" si="18"/>
        <v>-80955.878439151056</v>
      </c>
      <c r="I208" s="153" t="str">
        <f t="shared" si="19"/>
        <v/>
      </c>
    </row>
    <row r="209" spans="2:9" x14ac:dyDescent="0.2">
      <c r="B209" s="40">
        <v>201</v>
      </c>
      <c r="C209" s="45">
        <f t="shared" si="15"/>
        <v>-80955.878439151056</v>
      </c>
      <c r="D209" s="138">
        <f>'Q2 (i)'!$C$11</f>
        <v>1620.8267690714965</v>
      </c>
      <c r="E209" s="122">
        <f t="shared" si="16"/>
        <v>0</v>
      </c>
      <c r="F209" s="150">
        <f>(C209-E209)*'Q2 (i)'!$C$6</f>
        <v>-297.49742310881533</v>
      </c>
      <c r="G209" s="151">
        <f t="shared" si="17"/>
        <v>1918.3241921803119</v>
      </c>
      <c r="H209" s="152">
        <f t="shared" si="18"/>
        <v>-82874.202631331369</v>
      </c>
      <c r="I209" s="153" t="str">
        <f t="shared" si="19"/>
        <v/>
      </c>
    </row>
    <row r="210" spans="2:9" x14ac:dyDescent="0.2">
      <c r="B210" s="40">
        <v>202</v>
      </c>
      <c r="C210" s="45">
        <f t="shared" si="15"/>
        <v>-82874.202631331369</v>
      </c>
      <c r="D210" s="138">
        <f>'Q2 (i)'!$C$11</f>
        <v>1620.8267690714965</v>
      </c>
      <c r="E210" s="122">
        <f t="shared" si="16"/>
        <v>0</v>
      </c>
      <c r="F210" s="150">
        <f>(C210-E210)*'Q2 (i)'!$C$6</f>
        <v>-304.54689888332496</v>
      </c>
      <c r="G210" s="151">
        <f t="shared" si="17"/>
        <v>1925.3736679548215</v>
      </c>
      <c r="H210" s="152">
        <f t="shared" si="18"/>
        <v>-84799.576299286186</v>
      </c>
      <c r="I210" s="153" t="str">
        <f t="shared" si="19"/>
        <v/>
      </c>
    </row>
    <row r="211" spans="2:9" x14ac:dyDescent="0.2">
      <c r="B211" s="40">
        <v>203</v>
      </c>
      <c r="C211" s="45">
        <f t="shared" si="15"/>
        <v>-84799.576299286186</v>
      </c>
      <c r="D211" s="138">
        <f>'Q2 (i)'!$C$11</f>
        <v>1620.8267690714965</v>
      </c>
      <c r="E211" s="122">
        <f t="shared" si="16"/>
        <v>0</v>
      </c>
      <c r="F211" s="150">
        <f>(C211-E211)*'Q2 (i)'!$C$6</f>
        <v>-311.6222801376789</v>
      </c>
      <c r="G211" s="151">
        <f t="shared" si="17"/>
        <v>1932.4490492091754</v>
      </c>
      <c r="H211" s="152">
        <f t="shared" si="18"/>
        <v>-86732.025348495357</v>
      </c>
      <c r="I211" s="153" t="str">
        <f t="shared" si="19"/>
        <v/>
      </c>
    </row>
    <row r="212" spans="2:9" x14ac:dyDescent="0.2">
      <c r="B212" s="40">
        <v>204</v>
      </c>
      <c r="C212" s="45">
        <f t="shared" si="15"/>
        <v>-86732.025348495357</v>
      </c>
      <c r="D212" s="138">
        <f>'Q2 (i)'!$C$11</f>
        <v>1620.8267690714965</v>
      </c>
      <c r="E212" s="122">
        <f t="shared" si="16"/>
        <v>0</v>
      </c>
      <c r="F212" s="150">
        <f>(C212-E212)*'Q2 (i)'!$C$6</f>
        <v>-318.72366206957804</v>
      </c>
      <c r="G212" s="151">
        <f t="shared" si="17"/>
        <v>1939.5504311410746</v>
      </c>
      <c r="H212" s="152">
        <f t="shared" si="18"/>
        <v>-88671.575779636434</v>
      </c>
      <c r="I212" s="153" t="str">
        <f t="shared" si="19"/>
        <v/>
      </c>
    </row>
    <row r="213" spans="2:9" x14ac:dyDescent="0.2">
      <c r="B213" s="40">
        <v>205</v>
      </c>
      <c r="C213" s="45">
        <f t="shared" si="15"/>
        <v>-88671.575779636434</v>
      </c>
      <c r="D213" s="138">
        <f>'Q2 (i)'!$C$11</f>
        <v>1620.8267690714965</v>
      </c>
      <c r="E213" s="122">
        <f t="shared" si="16"/>
        <v>-8867.1575779636441</v>
      </c>
      <c r="F213" s="150">
        <f>(C213-E213)*'Q2 (i)'!$C$6</f>
        <v>-293.26602620390094</v>
      </c>
      <c r="G213" s="151">
        <f t="shared" si="17"/>
        <v>-6953.0647826882469</v>
      </c>
      <c r="H213" s="152">
        <f t="shared" si="18"/>
        <v>-81718.510996948185</v>
      </c>
      <c r="I213" s="153" t="str">
        <f t="shared" si="19"/>
        <v/>
      </c>
    </row>
    <row r="214" spans="2:9" x14ac:dyDescent="0.2">
      <c r="B214" s="40">
        <v>206</v>
      </c>
      <c r="C214" s="45">
        <f t="shared" si="15"/>
        <v>-81718.510996948185</v>
      </c>
      <c r="D214" s="138">
        <f>'Q2 (i)'!$C$11</f>
        <v>1620.8267690714965</v>
      </c>
      <c r="E214" s="122">
        <f t="shared" si="16"/>
        <v>0</v>
      </c>
      <c r="F214" s="150">
        <f>(C214-E214)*'Q2 (i)'!$C$6</f>
        <v>-300.29995240128738</v>
      </c>
      <c r="G214" s="151">
        <f t="shared" si="17"/>
        <v>1921.1267214727839</v>
      </c>
      <c r="H214" s="152">
        <f t="shared" si="18"/>
        <v>-83639.63771842097</v>
      </c>
      <c r="I214" s="153" t="str">
        <f t="shared" si="19"/>
        <v/>
      </c>
    </row>
    <row r="215" spans="2:9" x14ac:dyDescent="0.2">
      <c r="B215" s="40">
        <v>207</v>
      </c>
      <c r="C215" s="45">
        <f t="shared" si="15"/>
        <v>-83639.63771842097</v>
      </c>
      <c r="D215" s="138">
        <f>'Q2 (i)'!$C$11</f>
        <v>1620.8267690714965</v>
      </c>
      <c r="E215" s="122">
        <f t="shared" si="16"/>
        <v>0</v>
      </c>
      <c r="F215" s="150">
        <f>(C215-E215)*'Q2 (i)'!$C$6</f>
        <v>-307.35972693678605</v>
      </c>
      <c r="G215" s="151">
        <f t="shared" si="17"/>
        <v>1928.1864960082826</v>
      </c>
      <c r="H215" s="152">
        <f t="shared" si="18"/>
        <v>-85567.82421442926</v>
      </c>
      <c r="I215" s="153" t="str">
        <f t="shared" si="19"/>
        <v/>
      </c>
    </row>
    <row r="216" spans="2:9" x14ac:dyDescent="0.2">
      <c r="B216" s="40">
        <v>208</v>
      </c>
      <c r="C216" s="45">
        <f t="shared" si="15"/>
        <v>-85567.82421442926</v>
      </c>
      <c r="D216" s="138">
        <f>'Q2 (i)'!$C$11</f>
        <v>1620.8267690714965</v>
      </c>
      <c r="E216" s="122">
        <f t="shared" si="16"/>
        <v>0</v>
      </c>
      <c r="F216" s="150">
        <f>(C216-E216)*'Q2 (i)'!$C$6</f>
        <v>-314.4454447981127</v>
      </c>
      <c r="G216" s="151">
        <f t="shared" si="17"/>
        <v>1935.2722138696092</v>
      </c>
      <c r="H216" s="152">
        <f t="shared" si="18"/>
        <v>-87503.096428298872</v>
      </c>
      <c r="I216" s="153" t="str">
        <f t="shared" si="19"/>
        <v/>
      </c>
    </row>
    <row r="217" spans="2:9" x14ac:dyDescent="0.2">
      <c r="B217" s="40">
        <v>209</v>
      </c>
      <c r="C217" s="45">
        <f t="shared" si="15"/>
        <v>-87503.096428298872</v>
      </c>
      <c r="D217" s="138">
        <f>'Q2 (i)'!$C$11</f>
        <v>1620.8267690714965</v>
      </c>
      <c r="E217" s="122">
        <f t="shared" si="16"/>
        <v>0</v>
      </c>
      <c r="F217" s="150">
        <f>(C217-E217)*'Q2 (i)'!$C$6</f>
        <v>-321.55720132204499</v>
      </c>
      <c r="G217" s="151">
        <f t="shared" si="17"/>
        <v>1942.3839703935414</v>
      </c>
      <c r="H217" s="152">
        <f t="shared" si="18"/>
        <v>-89445.480398692409</v>
      </c>
      <c r="I217" s="153" t="str">
        <f t="shared" si="19"/>
        <v/>
      </c>
    </row>
    <row r="218" spans="2:9" x14ac:dyDescent="0.2">
      <c r="B218" s="40">
        <v>210</v>
      </c>
      <c r="C218" s="45">
        <f t="shared" si="15"/>
        <v>-89445.480398692409</v>
      </c>
      <c r="D218" s="138">
        <f>'Q2 (i)'!$C$11</f>
        <v>1620.8267690714965</v>
      </c>
      <c r="E218" s="122">
        <f t="shared" si="16"/>
        <v>0</v>
      </c>
      <c r="F218" s="150">
        <f>(C218-E218)*'Q2 (i)'!$C$6</f>
        <v>-328.695092195705</v>
      </c>
      <c r="G218" s="151">
        <f t="shared" si="17"/>
        <v>1949.5218612672015</v>
      </c>
      <c r="H218" s="152">
        <f t="shared" si="18"/>
        <v>-91395.002259959612</v>
      </c>
      <c r="I218" s="153" t="str">
        <f t="shared" si="19"/>
        <v/>
      </c>
    </row>
    <row r="219" spans="2:9" x14ac:dyDescent="0.2">
      <c r="B219" s="40">
        <v>211</v>
      </c>
      <c r="C219" s="45">
        <f t="shared" si="15"/>
        <v>-91395.002259959612</v>
      </c>
      <c r="D219" s="138">
        <f>'Q2 (i)'!$C$11</f>
        <v>1620.8267690714965</v>
      </c>
      <c r="E219" s="122">
        <f t="shared" si="16"/>
        <v>0</v>
      </c>
      <c r="F219" s="150">
        <f>(C219-E219)*'Q2 (i)'!$C$6</f>
        <v>-335.85921345784686</v>
      </c>
      <c r="G219" s="151">
        <f t="shared" si="17"/>
        <v>1956.6859825293434</v>
      </c>
      <c r="H219" s="152">
        <f t="shared" si="18"/>
        <v>-93351.688242488963</v>
      </c>
      <c r="I219" s="153" t="str">
        <f t="shared" si="19"/>
        <v/>
      </c>
    </row>
    <row r="220" spans="2:9" x14ac:dyDescent="0.2">
      <c r="B220" s="40">
        <v>212</v>
      </c>
      <c r="C220" s="45">
        <f t="shared" si="15"/>
        <v>-93351.688242488963</v>
      </c>
      <c r="D220" s="138">
        <f>'Q2 (i)'!$C$11</f>
        <v>1620.8267690714965</v>
      </c>
      <c r="E220" s="122">
        <f t="shared" si="16"/>
        <v>0</v>
      </c>
      <c r="F220" s="150">
        <f>(C220-E220)*'Q2 (i)'!$C$6</f>
        <v>-343.04966150014872</v>
      </c>
      <c r="G220" s="151">
        <f t="shared" si="17"/>
        <v>1963.8764305716452</v>
      </c>
      <c r="H220" s="152">
        <f t="shared" si="18"/>
        <v>-95315.564673060609</v>
      </c>
      <c r="I220" s="153" t="str">
        <f t="shared" si="19"/>
        <v/>
      </c>
    </row>
    <row r="221" spans="2:9" x14ac:dyDescent="0.2">
      <c r="B221" s="40">
        <v>213</v>
      </c>
      <c r="C221" s="45">
        <f t="shared" si="15"/>
        <v>-95315.564673060609</v>
      </c>
      <c r="D221" s="138">
        <f>'Q2 (i)'!$C$11</f>
        <v>1620.8267690714965</v>
      </c>
      <c r="E221" s="122">
        <f t="shared" si="16"/>
        <v>0</v>
      </c>
      <c r="F221" s="150">
        <f>(C221-E221)*'Q2 (i)'!$C$6</f>
        <v>-350.26653306850977</v>
      </c>
      <c r="G221" s="151">
        <f t="shared" si="17"/>
        <v>1971.0933021400062</v>
      </c>
      <c r="H221" s="152">
        <f t="shared" si="18"/>
        <v>-97286.657975200622</v>
      </c>
      <c r="I221" s="153" t="str">
        <f t="shared" si="19"/>
        <v/>
      </c>
    </row>
    <row r="222" spans="2:9" x14ac:dyDescent="0.2">
      <c r="B222" s="40">
        <v>214</v>
      </c>
      <c r="C222" s="45">
        <f t="shared" si="15"/>
        <v>-97286.657975200622</v>
      </c>
      <c r="D222" s="138">
        <f>'Q2 (i)'!$C$11</f>
        <v>1620.8267690714965</v>
      </c>
      <c r="E222" s="122">
        <f t="shared" si="16"/>
        <v>0</v>
      </c>
      <c r="F222" s="150">
        <f>(C222-E222)*'Q2 (i)'!$C$6</f>
        <v>-357.50992526435203</v>
      </c>
      <c r="G222" s="151">
        <f t="shared" si="17"/>
        <v>1978.3366943358485</v>
      </c>
      <c r="H222" s="152">
        <f t="shared" si="18"/>
        <v>-99264.994669536463</v>
      </c>
      <c r="I222" s="153" t="str">
        <f t="shared" si="19"/>
        <v/>
      </c>
    </row>
    <row r="223" spans="2:9" x14ac:dyDescent="0.2">
      <c r="B223" s="40">
        <v>215</v>
      </c>
      <c r="C223" s="45">
        <f t="shared" si="15"/>
        <v>-99264.994669536463</v>
      </c>
      <c r="D223" s="138">
        <f>'Q2 (i)'!$C$11</f>
        <v>1620.8267690714965</v>
      </c>
      <c r="E223" s="122">
        <f t="shared" si="16"/>
        <v>0</v>
      </c>
      <c r="F223" s="150">
        <f>(C223-E223)*'Q2 (i)'!$C$6</f>
        <v>-364.77993554592655</v>
      </c>
      <c r="G223" s="151">
        <f t="shared" si="17"/>
        <v>1985.606704617423</v>
      </c>
      <c r="H223" s="152">
        <f t="shared" si="18"/>
        <v>-101250.60137415389</v>
      </c>
      <c r="I223" s="153" t="str">
        <f t="shared" si="19"/>
        <v/>
      </c>
    </row>
    <row r="224" spans="2:9" x14ac:dyDescent="0.2">
      <c r="B224" s="40">
        <v>216</v>
      </c>
      <c r="C224" s="45">
        <f t="shared" si="15"/>
        <v>-101250.60137415389</v>
      </c>
      <c r="D224" s="138">
        <f>'Q2 (i)'!$C$11</f>
        <v>1620.8267690714965</v>
      </c>
      <c r="E224" s="122">
        <f t="shared" si="16"/>
        <v>0</v>
      </c>
      <c r="F224" s="150">
        <f>(C224-E224)*'Q2 (i)'!$C$6</f>
        <v>-372.07666172962513</v>
      </c>
      <c r="G224" s="151">
        <f t="shared" si="17"/>
        <v>1992.9034308011217</v>
      </c>
      <c r="H224" s="152">
        <f t="shared" si="18"/>
        <v>-103243.50480495501</v>
      </c>
      <c r="I224" s="153" t="str">
        <f t="shared" si="19"/>
        <v/>
      </c>
    </row>
    <row r="225" spans="2:9" x14ac:dyDescent="0.2">
      <c r="B225" s="40">
        <v>217</v>
      </c>
      <c r="C225" s="45">
        <f t="shared" si="15"/>
        <v>-103243.50480495501</v>
      </c>
      <c r="D225" s="138">
        <f>'Q2 (i)'!$C$11</f>
        <v>1620.8267690714965</v>
      </c>
      <c r="E225" s="122">
        <f t="shared" si="16"/>
        <v>-10324.350480495501</v>
      </c>
      <c r="F225" s="150">
        <f>(C225-E225)*'Q2 (i)'!$C$6</f>
        <v>-341.46018179216634</v>
      </c>
      <c r="G225" s="151">
        <f t="shared" si="17"/>
        <v>-8362.0635296318378</v>
      </c>
      <c r="H225" s="152">
        <f t="shared" si="18"/>
        <v>-94881.441275323174</v>
      </c>
      <c r="I225" s="153" t="str">
        <f t="shared" si="19"/>
        <v/>
      </c>
    </row>
    <row r="226" spans="2:9" x14ac:dyDescent="0.2">
      <c r="B226" s="40">
        <v>218</v>
      </c>
      <c r="C226" s="45">
        <f t="shared" si="15"/>
        <v>-94881.441275323174</v>
      </c>
      <c r="D226" s="138">
        <f>'Q2 (i)'!$C$11</f>
        <v>1620.8267690714965</v>
      </c>
      <c r="E226" s="122">
        <f t="shared" si="16"/>
        <v>0</v>
      </c>
      <c r="F226" s="150">
        <f>(C226-E226)*'Q2 (i)'!$C$6</f>
        <v>-348.67121232555468</v>
      </c>
      <c r="G226" s="151">
        <f t="shared" si="17"/>
        <v>1969.4979813970513</v>
      </c>
      <c r="H226" s="152">
        <f t="shared" si="18"/>
        <v>-96850.93925672023</v>
      </c>
      <c r="I226" s="153" t="str">
        <f t="shared" si="19"/>
        <v/>
      </c>
    </row>
    <row r="227" spans="2:9" x14ac:dyDescent="0.2">
      <c r="B227" s="40">
        <v>219</v>
      </c>
      <c r="C227" s="45">
        <f t="shared" si="15"/>
        <v>-96850.93925672023</v>
      </c>
      <c r="D227" s="138">
        <f>'Q2 (i)'!$C$11</f>
        <v>1620.8267690714965</v>
      </c>
      <c r="E227" s="122">
        <f t="shared" si="16"/>
        <v>0</v>
      </c>
      <c r="F227" s="150">
        <f>(C227-E227)*'Q2 (i)'!$C$6</f>
        <v>-355.90874202173399</v>
      </c>
      <c r="G227" s="151">
        <f t="shared" si="17"/>
        <v>1976.7355110932306</v>
      </c>
      <c r="H227" s="152">
        <f t="shared" si="18"/>
        <v>-98827.674767813456</v>
      </c>
      <c r="I227" s="153" t="str">
        <f t="shared" si="19"/>
        <v/>
      </c>
    </row>
    <row r="228" spans="2:9" x14ac:dyDescent="0.2">
      <c r="B228" s="40">
        <v>220</v>
      </c>
      <c r="C228" s="45">
        <f t="shared" si="15"/>
        <v>-98827.674767813456</v>
      </c>
      <c r="D228" s="138">
        <f>'Q2 (i)'!$C$11</f>
        <v>1620.8267690714965</v>
      </c>
      <c r="E228" s="122">
        <f t="shared" si="16"/>
        <v>0</v>
      </c>
      <c r="F228" s="150">
        <f>(C228-E228)*'Q2 (i)'!$C$6</f>
        <v>-363.17286826007671</v>
      </c>
      <c r="G228" s="151">
        <f t="shared" si="17"/>
        <v>1983.9996373315732</v>
      </c>
      <c r="H228" s="152">
        <f t="shared" si="18"/>
        <v>-100811.67440514502</v>
      </c>
      <c r="I228" s="153" t="str">
        <f t="shared" si="19"/>
        <v/>
      </c>
    </row>
    <row r="229" spans="2:9" x14ac:dyDescent="0.2">
      <c r="B229" s="40">
        <v>221</v>
      </c>
      <c r="C229" s="45">
        <f t="shared" si="15"/>
        <v>-100811.67440514502</v>
      </c>
      <c r="D229" s="138">
        <f>'Q2 (i)'!$C$11</f>
        <v>1620.8267690714965</v>
      </c>
      <c r="E229" s="122">
        <f t="shared" si="16"/>
        <v>0</v>
      </c>
      <c r="F229" s="150">
        <f>(C229-E229)*'Q2 (i)'!$C$6</f>
        <v>-370.46368877780606</v>
      </c>
      <c r="G229" s="151">
        <f t="shared" si="17"/>
        <v>1991.2904578493026</v>
      </c>
      <c r="H229" s="152">
        <f t="shared" si="18"/>
        <v>-102802.96486299433</v>
      </c>
      <c r="I229" s="153" t="str">
        <f t="shared" si="19"/>
        <v/>
      </c>
    </row>
    <row r="230" spans="2:9" x14ac:dyDescent="0.2">
      <c r="B230" s="40">
        <v>222</v>
      </c>
      <c r="C230" s="45">
        <f t="shared" si="15"/>
        <v>-102802.96486299433</v>
      </c>
      <c r="D230" s="138">
        <f>'Q2 (i)'!$C$11</f>
        <v>1620.8267690714965</v>
      </c>
      <c r="E230" s="122">
        <f t="shared" si="16"/>
        <v>0</v>
      </c>
      <c r="F230" s="150">
        <f>(C230-E230)*'Q2 (i)'!$C$6</f>
        <v>-377.78130167131087</v>
      </c>
      <c r="G230" s="151">
        <f t="shared" si="17"/>
        <v>1998.6080707428073</v>
      </c>
      <c r="H230" s="152">
        <f t="shared" si="18"/>
        <v>-104801.57293373713</v>
      </c>
      <c r="I230" s="153" t="str">
        <f t="shared" si="19"/>
        <v/>
      </c>
    </row>
    <row r="231" spans="2:9" x14ac:dyDescent="0.2">
      <c r="B231" s="40">
        <v>223</v>
      </c>
      <c r="C231" s="45">
        <f t="shared" si="15"/>
        <v>-104801.57293373713</v>
      </c>
      <c r="D231" s="138">
        <f>'Q2 (i)'!$C$11</f>
        <v>1620.8267690714965</v>
      </c>
      <c r="E231" s="122">
        <f t="shared" si="16"/>
        <v>0</v>
      </c>
      <c r="F231" s="150">
        <f>(C231-E231)*'Q2 (i)'!$C$6</f>
        <v>-385.12580539746551</v>
      </c>
      <c r="G231" s="151">
        <f t="shared" si="17"/>
        <v>2005.952574468962</v>
      </c>
      <c r="H231" s="152">
        <f t="shared" si="18"/>
        <v>-106807.52550820609</v>
      </c>
      <c r="I231" s="153" t="str">
        <f t="shared" si="19"/>
        <v/>
      </c>
    </row>
    <row r="232" spans="2:9" x14ac:dyDescent="0.2">
      <c r="B232" s="40">
        <v>224</v>
      </c>
      <c r="C232" s="45">
        <f t="shared" si="15"/>
        <v>-106807.52550820609</v>
      </c>
      <c r="D232" s="138">
        <f>'Q2 (i)'!$C$11</f>
        <v>1620.8267690714965</v>
      </c>
      <c r="E232" s="122">
        <f t="shared" si="16"/>
        <v>0</v>
      </c>
      <c r="F232" s="150">
        <f>(C232-E232)*'Q2 (i)'!$C$6</f>
        <v>-392.49729877495452</v>
      </c>
      <c r="G232" s="151">
        <f t="shared" si="17"/>
        <v>2013.324067846451</v>
      </c>
      <c r="H232" s="152">
        <f t="shared" si="18"/>
        <v>-108820.84957605254</v>
      </c>
      <c r="I232" s="153" t="str">
        <f t="shared" si="19"/>
        <v/>
      </c>
    </row>
    <row r="233" spans="2:9" x14ac:dyDescent="0.2">
      <c r="B233" s="40">
        <v>225</v>
      </c>
      <c r="C233" s="45">
        <f t="shared" si="15"/>
        <v>-108820.84957605254</v>
      </c>
      <c r="D233" s="138">
        <f>'Q2 (i)'!$C$11</f>
        <v>1620.8267690714965</v>
      </c>
      <c r="E233" s="122">
        <f t="shared" si="16"/>
        <v>0</v>
      </c>
      <c r="F233" s="150">
        <f>(C233-E233)*'Q2 (i)'!$C$6</f>
        <v>-399.89588098560245</v>
      </c>
      <c r="G233" s="151">
        <f t="shared" si="17"/>
        <v>2020.7226500570989</v>
      </c>
      <c r="H233" s="152">
        <f t="shared" si="18"/>
        <v>-110841.57222610964</v>
      </c>
      <c r="I233" s="153" t="str">
        <f t="shared" si="19"/>
        <v/>
      </c>
    </row>
    <row r="234" spans="2:9" x14ac:dyDescent="0.2">
      <c r="B234" s="40">
        <v>226</v>
      </c>
      <c r="C234" s="45">
        <f t="shared" si="15"/>
        <v>-110841.57222610964</v>
      </c>
      <c r="D234" s="138">
        <f>'Q2 (i)'!$C$11</f>
        <v>1620.8267690714965</v>
      </c>
      <c r="E234" s="122">
        <f t="shared" si="16"/>
        <v>0</v>
      </c>
      <c r="F234" s="150">
        <f>(C234-E234)*'Q2 (i)'!$C$6</f>
        <v>-407.3216515757079</v>
      </c>
      <c r="G234" s="151">
        <f t="shared" si="17"/>
        <v>2028.1484206472044</v>
      </c>
      <c r="H234" s="152">
        <f t="shared" si="18"/>
        <v>-112869.72064675685</v>
      </c>
      <c r="I234" s="153" t="str">
        <f t="shared" si="19"/>
        <v/>
      </c>
    </row>
    <row r="235" spans="2:9" x14ac:dyDescent="0.2">
      <c r="B235" s="40">
        <v>227</v>
      </c>
      <c r="C235" s="45">
        <f t="shared" si="15"/>
        <v>-112869.72064675685</v>
      </c>
      <c r="D235" s="138">
        <f>'Q2 (i)'!$C$11</f>
        <v>1620.8267690714965</v>
      </c>
      <c r="E235" s="122">
        <f t="shared" si="16"/>
        <v>0</v>
      </c>
      <c r="F235" s="150">
        <f>(C235-E235)*'Q2 (i)'!$C$6</f>
        <v>-414.77471045738343</v>
      </c>
      <c r="G235" s="151">
        <f t="shared" si="17"/>
        <v>2035.60147952888</v>
      </c>
      <c r="H235" s="152">
        <f t="shared" si="18"/>
        <v>-114905.32212628573</v>
      </c>
      <c r="I235" s="153" t="str">
        <f t="shared" si="19"/>
        <v/>
      </c>
    </row>
    <row r="236" spans="2:9" x14ac:dyDescent="0.2">
      <c r="B236" s="40">
        <v>228</v>
      </c>
      <c r="C236" s="45">
        <f t="shared" si="15"/>
        <v>-114905.32212628573</v>
      </c>
      <c r="D236" s="138">
        <f>'Q2 (i)'!$C$11</f>
        <v>1620.8267690714965</v>
      </c>
      <c r="E236" s="122">
        <f t="shared" si="16"/>
        <v>0</v>
      </c>
      <c r="F236" s="150">
        <f>(C236-E236)*'Q2 (i)'!$C$6</f>
        <v>-422.25515790989931</v>
      </c>
      <c r="G236" s="151">
        <f t="shared" si="17"/>
        <v>2043.0819269813958</v>
      </c>
      <c r="H236" s="152">
        <f t="shared" si="18"/>
        <v>-116948.40405326712</v>
      </c>
      <c r="I236" s="153" t="str">
        <f t="shared" si="19"/>
        <v/>
      </c>
    </row>
    <row r="237" spans="2:9" x14ac:dyDescent="0.2">
      <c r="B237" s="40">
        <v>229</v>
      </c>
      <c r="C237" s="45">
        <f t="shared" si="15"/>
        <v>-116948.40405326712</v>
      </c>
      <c r="D237" s="138">
        <f>'Q2 (i)'!$C$11</f>
        <v>1620.8267690714965</v>
      </c>
      <c r="E237" s="122">
        <f t="shared" si="16"/>
        <v>-11694.840405326711</v>
      </c>
      <c r="F237" s="150">
        <f>(C237-E237)*'Q2 (i)'!$C$6</f>
        <v>-386.78678512292987</v>
      </c>
      <c r="G237" s="151">
        <f t="shared" si="17"/>
        <v>-9687.2268511322854</v>
      </c>
      <c r="H237" s="152">
        <f t="shared" si="18"/>
        <v>-107261.17720213483</v>
      </c>
      <c r="I237" s="153" t="str">
        <f t="shared" si="19"/>
        <v/>
      </c>
    </row>
    <row r="238" spans="2:9" x14ac:dyDescent="0.2">
      <c r="B238" s="40">
        <v>230</v>
      </c>
      <c r="C238" s="45">
        <f t="shared" si="15"/>
        <v>-107261.17720213483</v>
      </c>
      <c r="D238" s="138">
        <f>'Q2 (i)'!$C$11</f>
        <v>1620.8267690714965</v>
      </c>
      <c r="E238" s="122">
        <f t="shared" si="16"/>
        <v>0</v>
      </c>
      <c r="F238" s="150">
        <f>(C238-E238)*'Q2 (i)'!$C$6</f>
        <v>-394.16438228432798</v>
      </c>
      <c r="G238" s="151">
        <f t="shared" si="17"/>
        <v>2014.9911513558245</v>
      </c>
      <c r="H238" s="152">
        <f t="shared" si="18"/>
        <v>-109276.16835349065</v>
      </c>
      <c r="I238" s="153" t="str">
        <f t="shared" si="19"/>
        <v/>
      </c>
    </row>
    <row r="239" spans="2:9" x14ac:dyDescent="0.2">
      <c r="B239" s="40">
        <v>231</v>
      </c>
      <c r="C239" s="45">
        <f t="shared" si="15"/>
        <v>-109276.16835349065</v>
      </c>
      <c r="D239" s="138">
        <f>'Q2 (i)'!$C$11</f>
        <v>1620.8267690714965</v>
      </c>
      <c r="E239" s="122">
        <f t="shared" si="16"/>
        <v>0</v>
      </c>
      <c r="F239" s="150">
        <f>(C239-E239)*'Q2 (i)'!$C$6</f>
        <v>-401.56909070912741</v>
      </c>
      <c r="G239" s="151">
        <f t="shared" si="17"/>
        <v>2022.3958597806241</v>
      </c>
      <c r="H239" s="152">
        <f t="shared" si="18"/>
        <v>-111298.56421327127</v>
      </c>
      <c r="I239" s="153" t="str">
        <f t="shared" si="19"/>
        <v/>
      </c>
    </row>
    <row r="240" spans="2:9" x14ac:dyDescent="0.2">
      <c r="B240" s="40">
        <v>232</v>
      </c>
      <c r="C240" s="45">
        <f t="shared" si="15"/>
        <v>-111298.56421327127</v>
      </c>
      <c r="D240" s="138">
        <f>'Q2 (i)'!$C$11</f>
        <v>1620.8267690714965</v>
      </c>
      <c r="E240" s="122">
        <f t="shared" si="16"/>
        <v>0</v>
      </c>
      <c r="F240" s="150">
        <f>(C240-E240)*'Q2 (i)'!$C$6</f>
        <v>-409.00101002605379</v>
      </c>
      <c r="G240" s="151">
        <f t="shared" si="17"/>
        <v>2029.8277790975503</v>
      </c>
      <c r="H240" s="152">
        <f t="shared" si="18"/>
        <v>-113328.39199236882</v>
      </c>
      <c r="I240" s="153" t="str">
        <f t="shared" si="19"/>
        <v/>
      </c>
    </row>
    <row r="241" spans="2:9" x14ac:dyDescent="0.2">
      <c r="B241" s="40">
        <v>233</v>
      </c>
      <c r="C241" s="45">
        <f t="shared" si="15"/>
        <v>-113328.39199236882</v>
      </c>
      <c r="D241" s="138">
        <f>'Q2 (i)'!$C$11</f>
        <v>1620.8267690714965</v>
      </c>
      <c r="E241" s="122">
        <f t="shared" si="16"/>
        <v>0</v>
      </c>
      <c r="F241" s="150">
        <f>(C241-E241)*'Q2 (i)'!$C$6</f>
        <v>-416.46024022994936</v>
      </c>
      <c r="G241" s="151">
        <f t="shared" si="17"/>
        <v>2037.2870093014458</v>
      </c>
      <c r="H241" s="152">
        <f t="shared" si="18"/>
        <v>-115365.67900167027</v>
      </c>
      <c r="I241" s="153" t="str">
        <f t="shared" si="19"/>
        <v/>
      </c>
    </row>
    <row r="242" spans="2:9" x14ac:dyDescent="0.2">
      <c r="B242" s="40">
        <v>234</v>
      </c>
      <c r="C242" s="45">
        <f t="shared" si="15"/>
        <v>-115365.67900167027</v>
      </c>
      <c r="D242" s="138">
        <f>'Q2 (i)'!$C$11</f>
        <v>1620.8267690714965</v>
      </c>
      <c r="E242" s="122">
        <f t="shared" si="16"/>
        <v>0</v>
      </c>
      <c r="F242" s="150">
        <f>(C242-E242)*'Q2 (i)'!$C$6</f>
        <v>-423.94688168311819</v>
      </c>
      <c r="G242" s="151">
        <f t="shared" si="17"/>
        <v>2044.7736507546147</v>
      </c>
      <c r="H242" s="152">
        <f t="shared" si="18"/>
        <v>-117410.45265242489</v>
      </c>
      <c r="I242" s="153" t="str">
        <f t="shared" si="19"/>
        <v/>
      </c>
    </row>
    <row r="243" spans="2:9" x14ac:dyDescent="0.2">
      <c r="B243" s="40">
        <v>235</v>
      </c>
      <c r="C243" s="45">
        <f t="shared" si="15"/>
        <v>-117410.45265242489</v>
      </c>
      <c r="D243" s="138">
        <f>'Q2 (i)'!$C$11</f>
        <v>1620.8267690714965</v>
      </c>
      <c r="E243" s="122">
        <f t="shared" si="16"/>
        <v>0</v>
      </c>
      <c r="F243" s="150">
        <f>(C243-E243)*'Q2 (i)'!$C$6</f>
        <v>-431.46103511667684</v>
      </c>
      <c r="G243" s="151">
        <f t="shared" si="17"/>
        <v>2052.2878041881731</v>
      </c>
      <c r="H243" s="152">
        <f t="shared" si="18"/>
        <v>-119462.74045661307</v>
      </c>
      <c r="I243" s="153" t="str">
        <f t="shared" si="19"/>
        <v/>
      </c>
    </row>
    <row r="244" spans="2:9" x14ac:dyDescent="0.2">
      <c r="B244" s="40">
        <v>236</v>
      </c>
      <c r="C244" s="45">
        <f t="shared" si="15"/>
        <v>-119462.74045661307</v>
      </c>
      <c r="D244" s="138">
        <f>'Q2 (i)'!$C$11</f>
        <v>1620.8267690714965</v>
      </c>
      <c r="E244" s="122">
        <f t="shared" si="16"/>
        <v>0</v>
      </c>
      <c r="F244" s="150">
        <f>(C244-E244)*'Q2 (i)'!$C$6</f>
        <v>-439.00280163190951</v>
      </c>
      <c r="G244" s="151">
        <f t="shared" si="17"/>
        <v>2059.8295707034058</v>
      </c>
      <c r="H244" s="152">
        <f t="shared" si="18"/>
        <v>-121522.57002731648</v>
      </c>
      <c r="I244" s="153" t="str">
        <f t="shared" si="19"/>
        <v/>
      </c>
    </row>
    <row r="245" spans="2:9" x14ac:dyDescent="0.2">
      <c r="B245" s="40">
        <v>237</v>
      </c>
      <c r="C245" s="45">
        <f t="shared" si="15"/>
        <v>-121522.57002731648</v>
      </c>
      <c r="D245" s="138">
        <f>'Q2 (i)'!$C$11</f>
        <v>1620.8267690714965</v>
      </c>
      <c r="E245" s="122">
        <f t="shared" si="16"/>
        <v>0</v>
      </c>
      <c r="F245" s="150">
        <f>(C245-E245)*'Q2 (i)'!$C$6</f>
        <v>-446.57228270162818</v>
      </c>
      <c r="G245" s="151">
        <f t="shared" si="17"/>
        <v>2067.3990517731245</v>
      </c>
      <c r="H245" s="152">
        <f t="shared" si="18"/>
        <v>-123589.96907908961</v>
      </c>
      <c r="I245" s="153" t="str">
        <f t="shared" si="19"/>
        <v/>
      </c>
    </row>
    <row r="246" spans="2:9" x14ac:dyDescent="0.2">
      <c r="B246" s="40">
        <v>238</v>
      </c>
      <c r="C246" s="45">
        <f t="shared" si="15"/>
        <v>-123589.96907908961</v>
      </c>
      <c r="D246" s="138">
        <f>'Q2 (i)'!$C$11</f>
        <v>1620.8267690714965</v>
      </c>
      <c r="E246" s="122">
        <f t="shared" si="16"/>
        <v>0</v>
      </c>
      <c r="F246" s="150">
        <f>(C246-E246)*'Q2 (i)'!$C$6</f>
        <v>-454.16958017153831</v>
      </c>
      <c r="G246" s="151">
        <f t="shared" si="17"/>
        <v>2074.9963492430347</v>
      </c>
      <c r="H246" s="152">
        <f t="shared" si="18"/>
        <v>-125664.96542833265</v>
      </c>
      <c r="I246" s="153" t="str">
        <f t="shared" si="19"/>
        <v/>
      </c>
    </row>
    <row r="247" spans="2:9" x14ac:dyDescent="0.2">
      <c r="B247" s="40">
        <v>239</v>
      </c>
      <c r="C247" s="45">
        <f t="shared" si="15"/>
        <v>-125664.96542833265</v>
      </c>
      <c r="D247" s="138">
        <f>'Q2 (i)'!$C$11</f>
        <v>1620.8267690714965</v>
      </c>
      <c r="E247" s="122">
        <f t="shared" si="16"/>
        <v>0</v>
      </c>
      <c r="F247" s="150">
        <f>(C247-E247)*'Q2 (i)'!$C$6</f>
        <v>-461.79479626160878</v>
      </c>
      <c r="G247" s="151">
        <f t="shared" si="17"/>
        <v>2082.6215653331055</v>
      </c>
      <c r="H247" s="152">
        <f t="shared" si="18"/>
        <v>-127747.58699366575</v>
      </c>
      <c r="I247" s="153" t="str">
        <f t="shared" si="19"/>
        <v/>
      </c>
    </row>
    <row r="248" spans="2:9" x14ac:dyDescent="0.2">
      <c r="B248" s="40">
        <v>240</v>
      </c>
      <c r="C248" s="45">
        <f t="shared" si="15"/>
        <v>-127747.58699366575</v>
      </c>
      <c r="D248" s="138">
        <f>'Q2 (i)'!$C$11</f>
        <v>1620.8267690714965</v>
      </c>
      <c r="E248" s="122">
        <f t="shared" si="16"/>
        <v>0</v>
      </c>
      <c r="F248" s="150">
        <f>(C248-E248)*'Q2 (i)'!$C$6</f>
        <v>-469.4480335674474</v>
      </c>
      <c r="G248" s="151">
        <f t="shared" si="17"/>
        <v>2090.274802638944</v>
      </c>
      <c r="H248" s="152">
        <f t="shared" si="18"/>
        <v>-129837.8617963047</v>
      </c>
      <c r="I248" s="153" t="str">
        <f t="shared" si="19"/>
        <v/>
      </c>
    </row>
    <row r="249" spans="2:9" x14ac:dyDescent="0.2">
      <c r="B249" s="40">
        <v>241</v>
      </c>
      <c r="C249" s="45">
        <f t="shared" si="15"/>
        <v>-129837.8617963047</v>
      </c>
      <c r="D249" s="138">
        <f>'Q2 (i)'!$C$11</f>
        <v>1620.8267690714965</v>
      </c>
      <c r="E249" s="122">
        <f t="shared" si="16"/>
        <v>-12983.78617963047</v>
      </c>
      <c r="F249" s="150">
        <f>(C249-E249)*'Q2 (i)'!$C$6</f>
        <v>-429.41645555551315</v>
      </c>
      <c r="G249" s="151">
        <f t="shared" si="17"/>
        <v>-10933.542955003461</v>
      </c>
      <c r="H249" s="152">
        <f t="shared" si="18"/>
        <v>-118904.31884130124</v>
      </c>
      <c r="I249" s="153" t="str">
        <f t="shared" si="19"/>
        <v/>
      </c>
    </row>
    <row r="250" spans="2:9" x14ac:dyDescent="0.2">
      <c r="B250" s="40">
        <v>242</v>
      </c>
      <c r="C250" s="45">
        <f t="shared" si="15"/>
        <v>-118904.31884130124</v>
      </c>
      <c r="D250" s="138">
        <f>'Q2 (i)'!$C$11</f>
        <v>1620.8267690714965</v>
      </c>
      <c r="E250" s="122">
        <f t="shared" si="16"/>
        <v>0</v>
      </c>
      <c r="F250" s="150">
        <f>(C250-E250)*'Q2 (i)'!$C$6</f>
        <v>-436.9507086305544</v>
      </c>
      <c r="G250" s="151">
        <f t="shared" si="17"/>
        <v>2057.7774777020509</v>
      </c>
      <c r="H250" s="152">
        <f t="shared" si="18"/>
        <v>-120962.09631900329</v>
      </c>
      <c r="I250" s="153" t="str">
        <f t="shared" si="19"/>
        <v/>
      </c>
    </row>
    <row r="251" spans="2:9" x14ac:dyDescent="0.2">
      <c r="B251" s="40">
        <v>243</v>
      </c>
      <c r="C251" s="45">
        <f t="shared" si="15"/>
        <v>-120962.09631900329</v>
      </c>
      <c r="D251" s="138">
        <f>'Q2 (i)'!$C$11</f>
        <v>1620.8267690714965</v>
      </c>
      <c r="E251" s="122">
        <f t="shared" si="16"/>
        <v>0</v>
      </c>
      <c r="F251" s="150">
        <f>(C251-E251)*'Q2 (i)'!$C$6</f>
        <v>-444.51264864962116</v>
      </c>
      <c r="G251" s="151">
        <f t="shared" si="17"/>
        <v>2065.3394177211176</v>
      </c>
      <c r="H251" s="152">
        <f t="shared" si="18"/>
        <v>-123027.43573672441</v>
      </c>
      <c r="I251" s="153" t="str">
        <f t="shared" si="19"/>
        <v/>
      </c>
    </row>
    <row r="252" spans="2:9" x14ac:dyDescent="0.2">
      <c r="B252" s="40">
        <v>244</v>
      </c>
      <c r="C252" s="45">
        <f t="shared" si="15"/>
        <v>-123027.43573672441</v>
      </c>
      <c r="D252" s="138">
        <f>'Q2 (i)'!$C$11</f>
        <v>1620.8267690714965</v>
      </c>
      <c r="E252" s="122">
        <f t="shared" si="16"/>
        <v>0</v>
      </c>
      <c r="F252" s="150">
        <f>(C252-E252)*'Q2 (i)'!$C$6</f>
        <v>-452.10237735695551</v>
      </c>
      <c r="G252" s="151">
        <f t="shared" si="17"/>
        <v>2072.929146428452</v>
      </c>
      <c r="H252" s="152">
        <f t="shared" si="18"/>
        <v>-125100.36488315286</v>
      </c>
      <c r="I252" s="153" t="str">
        <f t="shared" si="19"/>
        <v/>
      </c>
    </row>
    <row r="253" spans="2:9" x14ac:dyDescent="0.2">
      <c r="B253" s="40">
        <v>245</v>
      </c>
      <c r="C253" s="45">
        <f t="shared" si="15"/>
        <v>-125100.36488315286</v>
      </c>
      <c r="D253" s="138">
        <f>'Q2 (i)'!$C$11</f>
        <v>1620.8267690714965</v>
      </c>
      <c r="E253" s="122">
        <f t="shared" si="16"/>
        <v>0</v>
      </c>
      <c r="F253" s="150">
        <f>(C253-E253)*'Q2 (i)'!$C$6</f>
        <v>-459.7199968706903</v>
      </c>
      <c r="G253" s="151">
        <f t="shared" si="17"/>
        <v>2080.546765942187</v>
      </c>
      <c r="H253" s="152">
        <f t="shared" si="18"/>
        <v>-127180.91164909504</v>
      </c>
      <c r="I253" s="153" t="str">
        <f t="shared" si="19"/>
        <v/>
      </c>
    </row>
    <row r="254" spans="2:9" x14ac:dyDescent="0.2">
      <c r="B254" s="40">
        <v>246</v>
      </c>
      <c r="C254" s="45">
        <f t="shared" si="15"/>
        <v>-127180.91164909504</v>
      </c>
      <c r="D254" s="138">
        <f>'Q2 (i)'!$C$11</f>
        <v>1620.8267690714965</v>
      </c>
      <c r="E254" s="122">
        <f t="shared" si="16"/>
        <v>0</v>
      </c>
      <c r="F254" s="150">
        <f>(C254-E254)*'Q2 (i)'!$C$6</f>
        <v>-467.3656096842231</v>
      </c>
      <c r="G254" s="151">
        <f t="shared" si="17"/>
        <v>2088.1923787557198</v>
      </c>
      <c r="H254" s="152">
        <f t="shared" si="18"/>
        <v>-129269.10402785076</v>
      </c>
      <c r="I254" s="153" t="str">
        <f t="shared" si="19"/>
        <v/>
      </c>
    </row>
    <row r="255" spans="2:9" x14ac:dyDescent="0.2">
      <c r="B255" s="40">
        <v>247</v>
      </c>
      <c r="C255" s="45">
        <f t="shared" si="15"/>
        <v>-129269.10402785076</v>
      </c>
      <c r="D255" s="138">
        <f>'Q2 (i)'!$C$11</f>
        <v>1620.8267690714965</v>
      </c>
      <c r="E255" s="122">
        <f t="shared" si="16"/>
        <v>0</v>
      </c>
      <c r="F255" s="150">
        <f>(C255-E255)*'Q2 (i)'!$C$6</f>
        <v>-475.03931866759524</v>
      </c>
      <c r="G255" s="151">
        <f t="shared" si="17"/>
        <v>2095.8660877390917</v>
      </c>
      <c r="H255" s="152">
        <f t="shared" si="18"/>
        <v>-131364.97011558985</v>
      </c>
      <c r="I255" s="153" t="str">
        <f t="shared" si="19"/>
        <v/>
      </c>
    </row>
    <row r="256" spans="2:9" x14ac:dyDescent="0.2">
      <c r="B256" s="40">
        <v>248</v>
      </c>
      <c r="C256" s="45">
        <f t="shared" si="15"/>
        <v>-131364.97011558985</v>
      </c>
      <c r="D256" s="138">
        <f>'Q2 (i)'!$C$11</f>
        <v>1620.8267690714965</v>
      </c>
      <c r="E256" s="122">
        <f t="shared" si="16"/>
        <v>0</v>
      </c>
      <c r="F256" s="150">
        <f>(C256-E256)*'Q2 (i)'!$C$6</f>
        <v>-482.74122706887567</v>
      </c>
      <c r="G256" s="151">
        <f t="shared" si="17"/>
        <v>2103.5679961403721</v>
      </c>
      <c r="H256" s="152">
        <f t="shared" si="18"/>
        <v>-133468.53811173022</v>
      </c>
      <c r="I256" s="153" t="str">
        <f t="shared" si="19"/>
        <v/>
      </c>
    </row>
    <row r="257" spans="2:9" x14ac:dyDescent="0.2">
      <c r="B257" s="40">
        <v>249</v>
      </c>
      <c r="C257" s="45">
        <f t="shared" si="15"/>
        <v>-133468.53811173022</v>
      </c>
      <c r="D257" s="138">
        <f>'Q2 (i)'!$C$11</f>
        <v>1620.8267690714965</v>
      </c>
      <c r="E257" s="122">
        <f t="shared" si="16"/>
        <v>0</v>
      </c>
      <c r="F257" s="150">
        <f>(C257-E257)*'Q2 (i)'!$C$6</f>
        <v>-490.4714385155504</v>
      </c>
      <c r="G257" s="151">
        <f t="shared" si="17"/>
        <v>2111.2982075870468</v>
      </c>
      <c r="H257" s="152">
        <f t="shared" si="18"/>
        <v>-135579.83631931726</v>
      </c>
      <c r="I257" s="153" t="str">
        <f t="shared" si="19"/>
        <v/>
      </c>
    </row>
    <row r="258" spans="2:9" x14ac:dyDescent="0.2">
      <c r="B258" s="40">
        <v>250</v>
      </c>
      <c r="C258" s="45">
        <f t="shared" si="15"/>
        <v>-135579.83631931726</v>
      </c>
      <c r="D258" s="138">
        <f>'Q2 (i)'!$C$11</f>
        <v>1620.8267690714965</v>
      </c>
      <c r="E258" s="122">
        <f t="shared" si="16"/>
        <v>0</v>
      </c>
      <c r="F258" s="150">
        <f>(C258-E258)*'Q2 (i)'!$C$6</f>
        <v>-498.23005701591671</v>
      </c>
      <c r="G258" s="151">
        <f t="shared" si="17"/>
        <v>2119.0568260874134</v>
      </c>
      <c r="H258" s="152">
        <f t="shared" si="18"/>
        <v>-137698.89314540467</v>
      </c>
      <c r="I258" s="153" t="str">
        <f t="shared" si="19"/>
        <v/>
      </c>
    </row>
    <row r="259" spans="2:9" x14ac:dyDescent="0.2">
      <c r="B259" s="40">
        <v>251</v>
      </c>
      <c r="C259" s="45">
        <f t="shared" si="15"/>
        <v>-137698.89314540467</v>
      </c>
      <c r="D259" s="138">
        <f>'Q2 (i)'!$C$11</f>
        <v>1620.8267690714965</v>
      </c>
      <c r="E259" s="122">
        <f t="shared" si="16"/>
        <v>0</v>
      </c>
      <c r="F259" s="150">
        <f>(C259-E259)*'Q2 (i)'!$C$6</f>
        <v>-506.0171869604826</v>
      </c>
      <c r="G259" s="151">
        <f t="shared" si="17"/>
        <v>2126.8439560319794</v>
      </c>
      <c r="H259" s="152">
        <f t="shared" si="18"/>
        <v>-139825.73710143665</v>
      </c>
      <c r="I259" s="153" t="str">
        <f t="shared" si="19"/>
        <v/>
      </c>
    </row>
    <row r="260" spans="2:9" x14ac:dyDescent="0.2">
      <c r="B260" s="40">
        <v>252</v>
      </c>
      <c r="C260" s="45">
        <f t="shared" si="15"/>
        <v>-139825.73710143665</v>
      </c>
      <c r="D260" s="138">
        <f>'Q2 (i)'!$C$11</f>
        <v>1620.8267690714965</v>
      </c>
      <c r="E260" s="122">
        <f t="shared" si="16"/>
        <v>0</v>
      </c>
      <c r="F260" s="150">
        <f>(C260-E260)*'Q2 (i)'!$C$6</f>
        <v>-513.83293312337128</v>
      </c>
      <c r="G260" s="151">
        <f t="shared" si="17"/>
        <v>2134.6597021948678</v>
      </c>
      <c r="H260" s="152">
        <f t="shared" si="18"/>
        <v>-141960.39680363151</v>
      </c>
      <c r="I260" s="153" t="str">
        <f t="shared" si="19"/>
        <v/>
      </c>
    </row>
    <row r="261" spans="2:9" x14ac:dyDescent="0.2">
      <c r="B261" s="40">
        <v>253</v>
      </c>
      <c r="C261" s="45">
        <f t="shared" si="15"/>
        <v>-141960.39680363151</v>
      </c>
      <c r="D261" s="138">
        <f>'Q2 (i)'!$C$11</f>
        <v>1620.8267690714965</v>
      </c>
      <c r="E261" s="122">
        <f t="shared" si="16"/>
        <v>-14196.03968036315</v>
      </c>
      <c r="F261" s="150">
        <f>(C261-E261)*'Q2 (i)'!$C$6</f>
        <v>-469.50966059735759</v>
      </c>
      <c r="G261" s="151">
        <f t="shared" si="17"/>
        <v>-12105.703250694296</v>
      </c>
      <c r="H261" s="152">
        <f t="shared" si="18"/>
        <v>-129854.69355293721</v>
      </c>
      <c r="I261" s="153" t="str">
        <f t="shared" si="19"/>
        <v/>
      </c>
    </row>
    <row r="262" spans="2:9" x14ac:dyDescent="0.2">
      <c r="B262" s="40">
        <v>254</v>
      </c>
      <c r="C262" s="45">
        <f t="shared" si="15"/>
        <v>-129854.69355293721</v>
      </c>
      <c r="D262" s="138">
        <f>'Q2 (i)'!$C$11</f>
        <v>1620.8267690714965</v>
      </c>
      <c r="E262" s="122">
        <f t="shared" si="16"/>
        <v>0</v>
      </c>
      <c r="F262" s="150">
        <f>(C262-E262)*'Q2 (i)'!$C$6</f>
        <v>-477.19124855918028</v>
      </c>
      <c r="G262" s="151">
        <f t="shared" si="17"/>
        <v>2098.0180176306767</v>
      </c>
      <c r="H262" s="152">
        <f t="shared" si="18"/>
        <v>-131952.71157056789</v>
      </c>
      <c r="I262" s="153" t="str">
        <f t="shared" si="19"/>
        <v/>
      </c>
    </row>
    <row r="263" spans="2:9" x14ac:dyDescent="0.2">
      <c r="B263" s="40">
        <v>255</v>
      </c>
      <c r="C263" s="45">
        <f t="shared" si="15"/>
        <v>-131952.71157056789</v>
      </c>
      <c r="D263" s="138">
        <f>'Q2 (i)'!$C$11</f>
        <v>1620.8267690714965</v>
      </c>
      <c r="E263" s="122">
        <f t="shared" si="16"/>
        <v>0</v>
      </c>
      <c r="F263" s="150">
        <f>(C263-E263)*'Q2 (i)'!$C$6</f>
        <v>-484.90106489265537</v>
      </c>
      <c r="G263" s="151">
        <f t="shared" si="17"/>
        <v>2105.7278339641521</v>
      </c>
      <c r="H263" s="152">
        <f t="shared" si="18"/>
        <v>-134058.43940453205</v>
      </c>
      <c r="I263" s="153" t="str">
        <f t="shared" si="19"/>
        <v/>
      </c>
    </row>
    <row r="264" spans="2:9" x14ac:dyDescent="0.2">
      <c r="B264" s="40">
        <v>256</v>
      </c>
      <c r="C264" s="45">
        <f t="shared" si="15"/>
        <v>-134058.43940453205</v>
      </c>
      <c r="D264" s="138">
        <f>'Q2 (i)'!$C$11</f>
        <v>1620.8267690714965</v>
      </c>
      <c r="E264" s="122">
        <f t="shared" si="16"/>
        <v>0</v>
      </c>
      <c r="F264" s="150">
        <f>(C264-E264)*'Q2 (i)'!$C$6</f>
        <v>-492.63921333166843</v>
      </c>
      <c r="G264" s="151">
        <f t="shared" si="17"/>
        <v>2113.4659824031651</v>
      </c>
      <c r="H264" s="152">
        <f t="shared" si="18"/>
        <v>-136171.90538693522</v>
      </c>
      <c r="I264" s="153" t="str">
        <f t="shared" si="19"/>
        <v/>
      </c>
    </row>
    <row r="265" spans="2:9" x14ac:dyDescent="0.2">
      <c r="B265" s="40">
        <v>257</v>
      </c>
      <c r="C265" s="45">
        <f t="shared" si="15"/>
        <v>-136171.90538693522</v>
      </c>
      <c r="D265" s="138">
        <f>'Q2 (i)'!$C$11</f>
        <v>1620.8267690714965</v>
      </c>
      <c r="E265" s="122">
        <f t="shared" si="16"/>
        <v>0</v>
      </c>
      <c r="F265" s="150">
        <f>(C265-E265)*'Q2 (i)'!$C$6</f>
        <v>-500.40579799130705</v>
      </c>
      <c r="G265" s="151">
        <f t="shared" si="17"/>
        <v>2121.2325670628034</v>
      </c>
      <c r="H265" s="152">
        <f t="shared" si="18"/>
        <v>-138293.13795399803</v>
      </c>
      <c r="I265" s="153" t="str">
        <f t="shared" si="19"/>
        <v/>
      </c>
    </row>
    <row r="266" spans="2:9" x14ac:dyDescent="0.2">
      <c r="B266" s="40">
        <v>258</v>
      </c>
      <c r="C266" s="45">
        <f t="shared" ref="C266:C329" si="20">H265</f>
        <v>-138293.13795399803</v>
      </c>
      <c r="D266" s="138">
        <f>'Q2 (i)'!$C$11</f>
        <v>1620.8267690714965</v>
      </c>
      <c r="E266" s="122">
        <f t="shared" ref="E266:E329" si="21">IF((B266-1)/12=INT((B266-1)/12),C266/10,0)</f>
        <v>0</v>
      </c>
      <c r="F266" s="150">
        <f>(C266-E266)*'Q2 (i)'!$C$6</f>
        <v>-508.20092336926228</v>
      </c>
      <c r="G266" s="151">
        <f t="shared" ref="G266:G329" si="22">D266-F266+E266</f>
        <v>2129.027692440759</v>
      </c>
      <c r="H266" s="152">
        <f t="shared" ref="H266:H329" si="23">C266-G266</f>
        <v>-140422.16564643878</v>
      </c>
      <c r="I266" s="153" t="str">
        <f t="shared" ref="I266:I329" si="24">IF(AND(H266&lt;0,H265&gt;0),"Loan paid off","")</f>
        <v/>
      </c>
    </row>
    <row r="267" spans="2:9" x14ac:dyDescent="0.2">
      <c r="B267" s="40">
        <v>259</v>
      </c>
      <c r="C267" s="45">
        <f t="shared" si="20"/>
        <v>-140422.16564643878</v>
      </c>
      <c r="D267" s="138">
        <f>'Q2 (i)'!$C$11</f>
        <v>1620.8267690714965</v>
      </c>
      <c r="E267" s="122">
        <f t="shared" si="21"/>
        <v>0</v>
      </c>
      <c r="F267" s="150">
        <f>(C267-E267)*'Q2 (i)'!$C$6</f>
        <v>-516.02469434723389</v>
      </c>
      <c r="G267" s="151">
        <f t="shared" si="22"/>
        <v>2136.8514634187304</v>
      </c>
      <c r="H267" s="152">
        <f t="shared" si="23"/>
        <v>-142559.01710985752</v>
      </c>
      <c r="I267" s="153" t="str">
        <f t="shared" si="24"/>
        <v/>
      </c>
    </row>
    <row r="268" spans="2:9" x14ac:dyDescent="0.2">
      <c r="B268" s="40">
        <v>260</v>
      </c>
      <c r="C268" s="45">
        <f t="shared" si="20"/>
        <v>-142559.01710985752</v>
      </c>
      <c r="D268" s="138">
        <f>'Q2 (i)'!$C$11</f>
        <v>1620.8267690714965</v>
      </c>
      <c r="E268" s="122">
        <f t="shared" si="21"/>
        <v>0</v>
      </c>
      <c r="F268" s="150">
        <f>(C268-E268)*'Q2 (i)'!$C$6</f>
        <v>-523.87721619234242</v>
      </c>
      <c r="G268" s="151">
        <f t="shared" si="22"/>
        <v>2144.7039852638391</v>
      </c>
      <c r="H268" s="152">
        <f t="shared" si="23"/>
        <v>-144703.72109512135</v>
      </c>
      <c r="I268" s="153" t="str">
        <f t="shared" si="24"/>
        <v/>
      </c>
    </row>
    <row r="269" spans="2:9" x14ac:dyDescent="0.2">
      <c r="B269" s="40">
        <v>261</v>
      </c>
      <c r="C269" s="45">
        <f t="shared" si="20"/>
        <v>-144703.72109512135</v>
      </c>
      <c r="D269" s="138">
        <f>'Q2 (i)'!$C$11</f>
        <v>1620.8267690714965</v>
      </c>
      <c r="E269" s="122">
        <f t="shared" si="21"/>
        <v>0</v>
      </c>
      <c r="F269" s="150">
        <f>(C269-E269)*'Q2 (i)'!$C$6</f>
        <v>-531.75859455854425</v>
      </c>
      <c r="G269" s="151">
        <f t="shared" si="22"/>
        <v>2152.5853636300408</v>
      </c>
      <c r="H269" s="152">
        <f t="shared" si="23"/>
        <v>-146856.30645875138</v>
      </c>
      <c r="I269" s="153" t="str">
        <f t="shared" si="24"/>
        <v/>
      </c>
    </row>
    <row r="270" spans="2:9" x14ac:dyDescent="0.2">
      <c r="B270" s="40">
        <v>262</v>
      </c>
      <c r="C270" s="45">
        <f t="shared" si="20"/>
        <v>-146856.30645875138</v>
      </c>
      <c r="D270" s="138">
        <f>'Q2 (i)'!$C$11</f>
        <v>1620.8267690714965</v>
      </c>
      <c r="E270" s="122">
        <f t="shared" si="21"/>
        <v>0</v>
      </c>
      <c r="F270" s="150">
        <f>(C270-E270)*'Q2 (i)'!$C$6</f>
        <v>-539.66893548805467</v>
      </c>
      <c r="G270" s="151">
        <f t="shared" si="22"/>
        <v>2160.4957045595511</v>
      </c>
      <c r="H270" s="152">
        <f t="shared" si="23"/>
        <v>-149016.80216331093</v>
      </c>
      <c r="I270" s="153" t="str">
        <f t="shared" si="24"/>
        <v/>
      </c>
    </row>
    <row r="271" spans="2:9" x14ac:dyDescent="0.2">
      <c r="B271" s="40">
        <v>263</v>
      </c>
      <c r="C271" s="45">
        <f t="shared" si="20"/>
        <v>-149016.80216331093</v>
      </c>
      <c r="D271" s="138">
        <f>'Q2 (i)'!$C$11</f>
        <v>1620.8267690714965</v>
      </c>
      <c r="E271" s="122">
        <f t="shared" si="21"/>
        <v>0</v>
      </c>
      <c r="F271" s="150">
        <f>(C271-E271)*'Q2 (i)'!$C$6</f>
        <v>-547.60834541277359</v>
      </c>
      <c r="G271" s="151">
        <f t="shared" si="22"/>
        <v>2168.4351144842703</v>
      </c>
      <c r="H271" s="152">
        <f t="shared" si="23"/>
        <v>-151185.23727779521</v>
      </c>
      <c r="I271" s="153" t="str">
        <f t="shared" si="24"/>
        <v/>
      </c>
    </row>
    <row r="272" spans="2:9" x14ac:dyDescent="0.2">
      <c r="B272" s="40">
        <v>264</v>
      </c>
      <c r="C272" s="45">
        <f t="shared" si="20"/>
        <v>-151185.23727779521</v>
      </c>
      <c r="D272" s="138">
        <f>'Q2 (i)'!$C$11</f>
        <v>1620.8267690714965</v>
      </c>
      <c r="E272" s="122">
        <f t="shared" si="21"/>
        <v>0</v>
      </c>
      <c r="F272" s="150">
        <f>(C272-E272)*'Q2 (i)'!$C$6</f>
        <v>-555.57693115571772</v>
      </c>
      <c r="G272" s="151">
        <f t="shared" si="22"/>
        <v>2176.4037002272144</v>
      </c>
      <c r="H272" s="152">
        <f t="shared" si="23"/>
        <v>-153361.64097802242</v>
      </c>
      <c r="I272" s="153" t="str">
        <f t="shared" si="24"/>
        <v/>
      </c>
    </row>
    <row r="273" spans="2:9" x14ac:dyDescent="0.2">
      <c r="B273" s="40">
        <v>265</v>
      </c>
      <c r="C273" s="45">
        <f t="shared" si="20"/>
        <v>-153361.64097802242</v>
      </c>
      <c r="D273" s="138">
        <f>'Q2 (i)'!$C$11</f>
        <v>1620.8267690714965</v>
      </c>
      <c r="E273" s="122">
        <f t="shared" si="21"/>
        <v>-15336.164097802242</v>
      </c>
      <c r="F273" s="150">
        <f>(C273-E273)*'Q2 (i)'!$C$6</f>
        <v>-507.21731993921242</v>
      </c>
      <c r="G273" s="151">
        <f t="shared" si="22"/>
        <v>-13208.120008791533</v>
      </c>
      <c r="H273" s="152">
        <f t="shared" si="23"/>
        <v>-140153.52096923089</v>
      </c>
      <c r="I273" s="153" t="str">
        <f t="shared" si="24"/>
        <v/>
      </c>
    </row>
    <row r="274" spans="2:9" x14ac:dyDescent="0.2">
      <c r="B274" s="40">
        <v>266</v>
      </c>
      <c r="C274" s="45">
        <f t="shared" si="20"/>
        <v>-140153.52096923089</v>
      </c>
      <c r="D274" s="138">
        <f>'Q2 (i)'!$C$11</f>
        <v>1620.8267690714965</v>
      </c>
      <c r="E274" s="122">
        <f t="shared" si="21"/>
        <v>0</v>
      </c>
      <c r="F274" s="150">
        <f>(C274-E274)*'Q2 (i)'!$C$6</f>
        <v>-515.03747636205298</v>
      </c>
      <c r="G274" s="151">
        <f t="shared" si="22"/>
        <v>2135.8642454335495</v>
      </c>
      <c r="H274" s="152">
        <f t="shared" si="23"/>
        <v>-142289.38521466445</v>
      </c>
      <c r="I274" s="153" t="str">
        <f t="shared" si="24"/>
        <v/>
      </c>
    </row>
    <row r="275" spans="2:9" x14ac:dyDescent="0.2">
      <c r="B275" s="40">
        <v>267</v>
      </c>
      <c r="C275" s="45">
        <f t="shared" si="20"/>
        <v>-142289.38521466445</v>
      </c>
      <c r="D275" s="138">
        <f>'Q2 (i)'!$C$11</f>
        <v>1620.8267690714965</v>
      </c>
      <c r="E275" s="122">
        <f t="shared" si="21"/>
        <v>0</v>
      </c>
      <c r="F275" s="150">
        <f>(C275-E275)*'Q2 (i)'!$C$6</f>
        <v>-522.88637036922921</v>
      </c>
      <c r="G275" s="151">
        <f t="shared" si="22"/>
        <v>2143.7131394407256</v>
      </c>
      <c r="H275" s="152">
        <f t="shared" si="23"/>
        <v>-144433.09835410517</v>
      </c>
      <c r="I275" s="153" t="str">
        <f t="shared" si="24"/>
        <v/>
      </c>
    </row>
    <row r="276" spans="2:9" x14ac:dyDescent="0.2">
      <c r="B276" s="40">
        <v>268</v>
      </c>
      <c r="C276" s="45">
        <f t="shared" si="20"/>
        <v>-144433.09835410517</v>
      </c>
      <c r="D276" s="138">
        <f>'Q2 (i)'!$C$11</f>
        <v>1620.8267690714965</v>
      </c>
      <c r="E276" s="122">
        <f t="shared" si="21"/>
        <v>0</v>
      </c>
      <c r="F276" s="150">
        <f>(C276-E276)*'Q2 (i)'!$C$6</f>
        <v>-530.76410756588598</v>
      </c>
      <c r="G276" s="151">
        <f t="shared" si="22"/>
        <v>2151.5908766373823</v>
      </c>
      <c r="H276" s="152">
        <f t="shared" si="23"/>
        <v>-146584.68923074254</v>
      </c>
      <c r="I276" s="153" t="str">
        <f t="shared" si="24"/>
        <v/>
      </c>
    </row>
    <row r="277" spans="2:9" x14ac:dyDescent="0.2">
      <c r="B277" s="40">
        <v>269</v>
      </c>
      <c r="C277" s="45">
        <f t="shared" si="20"/>
        <v>-146584.68923074254</v>
      </c>
      <c r="D277" s="138">
        <f>'Q2 (i)'!$C$11</f>
        <v>1620.8267690714965</v>
      </c>
      <c r="E277" s="122">
        <f t="shared" si="21"/>
        <v>0</v>
      </c>
      <c r="F277" s="150">
        <f>(C277-E277)*'Q2 (i)'!$C$6</f>
        <v>-538.67079394524717</v>
      </c>
      <c r="G277" s="151">
        <f t="shared" si="22"/>
        <v>2159.4975630167437</v>
      </c>
      <c r="H277" s="152">
        <f t="shared" si="23"/>
        <v>-148744.18679375929</v>
      </c>
      <c r="I277" s="153" t="str">
        <f t="shared" si="24"/>
        <v/>
      </c>
    </row>
    <row r="278" spans="2:9" x14ac:dyDescent="0.2">
      <c r="B278" s="40">
        <v>270</v>
      </c>
      <c r="C278" s="45">
        <f t="shared" si="20"/>
        <v>-148744.18679375929</v>
      </c>
      <c r="D278" s="138">
        <f>'Q2 (i)'!$C$11</f>
        <v>1620.8267690714965</v>
      </c>
      <c r="E278" s="122">
        <f t="shared" si="21"/>
        <v>0</v>
      </c>
      <c r="F278" s="150">
        <f>(C278-E278)*'Q2 (i)'!$C$6</f>
        <v>-546.60653589004164</v>
      </c>
      <c r="G278" s="151">
        <f t="shared" si="22"/>
        <v>2167.4333049615379</v>
      </c>
      <c r="H278" s="152">
        <f t="shared" si="23"/>
        <v>-150911.62009872083</v>
      </c>
      <c r="I278" s="153" t="str">
        <f t="shared" si="24"/>
        <v/>
      </c>
    </row>
    <row r="279" spans="2:9" x14ac:dyDescent="0.2">
      <c r="B279" s="40">
        <v>271</v>
      </c>
      <c r="C279" s="45">
        <f t="shared" si="20"/>
        <v>-150911.62009872083</v>
      </c>
      <c r="D279" s="138">
        <f>'Q2 (i)'!$C$11</f>
        <v>1620.8267690714965</v>
      </c>
      <c r="E279" s="122">
        <f t="shared" si="21"/>
        <v>0</v>
      </c>
      <c r="F279" s="150">
        <f>(C279-E279)*'Q2 (i)'!$C$6</f>
        <v>-554.57144017393421</v>
      </c>
      <c r="G279" s="151">
        <f t="shared" si="22"/>
        <v>2175.3982092454307</v>
      </c>
      <c r="H279" s="152">
        <f t="shared" si="23"/>
        <v>-153087.01830796627</v>
      </c>
      <c r="I279" s="153" t="str">
        <f t="shared" si="24"/>
        <v/>
      </c>
    </row>
    <row r="280" spans="2:9" x14ac:dyDescent="0.2">
      <c r="B280" s="40">
        <v>272</v>
      </c>
      <c r="C280" s="45">
        <f t="shared" si="20"/>
        <v>-153087.01830796627</v>
      </c>
      <c r="D280" s="138">
        <f>'Q2 (i)'!$C$11</f>
        <v>1620.8267690714965</v>
      </c>
      <c r="E280" s="122">
        <f t="shared" si="21"/>
        <v>0</v>
      </c>
      <c r="F280" s="150">
        <f>(C280-E280)*'Q2 (i)'!$C$6</f>
        <v>-562.56561396296286</v>
      </c>
      <c r="G280" s="151">
        <f t="shared" si="22"/>
        <v>2183.3923830344593</v>
      </c>
      <c r="H280" s="152">
        <f t="shared" si="23"/>
        <v>-155270.41069100072</v>
      </c>
      <c r="I280" s="153" t="str">
        <f t="shared" si="24"/>
        <v/>
      </c>
    </row>
    <row r="281" spans="2:9" x14ac:dyDescent="0.2">
      <c r="B281" s="40">
        <v>273</v>
      </c>
      <c r="C281" s="45">
        <f t="shared" si="20"/>
        <v>-155270.41069100072</v>
      </c>
      <c r="D281" s="138">
        <f>'Q2 (i)'!$C$11</f>
        <v>1620.8267690714965</v>
      </c>
      <c r="E281" s="122">
        <f t="shared" si="21"/>
        <v>0</v>
      </c>
      <c r="F281" s="150">
        <f>(C281-E281)*'Q2 (i)'!$C$6</f>
        <v>-570.58916481698009</v>
      </c>
      <c r="G281" s="151">
        <f t="shared" si="22"/>
        <v>2191.4159338884765</v>
      </c>
      <c r="H281" s="152">
        <f t="shared" si="23"/>
        <v>-157461.82662488919</v>
      </c>
      <c r="I281" s="153" t="str">
        <f t="shared" si="24"/>
        <v/>
      </c>
    </row>
    <row r="282" spans="2:9" x14ac:dyDescent="0.2">
      <c r="B282" s="40">
        <v>274</v>
      </c>
      <c r="C282" s="45">
        <f t="shared" si="20"/>
        <v>-157461.82662488919</v>
      </c>
      <c r="D282" s="138">
        <f>'Q2 (i)'!$C$11</f>
        <v>1620.8267690714965</v>
      </c>
      <c r="E282" s="122">
        <f t="shared" si="21"/>
        <v>0</v>
      </c>
      <c r="F282" s="150">
        <f>(C282-E282)*'Q2 (i)'!$C$6</f>
        <v>-578.64220069110047</v>
      </c>
      <c r="G282" s="151">
        <f t="shared" si="22"/>
        <v>2199.4689697625972</v>
      </c>
      <c r="H282" s="152">
        <f t="shared" si="23"/>
        <v>-159661.29559465178</v>
      </c>
      <c r="I282" s="153" t="str">
        <f t="shared" si="24"/>
        <v/>
      </c>
    </row>
    <row r="283" spans="2:9" x14ac:dyDescent="0.2">
      <c r="B283" s="40">
        <v>275</v>
      </c>
      <c r="C283" s="45">
        <f t="shared" si="20"/>
        <v>-159661.29559465178</v>
      </c>
      <c r="D283" s="138">
        <f>'Q2 (i)'!$C$11</f>
        <v>1620.8267690714965</v>
      </c>
      <c r="E283" s="122">
        <f t="shared" si="21"/>
        <v>0</v>
      </c>
      <c r="F283" s="150">
        <f>(C283-E283)*'Q2 (i)'!$C$6</f>
        <v>-586.72482993715323</v>
      </c>
      <c r="G283" s="151">
        <f t="shared" si="22"/>
        <v>2207.5515990086496</v>
      </c>
      <c r="H283" s="152">
        <f t="shared" si="23"/>
        <v>-161868.84719366042</v>
      </c>
      <c r="I283" s="153" t="str">
        <f t="shared" si="24"/>
        <v/>
      </c>
    </row>
    <row r="284" spans="2:9" x14ac:dyDescent="0.2">
      <c r="B284" s="40">
        <v>276</v>
      </c>
      <c r="C284" s="45">
        <f t="shared" si="20"/>
        <v>-161868.84719366042</v>
      </c>
      <c r="D284" s="138">
        <f>'Q2 (i)'!$C$11</f>
        <v>1620.8267690714965</v>
      </c>
      <c r="E284" s="122">
        <f t="shared" si="21"/>
        <v>0</v>
      </c>
      <c r="F284" s="150">
        <f>(C284-E284)*'Q2 (i)'!$C$6</f>
        <v>-594.8371613051396</v>
      </c>
      <c r="G284" s="151">
        <f t="shared" si="22"/>
        <v>2215.663930376636</v>
      </c>
      <c r="H284" s="152">
        <f t="shared" si="23"/>
        <v>-164084.51112403706</v>
      </c>
      <c r="I284" s="153" t="str">
        <f t="shared" si="24"/>
        <v/>
      </c>
    </row>
    <row r="285" spans="2:9" x14ac:dyDescent="0.2">
      <c r="B285" s="40">
        <v>277</v>
      </c>
      <c r="C285" s="45">
        <f t="shared" si="20"/>
        <v>-164084.51112403706</v>
      </c>
      <c r="D285" s="138">
        <f>'Q2 (i)'!$C$11</f>
        <v>1620.8267690714965</v>
      </c>
      <c r="E285" s="122">
        <f t="shared" si="21"/>
        <v>-16408.451112403705</v>
      </c>
      <c r="F285" s="150">
        <f>(C285-E285)*'Q2 (i)'!$C$6</f>
        <v>-542.68137355022679</v>
      </c>
      <c r="G285" s="151">
        <f t="shared" si="22"/>
        <v>-14244.942969781981</v>
      </c>
      <c r="H285" s="152">
        <f t="shared" si="23"/>
        <v>-149839.56815425507</v>
      </c>
      <c r="I285" s="153" t="str">
        <f t="shared" si="24"/>
        <v/>
      </c>
    </row>
    <row r="286" spans="2:9" x14ac:dyDescent="0.2">
      <c r="B286" s="40">
        <v>278</v>
      </c>
      <c r="C286" s="45">
        <f t="shared" si="20"/>
        <v>-149839.56815425507</v>
      </c>
      <c r="D286" s="138">
        <f>'Q2 (i)'!$C$11</f>
        <v>1620.8267690714965</v>
      </c>
      <c r="E286" s="122">
        <f t="shared" si="21"/>
        <v>0</v>
      </c>
      <c r="F286" s="150">
        <f>(C286-E286)*'Q2 (i)'!$C$6</f>
        <v>-550.63185361065484</v>
      </c>
      <c r="G286" s="151">
        <f t="shared" si="22"/>
        <v>2171.4586226821511</v>
      </c>
      <c r="H286" s="152">
        <f t="shared" si="23"/>
        <v>-152011.02677693721</v>
      </c>
      <c r="I286" s="153" t="str">
        <f t="shared" si="24"/>
        <v/>
      </c>
    </row>
    <row r="287" spans="2:9" x14ac:dyDescent="0.2">
      <c r="B287" s="40">
        <v>279</v>
      </c>
      <c r="C287" s="45">
        <f t="shared" si="20"/>
        <v>-152011.02677693721</v>
      </c>
      <c r="D287" s="138">
        <f>'Q2 (i)'!$C$11</f>
        <v>1620.8267690714965</v>
      </c>
      <c r="E287" s="122">
        <f t="shared" si="21"/>
        <v>0</v>
      </c>
      <c r="F287" s="150">
        <f>(C287-E287)*'Q2 (i)'!$C$6</f>
        <v>-558.61155016994678</v>
      </c>
      <c r="G287" s="151">
        <f t="shared" si="22"/>
        <v>2179.4383192414434</v>
      </c>
      <c r="H287" s="152">
        <f t="shared" si="23"/>
        <v>-154190.46509617867</v>
      </c>
      <c r="I287" s="153" t="str">
        <f t="shared" si="24"/>
        <v/>
      </c>
    </row>
    <row r="288" spans="2:9" x14ac:dyDescent="0.2">
      <c r="B288" s="40">
        <v>280</v>
      </c>
      <c r="C288" s="45">
        <f t="shared" si="20"/>
        <v>-154190.46509617867</v>
      </c>
      <c r="D288" s="138">
        <f>'Q2 (i)'!$C$11</f>
        <v>1620.8267690714965</v>
      </c>
      <c r="E288" s="122">
        <f t="shared" si="21"/>
        <v>0</v>
      </c>
      <c r="F288" s="150">
        <f>(C288-E288)*'Q2 (i)'!$C$6</f>
        <v>-566.6205705931676</v>
      </c>
      <c r="G288" s="151">
        <f t="shared" si="22"/>
        <v>2187.447339664664</v>
      </c>
      <c r="H288" s="152">
        <f t="shared" si="23"/>
        <v>-156377.91243584332</v>
      </c>
      <c r="I288" s="153" t="str">
        <f t="shared" si="24"/>
        <v/>
      </c>
    </row>
    <row r="289" spans="2:9" x14ac:dyDescent="0.2">
      <c r="B289" s="40">
        <v>281</v>
      </c>
      <c r="C289" s="45">
        <f t="shared" si="20"/>
        <v>-156377.91243584332</v>
      </c>
      <c r="D289" s="138">
        <f>'Q2 (i)'!$C$11</f>
        <v>1620.8267690714965</v>
      </c>
      <c r="E289" s="122">
        <f t="shared" si="21"/>
        <v>0</v>
      </c>
      <c r="F289" s="150">
        <f>(C289-E289)*'Q2 (i)'!$C$6</f>
        <v>-574.6590226399278</v>
      </c>
      <c r="G289" s="151">
        <f t="shared" si="22"/>
        <v>2195.4857917114241</v>
      </c>
      <c r="H289" s="152">
        <f t="shared" si="23"/>
        <v>-158573.39822755475</v>
      </c>
      <c r="I289" s="153" t="str">
        <f t="shared" si="24"/>
        <v/>
      </c>
    </row>
    <row r="290" spans="2:9" x14ac:dyDescent="0.2">
      <c r="B290" s="40">
        <v>282</v>
      </c>
      <c r="C290" s="45">
        <f t="shared" si="20"/>
        <v>-158573.39822755475</v>
      </c>
      <c r="D290" s="138">
        <f>'Q2 (i)'!$C$11</f>
        <v>1620.8267690714965</v>
      </c>
      <c r="E290" s="122">
        <f t="shared" si="21"/>
        <v>0</v>
      </c>
      <c r="F290" s="150">
        <f>(C290-E290)*'Q2 (i)'!$C$6</f>
        <v>-582.72701446583449</v>
      </c>
      <c r="G290" s="151">
        <f t="shared" si="22"/>
        <v>2203.5537835373311</v>
      </c>
      <c r="H290" s="152">
        <f t="shared" si="23"/>
        <v>-160776.95201109207</v>
      </c>
      <c r="I290" s="153" t="str">
        <f t="shared" si="24"/>
        <v/>
      </c>
    </row>
    <row r="291" spans="2:9" x14ac:dyDescent="0.2">
      <c r="B291" s="40">
        <v>283</v>
      </c>
      <c r="C291" s="45">
        <f t="shared" si="20"/>
        <v>-160776.95201109207</v>
      </c>
      <c r="D291" s="138">
        <f>'Q2 (i)'!$C$11</f>
        <v>1620.8267690714965</v>
      </c>
      <c r="E291" s="122">
        <f t="shared" si="21"/>
        <v>0</v>
      </c>
      <c r="F291" s="150">
        <f>(C291-E291)*'Q2 (i)'!$C$6</f>
        <v>-590.82465462394566</v>
      </c>
      <c r="G291" s="151">
        <f t="shared" si="22"/>
        <v>2211.6514236954422</v>
      </c>
      <c r="H291" s="152">
        <f t="shared" si="23"/>
        <v>-162988.60343478751</v>
      </c>
      <c r="I291" s="153" t="str">
        <f t="shared" si="24"/>
        <v/>
      </c>
    </row>
    <row r="292" spans="2:9" x14ac:dyDescent="0.2">
      <c r="B292" s="40">
        <v>284</v>
      </c>
      <c r="C292" s="45">
        <f t="shared" si="20"/>
        <v>-162988.60343478751</v>
      </c>
      <c r="D292" s="138">
        <f>'Q2 (i)'!$C$11</f>
        <v>1620.8267690714965</v>
      </c>
      <c r="E292" s="122">
        <f t="shared" si="21"/>
        <v>0</v>
      </c>
      <c r="F292" s="150">
        <f>(C292-E292)*'Q2 (i)'!$C$6</f>
        <v>-598.9520520662312</v>
      </c>
      <c r="G292" s="151">
        <f t="shared" si="22"/>
        <v>2219.7788211377278</v>
      </c>
      <c r="H292" s="152">
        <f t="shared" si="23"/>
        <v>-165208.38225592524</v>
      </c>
      <c r="I292" s="153" t="str">
        <f t="shared" si="24"/>
        <v/>
      </c>
    </row>
    <row r="293" spans="2:9" x14ac:dyDescent="0.2">
      <c r="B293" s="40">
        <v>285</v>
      </c>
      <c r="C293" s="45">
        <f t="shared" si="20"/>
        <v>-165208.38225592524</v>
      </c>
      <c r="D293" s="138">
        <f>'Q2 (i)'!$C$11</f>
        <v>1620.8267690714965</v>
      </c>
      <c r="E293" s="122">
        <f t="shared" si="21"/>
        <v>0</v>
      </c>
      <c r="F293" s="150">
        <f>(C293-E293)*'Q2 (i)'!$C$6</f>
        <v>-607.10931614503886</v>
      </c>
      <c r="G293" s="151">
        <f t="shared" si="22"/>
        <v>2227.9360852165355</v>
      </c>
      <c r="H293" s="152">
        <f t="shared" si="23"/>
        <v>-167436.31834114177</v>
      </c>
      <c r="I293" s="153" t="str">
        <f t="shared" si="24"/>
        <v/>
      </c>
    </row>
    <row r="294" spans="2:9" x14ac:dyDescent="0.2">
      <c r="B294" s="40">
        <v>286</v>
      </c>
      <c r="C294" s="45">
        <f t="shared" si="20"/>
        <v>-167436.31834114177</v>
      </c>
      <c r="D294" s="138">
        <f>'Q2 (i)'!$C$11</f>
        <v>1620.8267690714965</v>
      </c>
      <c r="E294" s="122">
        <f t="shared" si="21"/>
        <v>0</v>
      </c>
      <c r="F294" s="150">
        <f>(C294-E294)*'Q2 (i)'!$C$6</f>
        <v>-615.29655661456502</v>
      </c>
      <c r="G294" s="151">
        <f t="shared" si="22"/>
        <v>2236.1233256860614</v>
      </c>
      <c r="H294" s="152">
        <f t="shared" si="23"/>
        <v>-169672.44166682783</v>
      </c>
      <c r="I294" s="153" t="str">
        <f t="shared" si="24"/>
        <v/>
      </c>
    </row>
    <row r="295" spans="2:9" x14ac:dyDescent="0.2">
      <c r="B295" s="40">
        <v>287</v>
      </c>
      <c r="C295" s="45">
        <f t="shared" si="20"/>
        <v>-169672.44166682783</v>
      </c>
      <c r="D295" s="138">
        <f>'Q2 (i)'!$C$11</f>
        <v>1620.8267690714965</v>
      </c>
      <c r="E295" s="122">
        <f t="shared" si="21"/>
        <v>0</v>
      </c>
      <c r="F295" s="150">
        <f>(C295-E295)*'Q2 (i)'!$C$6</f>
        <v>-623.51388363233218</v>
      </c>
      <c r="G295" s="151">
        <f t="shared" si="22"/>
        <v>2244.3406527038287</v>
      </c>
      <c r="H295" s="152">
        <f t="shared" si="23"/>
        <v>-171916.78231953166</v>
      </c>
      <c r="I295" s="153" t="str">
        <f t="shared" si="24"/>
        <v/>
      </c>
    </row>
    <row r="296" spans="2:9" x14ac:dyDescent="0.2">
      <c r="B296" s="40">
        <v>288</v>
      </c>
      <c r="C296" s="45">
        <f t="shared" si="20"/>
        <v>-171916.78231953166</v>
      </c>
      <c r="D296" s="138">
        <f>'Q2 (i)'!$C$11</f>
        <v>1620.8267690714965</v>
      </c>
      <c r="E296" s="122">
        <f t="shared" si="21"/>
        <v>0</v>
      </c>
      <c r="F296" s="150">
        <f>(C296-E296)*'Q2 (i)'!$C$6</f>
        <v>-631.76140776067086</v>
      </c>
      <c r="G296" s="151">
        <f t="shared" si="22"/>
        <v>2252.5881768321674</v>
      </c>
      <c r="H296" s="152">
        <f t="shared" si="23"/>
        <v>-174169.37049636382</v>
      </c>
      <c r="I296" s="153" t="str">
        <f t="shared" si="24"/>
        <v/>
      </c>
    </row>
    <row r="297" spans="2:9" x14ac:dyDescent="0.2">
      <c r="B297" s="40">
        <v>289</v>
      </c>
      <c r="C297" s="45">
        <f t="shared" si="20"/>
        <v>-174169.37049636382</v>
      </c>
      <c r="D297" s="138">
        <f>'Q2 (i)'!$C$11</f>
        <v>1620.8267690714965</v>
      </c>
      <c r="E297" s="122">
        <f t="shared" si="21"/>
        <v>-17416.937049636381</v>
      </c>
      <c r="F297" s="150">
        <f>(C297-E297)*'Q2 (i)'!$C$6</f>
        <v>-576.0353159713859</v>
      </c>
      <c r="G297" s="151">
        <f t="shared" si="22"/>
        <v>-15220.074964593499</v>
      </c>
      <c r="H297" s="152">
        <f t="shared" si="23"/>
        <v>-158949.29553177033</v>
      </c>
      <c r="I297" s="153" t="str">
        <f t="shared" si="24"/>
        <v/>
      </c>
    </row>
    <row r="298" spans="2:9" x14ac:dyDescent="0.2">
      <c r="B298" s="40">
        <v>290</v>
      </c>
      <c r="C298" s="45">
        <f t="shared" si="20"/>
        <v>-158949.29553177033</v>
      </c>
      <c r="D298" s="138">
        <f>'Q2 (i)'!$C$11</f>
        <v>1620.8267690714965</v>
      </c>
      <c r="E298" s="122">
        <f t="shared" si="21"/>
        <v>0</v>
      </c>
      <c r="F298" s="150">
        <f>(C298-E298)*'Q2 (i)'!$C$6</f>
        <v>-584.10836541296487</v>
      </c>
      <c r="G298" s="151">
        <f t="shared" si="22"/>
        <v>2204.9351344844613</v>
      </c>
      <c r="H298" s="152">
        <f t="shared" si="23"/>
        <v>-161154.23066625479</v>
      </c>
      <c r="I298" s="153" t="str">
        <f t="shared" si="24"/>
        <v/>
      </c>
    </row>
    <row r="299" spans="2:9" x14ac:dyDescent="0.2">
      <c r="B299" s="40">
        <v>291</v>
      </c>
      <c r="C299" s="45">
        <f t="shared" si="20"/>
        <v>-161154.23066625479</v>
      </c>
      <c r="D299" s="138">
        <f>'Q2 (i)'!$C$11</f>
        <v>1620.8267690714965</v>
      </c>
      <c r="E299" s="122">
        <f t="shared" si="21"/>
        <v>0</v>
      </c>
      <c r="F299" s="150">
        <f>(C299-E299)*'Q2 (i)'!$C$6</f>
        <v>-592.21108177252188</v>
      </c>
      <c r="G299" s="151">
        <f t="shared" si="22"/>
        <v>2213.0378508440185</v>
      </c>
      <c r="H299" s="152">
        <f t="shared" si="23"/>
        <v>-163367.2685170988</v>
      </c>
      <c r="I299" s="153" t="str">
        <f t="shared" si="24"/>
        <v/>
      </c>
    </row>
    <row r="300" spans="2:9" x14ac:dyDescent="0.2">
      <c r="B300" s="40">
        <v>292</v>
      </c>
      <c r="C300" s="45">
        <f t="shared" si="20"/>
        <v>-163367.2685170988</v>
      </c>
      <c r="D300" s="138">
        <f>'Q2 (i)'!$C$11</f>
        <v>1620.8267690714965</v>
      </c>
      <c r="E300" s="122">
        <f t="shared" si="21"/>
        <v>0</v>
      </c>
      <c r="F300" s="150">
        <f>(C300-E300)*'Q2 (i)'!$C$6</f>
        <v>-600.34357407032599</v>
      </c>
      <c r="G300" s="151">
        <f t="shared" si="22"/>
        <v>2221.1703431418227</v>
      </c>
      <c r="H300" s="152">
        <f t="shared" si="23"/>
        <v>-165588.43886024063</v>
      </c>
      <c r="I300" s="153" t="str">
        <f t="shared" si="24"/>
        <v/>
      </c>
    </row>
    <row r="301" spans="2:9" x14ac:dyDescent="0.2">
      <c r="B301" s="40">
        <v>293</v>
      </c>
      <c r="C301" s="45">
        <f t="shared" si="20"/>
        <v>-165588.43886024063</v>
      </c>
      <c r="D301" s="138">
        <f>'Q2 (i)'!$C$11</f>
        <v>1620.8267690714965</v>
      </c>
      <c r="E301" s="122">
        <f t="shared" si="21"/>
        <v>0</v>
      </c>
      <c r="F301" s="150">
        <f>(C301-E301)*'Q2 (i)'!$C$6</f>
        <v>-608.50595172727503</v>
      </c>
      <c r="G301" s="151">
        <f t="shared" si="22"/>
        <v>2229.3327207987713</v>
      </c>
      <c r="H301" s="152">
        <f t="shared" si="23"/>
        <v>-167817.77158103939</v>
      </c>
      <c r="I301" s="153" t="str">
        <f t="shared" si="24"/>
        <v/>
      </c>
    </row>
    <row r="302" spans="2:9" x14ac:dyDescent="0.2">
      <c r="B302" s="40">
        <v>294</v>
      </c>
      <c r="C302" s="45">
        <f t="shared" si="20"/>
        <v>-167817.77158103939</v>
      </c>
      <c r="D302" s="138">
        <f>'Q2 (i)'!$C$11</f>
        <v>1620.8267690714965</v>
      </c>
      <c r="E302" s="122">
        <f t="shared" si="21"/>
        <v>0</v>
      </c>
      <c r="F302" s="150">
        <f>(C302-E302)*'Q2 (i)'!$C$6</f>
        <v>-616.69832456636789</v>
      </c>
      <c r="G302" s="151">
        <f t="shared" si="22"/>
        <v>2237.5250936378643</v>
      </c>
      <c r="H302" s="152">
        <f t="shared" si="23"/>
        <v>-170055.29667467726</v>
      </c>
      <c r="I302" s="153" t="str">
        <f t="shared" si="24"/>
        <v/>
      </c>
    </row>
    <row r="303" spans="2:9" x14ac:dyDescent="0.2">
      <c r="B303" s="40">
        <v>295</v>
      </c>
      <c r="C303" s="45">
        <f t="shared" si="20"/>
        <v>-170055.29667467726</v>
      </c>
      <c r="D303" s="138">
        <f>'Q2 (i)'!$C$11</f>
        <v>1620.8267690714965</v>
      </c>
      <c r="E303" s="122">
        <f t="shared" si="21"/>
        <v>0</v>
      </c>
      <c r="F303" s="150">
        <f>(C303-E303)*'Q2 (i)'!$C$6</f>
        <v>-624.92080281418168</v>
      </c>
      <c r="G303" s="151">
        <f t="shared" si="22"/>
        <v>2245.7475718856781</v>
      </c>
      <c r="H303" s="152">
        <f t="shared" si="23"/>
        <v>-172301.04424656293</v>
      </c>
      <c r="I303" s="153" t="str">
        <f t="shared" si="24"/>
        <v/>
      </c>
    </row>
    <row r="304" spans="2:9" x14ac:dyDescent="0.2">
      <c r="B304" s="40">
        <v>296</v>
      </c>
      <c r="C304" s="45">
        <f t="shared" si="20"/>
        <v>-172301.04424656293</v>
      </c>
      <c r="D304" s="138">
        <f>'Q2 (i)'!$C$11</f>
        <v>1620.8267690714965</v>
      </c>
      <c r="E304" s="122">
        <f t="shared" si="21"/>
        <v>0</v>
      </c>
      <c r="F304" s="150">
        <f>(C304-E304)*'Q2 (i)'!$C$6</f>
        <v>-633.17349710235533</v>
      </c>
      <c r="G304" s="151">
        <f t="shared" si="22"/>
        <v>2254.0002661738517</v>
      </c>
      <c r="H304" s="152">
        <f t="shared" si="23"/>
        <v>-174555.04451273679</v>
      </c>
      <c r="I304" s="153" t="str">
        <f t="shared" si="24"/>
        <v/>
      </c>
    </row>
    <row r="305" spans="2:9" x14ac:dyDescent="0.2">
      <c r="B305" s="40">
        <v>297</v>
      </c>
      <c r="C305" s="45">
        <f t="shared" si="20"/>
        <v>-174555.04451273679</v>
      </c>
      <c r="D305" s="138">
        <f>'Q2 (i)'!$C$11</f>
        <v>1620.8267690714965</v>
      </c>
      <c r="E305" s="122">
        <f t="shared" si="21"/>
        <v>0</v>
      </c>
      <c r="F305" s="150">
        <f>(C305-E305)*'Q2 (i)'!$C$6</f>
        <v>-641.45651846907822</v>
      </c>
      <c r="G305" s="151">
        <f t="shared" si="22"/>
        <v>2262.2832875405747</v>
      </c>
      <c r="H305" s="152">
        <f t="shared" si="23"/>
        <v>-176817.32780027736</v>
      </c>
      <c r="I305" s="153" t="str">
        <f t="shared" si="24"/>
        <v/>
      </c>
    </row>
    <row r="306" spans="2:9" x14ac:dyDescent="0.2">
      <c r="B306" s="40">
        <v>298</v>
      </c>
      <c r="C306" s="45">
        <f t="shared" si="20"/>
        <v>-176817.32780027736</v>
      </c>
      <c r="D306" s="138">
        <f>'Q2 (i)'!$C$11</f>
        <v>1620.8267690714965</v>
      </c>
      <c r="E306" s="122">
        <f t="shared" si="21"/>
        <v>0</v>
      </c>
      <c r="F306" s="150">
        <f>(C306-E306)*'Q2 (i)'!$C$6</f>
        <v>-649.76997836058342</v>
      </c>
      <c r="G306" s="151">
        <f t="shared" si="22"/>
        <v>2270.5967474320801</v>
      </c>
      <c r="H306" s="152">
        <f t="shared" si="23"/>
        <v>-179087.92454770944</v>
      </c>
      <c r="I306" s="153" t="str">
        <f t="shared" si="24"/>
        <v/>
      </c>
    </row>
    <row r="307" spans="2:9" x14ac:dyDescent="0.2">
      <c r="B307" s="40">
        <v>299</v>
      </c>
      <c r="C307" s="45">
        <f t="shared" si="20"/>
        <v>-179087.92454770944</v>
      </c>
      <c r="D307" s="138">
        <f>'Q2 (i)'!$C$11</f>
        <v>1620.8267690714965</v>
      </c>
      <c r="E307" s="122">
        <f t="shared" si="21"/>
        <v>0</v>
      </c>
      <c r="F307" s="150">
        <f>(C307-E307)*'Q2 (i)'!$C$6</f>
        <v>-658.11398863264822</v>
      </c>
      <c r="G307" s="151">
        <f t="shared" si="22"/>
        <v>2278.9407577041447</v>
      </c>
      <c r="H307" s="152">
        <f t="shared" si="23"/>
        <v>-181366.86530541358</v>
      </c>
      <c r="I307" s="153" t="str">
        <f t="shared" si="24"/>
        <v/>
      </c>
    </row>
    <row r="308" spans="2:9" x14ac:dyDescent="0.2">
      <c r="B308" s="40">
        <v>300</v>
      </c>
      <c r="C308" s="45">
        <f t="shared" si="20"/>
        <v>-181366.86530541358</v>
      </c>
      <c r="D308" s="138">
        <f>'Q2 (i)'!$C$11</f>
        <v>1620.8267690714965</v>
      </c>
      <c r="E308" s="122">
        <f t="shared" si="21"/>
        <v>0</v>
      </c>
      <c r="F308" s="150">
        <f>(C308-E308)*'Q2 (i)'!$C$6</f>
        <v>-666.48866155209805</v>
      </c>
      <c r="G308" s="151">
        <f t="shared" si="22"/>
        <v>2287.3154306235947</v>
      </c>
      <c r="H308" s="152">
        <f t="shared" si="23"/>
        <v>-183654.18073603717</v>
      </c>
      <c r="I308" s="153" t="str">
        <f t="shared" si="24"/>
        <v/>
      </c>
    </row>
    <row r="309" spans="2:9" x14ac:dyDescent="0.2">
      <c r="B309" s="40">
        <v>301</v>
      </c>
      <c r="C309" s="45">
        <f t="shared" si="20"/>
        <v>-183654.18073603717</v>
      </c>
      <c r="D309" s="138">
        <f>'Q2 (i)'!$C$11</f>
        <v>1620.8267690714965</v>
      </c>
      <c r="E309" s="122">
        <f t="shared" si="21"/>
        <v>-18365.418073603716</v>
      </c>
      <c r="F309" s="150">
        <f>(C309-E309)*'Q2 (i)'!$C$6</f>
        <v>-607.40469881848617</v>
      </c>
      <c r="G309" s="151">
        <f t="shared" si="22"/>
        <v>-16137.186605713734</v>
      </c>
      <c r="H309" s="152">
        <f t="shared" si="23"/>
        <v>-167516.99413032344</v>
      </c>
      <c r="I309" s="153" t="str">
        <f t="shared" si="24"/>
        <v/>
      </c>
    </row>
    <row r="310" spans="2:9" x14ac:dyDescent="0.2">
      <c r="B310" s="40">
        <v>302</v>
      </c>
      <c r="C310" s="45">
        <f t="shared" si="20"/>
        <v>-167516.99413032344</v>
      </c>
      <c r="D310" s="138">
        <f>'Q2 (i)'!$C$11</f>
        <v>1620.8267690714965</v>
      </c>
      <c r="E310" s="122">
        <f t="shared" si="21"/>
        <v>0</v>
      </c>
      <c r="F310" s="150">
        <f>(C310-E310)*'Q2 (i)'!$C$6</f>
        <v>-615.59302476303742</v>
      </c>
      <c r="G310" s="151">
        <f t="shared" si="22"/>
        <v>2236.4197938345342</v>
      </c>
      <c r="H310" s="152">
        <f t="shared" si="23"/>
        <v>-169753.41392415797</v>
      </c>
      <c r="I310" s="153" t="str">
        <f t="shared" si="24"/>
        <v/>
      </c>
    </row>
    <row r="311" spans="2:9" x14ac:dyDescent="0.2">
      <c r="B311" s="40">
        <v>303</v>
      </c>
      <c r="C311" s="45">
        <f t="shared" si="20"/>
        <v>-169753.41392415797</v>
      </c>
      <c r="D311" s="138">
        <f>'Q2 (i)'!$C$11</f>
        <v>1620.8267690714965</v>
      </c>
      <c r="E311" s="122">
        <f t="shared" si="21"/>
        <v>0</v>
      </c>
      <c r="F311" s="150">
        <f>(C311-E311)*'Q2 (i)'!$C$6</f>
        <v>-623.81144124474361</v>
      </c>
      <c r="G311" s="151">
        <f t="shared" si="22"/>
        <v>2244.63821031624</v>
      </c>
      <c r="H311" s="152">
        <f t="shared" si="23"/>
        <v>-171998.05213447422</v>
      </c>
      <c r="I311" s="153" t="str">
        <f t="shared" si="24"/>
        <v/>
      </c>
    </row>
    <row r="312" spans="2:9" x14ac:dyDescent="0.2">
      <c r="B312" s="40">
        <v>304</v>
      </c>
      <c r="C312" s="45">
        <f t="shared" si="20"/>
        <v>-171998.05213447422</v>
      </c>
      <c r="D312" s="138">
        <f>'Q2 (i)'!$C$11</f>
        <v>1620.8267690714965</v>
      </c>
      <c r="E312" s="122">
        <f t="shared" si="21"/>
        <v>0</v>
      </c>
      <c r="F312" s="150">
        <f>(C312-E312)*'Q2 (i)'!$C$6</f>
        <v>-632.06005884059346</v>
      </c>
      <c r="G312" s="151">
        <f t="shared" si="22"/>
        <v>2252.8868279120898</v>
      </c>
      <c r="H312" s="152">
        <f t="shared" si="23"/>
        <v>-174250.93896238631</v>
      </c>
      <c r="I312" s="153" t="str">
        <f t="shared" si="24"/>
        <v/>
      </c>
    </row>
    <row r="313" spans="2:9" x14ac:dyDescent="0.2">
      <c r="B313" s="40">
        <v>305</v>
      </c>
      <c r="C313" s="45">
        <f t="shared" si="20"/>
        <v>-174250.93896238631</v>
      </c>
      <c r="D313" s="138">
        <f>'Q2 (i)'!$C$11</f>
        <v>1620.8267690714965</v>
      </c>
      <c r="E313" s="122">
        <f t="shared" si="21"/>
        <v>0</v>
      </c>
      <c r="F313" s="150">
        <f>(C313-E313)*'Q2 (i)'!$C$6</f>
        <v>-640.3389885339252</v>
      </c>
      <c r="G313" s="151">
        <f t="shared" si="22"/>
        <v>2261.1657576054217</v>
      </c>
      <c r="H313" s="152">
        <f t="shared" si="23"/>
        <v>-176512.10471999174</v>
      </c>
      <c r="I313" s="153" t="str">
        <f t="shared" si="24"/>
        <v/>
      </c>
    </row>
    <row r="314" spans="2:9" x14ac:dyDescent="0.2">
      <c r="B314" s="40">
        <v>306</v>
      </c>
      <c r="C314" s="45">
        <f t="shared" si="20"/>
        <v>-176512.10471999174</v>
      </c>
      <c r="D314" s="138">
        <f>'Q2 (i)'!$C$11</f>
        <v>1620.8267690714965</v>
      </c>
      <c r="E314" s="122">
        <f t="shared" si="21"/>
        <v>0</v>
      </c>
      <c r="F314" s="150">
        <f>(C314-E314)*'Q2 (i)'!$C$6</f>
        <v>-648.64834171591963</v>
      </c>
      <c r="G314" s="151">
        <f t="shared" si="22"/>
        <v>2269.4751107874163</v>
      </c>
      <c r="H314" s="152">
        <f t="shared" si="23"/>
        <v>-178781.57983077914</v>
      </c>
      <c r="I314" s="153" t="str">
        <f t="shared" si="24"/>
        <v/>
      </c>
    </row>
    <row r="315" spans="2:9" x14ac:dyDescent="0.2">
      <c r="B315" s="40">
        <v>307</v>
      </c>
      <c r="C315" s="45">
        <f t="shared" si="20"/>
        <v>-178781.57983077914</v>
      </c>
      <c r="D315" s="138">
        <f>'Q2 (i)'!$C$11</f>
        <v>1620.8267690714965</v>
      </c>
      <c r="E315" s="122">
        <f t="shared" si="21"/>
        <v>0</v>
      </c>
      <c r="F315" s="150">
        <f>(C315-E315)*'Q2 (i)'!$C$6</f>
        <v>-656.98823018709857</v>
      </c>
      <c r="G315" s="151">
        <f t="shared" si="22"/>
        <v>2277.814999258595</v>
      </c>
      <c r="H315" s="152">
        <f t="shared" si="23"/>
        <v>-181059.39483003772</v>
      </c>
      <c r="I315" s="153" t="str">
        <f t="shared" si="24"/>
        <v/>
      </c>
    </row>
    <row r="316" spans="2:9" x14ac:dyDescent="0.2">
      <c r="B316" s="40">
        <v>308</v>
      </c>
      <c r="C316" s="45">
        <f t="shared" si="20"/>
        <v>-181059.39483003772</v>
      </c>
      <c r="D316" s="138">
        <f>'Q2 (i)'!$C$11</f>
        <v>1620.8267690714965</v>
      </c>
      <c r="E316" s="122">
        <f t="shared" si="21"/>
        <v>0</v>
      </c>
      <c r="F316" s="150">
        <f>(C316-E316)*'Q2 (i)'!$C$6</f>
        <v>-665.35876615883012</v>
      </c>
      <c r="G316" s="151">
        <f t="shared" si="22"/>
        <v>2286.1855352303264</v>
      </c>
      <c r="H316" s="152">
        <f t="shared" si="23"/>
        <v>-183345.58036526805</v>
      </c>
      <c r="I316" s="153" t="str">
        <f t="shared" si="24"/>
        <v/>
      </c>
    </row>
    <row r="317" spans="2:9" x14ac:dyDescent="0.2">
      <c r="B317" s="40">
        <v>309</v>
      </c>
      <c r="C317" s="45">
        <f t="shared" si="20"/>
        <v>-183345.58036526805</v>
      </c>
      <c r="D317" s="138">
        <f>'Q2 (i)'!$C$11</f>
        <v>1620.8267690714965</v>
      </c>
      <c r="E317" s="122">
        <f t="shared" si="21"/>
        <v>0</v>
      </c>
      <c r="F317" s="150">
        <f>(C317-E317)*'Q2 (i)'!$C$6</f>
        <v>-673.76006225483729</v>
      </c>
      <c r="G317" s="151">
        <f t="shared" si="22"/>
        <v>2294.5868313263336</v>
      </c>
      <c r="H317" s="152">
        <f t="shared" si="23"/>
        <v>-185640.16719659438</v>
      </c>
      <c r="I317" s="153" t="str">
        <f t="shared" si="24"/>
        <v/>
      </c>
    </row>
    <row r="318" spans="2:9" x14ac:dyDescent="0.2">
      <c r="B318" s="40">
        <v>310</v>
      </c>
      <c r="C318" s="45">
        <f t="shared" si="20"/>
        <v>-185640.16719659438</v>
      </c>
      <c r="D318" s="138">
        <f>'Q2 (i)'!$C$11</f>
        <v>1620.8267690714965</v>
      </c>
      <c r="E318" s="122">
        <f t="shared" si="21"/>
        <v>0</v>
      </c>
      <c r="F318" s="150">
        <f>(C318-E318)*'Q2 (i)'!$C$6</f>
        <v>-682.19223151271387</v>
      </c>
      <c r="G318" s="151">
        <f t="shared" si="22"/>
        <v>2303.0190005842105</v>
      </c>
      <c r="H318" s="152">
        <f t="shared" si="23"/>
        <v>-187943.18619717858</v>
      </c>
      <c r="I318" s="153" t="str">
        <f t="shared" si="24"/>
        <v/>
      </c>
    </row>
    <row r="319" spans="2:9" x14ac:dyDescent="0.2">
      <c r="B319" s="40">
        <v>311</v>
      </c>
      <c r="C319" s="45">
        <f t="shared" si="20"/>
        <v>-187943.18619717858</v>
      </c>
      <c r="D319" s="138">
        <f>'Q2 (i)'!$C$11</f>
        <v>1620.8267690714965</v>
      </c>
      <c r="E319" s="122">
        <f t="shared" si="21"/>
        <v>0</v>
      </c>
      <c r="F319" s="150">
        <f>(C319-E319)*'Q2 (i)'!$C$6</f>
        <v>-690.65538738544535</v>
      </c>
      <c r="G319" s="151">
        <f t="shared" si="22"/>
        <v>2311.482156456942</v>
      </c>
      <c r="H319" s="152">
        <f t="shared" si="23"/>
        <v>-190254.66835363553</v>
      </c>
      <c r="I319" s="153" t="str">
        <f t="shared" si="24"/>
        <v/>
      </c>
    </row>
    <row r="320" spans="2:9" x14ac:dyDescent="0.2">
      <c r="B320" s="40">
        <v>312</v>
      </c>
      <c r="C320" s="45">
        <f t="shared" si="20"/>
        <v>-190254.66835363553</v>
      </c>
      <c r="D320" s="138">
        <f>'Q2 (i)'!$C$11</f>
        <v>1620.8267690714965</v>
      </c>
      <c r="E320" s="122">
        <f t="shared" si="21"/>
        <v>0</v>
      </c>
      <c r="F320" s="150">
        <f>(C320-E320)*'Q2 (i)'!$C$6</f>
        <v>-699.14964374293538</v>
      </c>
      <c r="G320" s="151">
        <f t="shared" si="22"/>
        <v>2319.976412814432</v>
      </c>
      <c r="H320" s="152">
        <f t="shared" si="23"/>
        <v>-192574.64476644996</v>
      </c>
      <c r="I320" s="153" t="str">
        <f t="shared" si="24"/>
        <v/>
      </c>
    </row>
    <row r="321" spans="2:9" x14ac:dyDescent="0.2">
      <c r="B321" s="40">
        <v>313</v>
      </c>
      <c r="C321" s="45">
        <f t="shared" si="20"/>
        <v>-192574.64476644996</v>
      </c>
      <c r="D321" s="138">
        <f>'Q2 (i)'!$C$11</f>
        <v>1620.8267690714965</v>
      </c>
      <c r="E321" s="122">
        <f t="shared" si="21"/>
        <v>-19257.464476644996</v>
      </c>
      <c r="F321" s="150">
        <f>(C321-E321)*'Q2 (i)'!$C$6</f>
        <v>-636.90760338618384</v>
      </c>
      <c r="G321" s="151">
        <f t="shared" si="22"/>
        <v>-16999.730104187314</v>
      </c>
      <c r="H321" s="152">
        <f t="shared" si="23"/>
        <v>-175574.91466226266</v>
      </c>
      <c r="I321" s="153" t="str">
        <f t="shared" si="24"/>
        <v/>
      </c>
    </row>
    <row r="322" spans="2:9" x14ac:dyDescent="0.2">
      <c r="B322" s="40">
        <v>314</v>
      </c>
      <c r="C322" s="45">
        <f t="shared" si="20"/>
        <v>-175574.91466226266</v>
      </c>
      <c r="D322" s="138">
        <f>'Q2 (i)'!$C$11</f>
        <v>1620.8267690714965</v>
      </c>
      <c r="E322" s="122">
        <f t="shared" si="21"/>
        <v>0</v>
      </c>
      <c r="F322" s="150">
        <f>(C322-E322)*'Q2 (i)'!$C$6</f>
        <v>-645.20434688178079</v>
      </c>
      <c r="G322" s="151">
        <f t="shared" si="22"/>
        <v>2266.0311159532775</v>
      </c>
      <c r="H322" s="152">
        <f t="shared" si="23"/>
        <v>-177840.94577821594</v>
      </c>
      <c r="I322" s="153" t="str">
        <f t="shared" si="24"/>
        <v/>
      </c>
    </row>
    <row r="323" spans="2:9" x14ac:dyDescent="0.2">
      <c r="B323" s="40">
        <v>315</v>
      </c>
      <c r="C323" s="45">
        <f t="shared" si="20"/>
        <v>-177840.94577821594</v>
      </c>
      <c r="D323" s="138">
        <f>'Q2 (i)'!$C$11</f>
        <v>1620.8267690714965</v>
      </c>
      <c r="E323" s="122">
        <f t="shared" si="21"/>
        <v>0</v>
      </c>
      <c r="F323" s="150">
        <f>(C323-E323)*'Q2 (i)'!$C$6</f>
        <v>-653.53157932836837</v>
      </c>
      <c r="G323" s="151">
        <f t="shared" si="22"/>
        <v>2274.358348399865</v>
      </c>
      <c r="H323" s="152">
        <f t="shared" si="23"/>
        <v>-180115.30412661581</v>
      </c>
      <c r="I323" s="153" t="str">
        <f t="shared" si="24"/>
        <v/>
      </c>
    </row>
    <row r="324" spans="2:9" x14ac:dyDescent="0.2">
      <c r="B324" s="40">
        <v>316</v>
      </c>
      <c r="C324" s="45">
        <f t="shared" si="20"/>
        <v>-180115.30412661581</v>
      </c>
      <c r="D324" s="138">
        <f>'Q2 (i)'!$C$11</f>
        <v>1620.8267690714965</v>
      </c>
      <c r="E324" s="122">
        <f t="shared" si="21"/>
        <v>0</v>
      </c>
      <c r="F324" s="150">
        <f>(C324-E324)*'Q2 (i)'!$C$6</f>
        <v>-661.88941276703019</v>
      </c>
      <c r="G324" s="151">
        <f t="shared" si="22"/>
        <v>2282.7161818385266</v>
      </c>
      <c r="H324" s="152">
        <f t="shared" si="23"/>
        <v>-182398.02030845435</v>
      </c>
      <c r="I324" s="153" t="str">
        <f t="shared" si="24"/>
        <v/>
      </c>
    </row>
    <row r="325" spans="2:9" x14ac:dyDescent="0.2">
      <c r="B325" s="40">
        <v>317</v>
      </c>
      <c r="C325" s="45">
        <f t="shared" si="20"/>
        <v>-182398.02030845435</v>
      </c>
      <c r="D325" s="138">
        <f>'Q2 (i)'!$C$11</f>
        <v>1620.8267690714965</v>
      </c>
      <c r="E325" s="122">
        <f t="shared" si="21"/>
        <v>0</v>
      </c>
      <c r="F325" s="150">
        <f>(C325-E325)*'Q2 (i)'!$C$6</f>
        <v>-670.27795965057976</v>
      </c>
      <c r="G325" s="151">
        <f t="shared" si="22"/>
        <v>2291.1047287220763</v>
      </c>
      <c r="H325" s="152">
        <f t="shared" si="23"/>
        <v>-184689.12503717642</v>
      </c>
      <c r="I325" s="153" t="str">
        <f t="shared" si="24"/>
        <v/>
      </c>
    </row>
    <row r="326" spans="2:9" x14ac:dyDescent="0.2">
      <c r="B326" s="40">
        <v>318</v>
      </c>
      <c r="C326" s="45">
        <f t="shared" si="20"/>
        <v>-184689.12503717642</v>
      </c>
      <c r="D326" s="138">
        <f>'Q2 (i)'!$C$11</f>
        <v>1620.8267690714965</v>
      </c>
      <c r="E326" s="122">
        <f t="shared" si="21"/>
        <v>0</v>
      </c>
      <c r="F326" s="150">
        <f>(C326-E326)*'Q2 (i)'!$C$6</f>
        <v>-678.69733284507299</v>
      </c>
      <c r="G326" s="151">
        <f t="shared" si="22"/>
        <v>2299.5241019165696</v>
      </c>
      <c r="H326" s="152">
        <f t="shared" si="23"/>
        <v>-186988.649139093</v>
      </c>
      <c r="I326" s="153" t="str">
        <f t="shared" si="24"/>
        <v/>
      </c>
    </row>
    <row r="327" spans="2:9" x14ac:dyDescent="0.2">
      <c r="B327" s="40">
        <v>319</v>
      </c>
      <c r="C327" s="45">
        <f t="shared" si="20"/>
        <v>-186988.649139093</v>
      </c>
      <c r="D327" s="138">
        <f>'Q2 (i)'!$C$11</f>
        <v>1620.8267690714965</v>
      </c>
      <c r="E327" s="122">
        <f t="shared" si="21"/>
        <v>0</v>
      </c>
      <c r="F327" s="150">
        <f>(C327-E327)*'Q2 (i)'!$C$6</f>
        <v>-687.14764563132712</v>
      </c>
      <c r="G327" s="151">
        <f t="shared" si="22"/>
        <v>2307.9744147028237</v>
      </c>
      <c r="H327" s="152">
        <f t="shared" si="23"/>
        <v>-189296.62355379583</v>
      </c>
      <c r="I327" s="153" t="str">
        <f t="shared" si="24"/>
        <v/>
      </c>
    </row>
    <row r="328" spans="2:9" x14ac:dyDescent="0.2">
      <c r="B328" s="40">
        <v>320</v>
      </c>
      <c r="C328" s="45">
        <f t="shared" si="20"/>
        <v>-189296.62355379583</v>
      </c>
      <c r="D328" s="138">
        <f>'Q2 (i)'!$C$11</f>
        <v>1620.8267690714965</v>
      </c>
      <c r="E328" s="122">
        <f t="shared" si="21"/>
        <v>0</v>
      </c>
      <c r="F328" s="150">
        <f>(C328-E328)*'Q2 (i)'!$C$6</f>
        <v>-695.62901170644477</v>
      </c>
      <c r="G328" s="151">
        <f t="shared" si="22"/>
        <v>2316.4557807779411</v>
      </c>
      <c r="H328" s="152">
        <f t="shared" si="23"/>
        <v>-191613.07933457376</v>
      </c>
      <c r="I328" s="153" t="str">
        <f t="shared" si="24"/>
        <v/>
      </c>
    </row>
    <row r="329" spans="2:9" x14ac:dyDescent="0.2">
      <c r="B329" s="40">
        <v>321</v>
      </c>
      <c r="C329" s="45">
        <f t="shared" si="20"/>
        <v>-191613.07933457376</v>
      </c>
      <c r="D329" s="138">
        <f>'Q2 (i)'!$C$11</f>
        <v>1620.8267690714965</v>
      </c>
      <c r="E329" s="122">
        <f t="shared" si="21"/>
        <v>0</v>
      </c>
      <c r="F329" s="150">
        <f>(C329-E329)*'Q2 (i)'!$C$6</f>
        <v>-704.14154518534383</v>
      </c>
      <c r="G329" s="151">
        <f t="shared" si="22"/>
        <v>2324.9683142568401</v>
      </c>
      <c r="H329" s="152">
        <f t="shared" si="23"/>
        <v>-193938.0476488306</v>
      </c>
      <c r="I329" s="153" t="str">
        <f t="shared" si="24"/>
        <v/>
      </c>
    </row>
    <row r="330" spans="2:9" x14ac:dyDescent="0.2">
      <c r="B330" s="40">
        <v>322</v>
      </c>
      <c r="C330" s="45">
        <f t="shared" ref="C330:C368" si="25">H329</f>
        <v>-193938.0476488306</v>
      </c>
      <c r="D330" s="138">
        <f>'Q2 (i)'!$C$11</f>
        <v>1620.8267690714965</v>
      </c>
      <c r="E330" s="122">
        <f t="shared" ref="E330:E368" si="26">IF((B330-1)/12=INT((B330-1)/12),C330/10,0)</f>
        <v>0</v>
      </c>
      <c r="F330" s="150">
        <f>(C330-E330)*'Q2 (i)'!$C$6</f>
        <v>-712.68536060229269</v>
      </c>
      <c r="G330" s="151">
        <f t="shared" ref="G330:G368" si="27">D330-F330+E330</f>
        <v>2333.5121296737893</v>
      </c>
      <c r="H330" s="152">
        <f t="shared" ref="H330:H368" si="28">C330-G330</f>
        <v>-196271.55977850439</v>
      </c>
      <c r="I330" s="153" t="str">
        <f t="shared" ref="I330:I368" si="29">IF(AND(H330&lt;0,H329&gt;0),"Loan paid off","")</f>
        <v/>
      </c>
    </row>
    <row r="331" spans="2:9" x14ac:dyDescent="0.2">
      <c r="B331" s="40">
        <v>323</v>
      </c>
      <c r="C331" s="45">
        <f t="shared" si="25"/>
        <v>-196271.55977850439</v>
      </c>
      <c r="D331" s="138">
        <f>'Q2 (i)'!$C$11</f>
        <v>1620.8267690714965</v>
      </c>
      <c r="E331" s="122">
        <f t="shared" si="26"/>
        <v>0</v>
      </c>
      <c r="F331" s="150">
        <f>(C331-E331)*'Q2 (i)'!$C$6</f>
        <v>-721.26057291245138</v>
      </c>
      <c r="G331" s="151">
        <f t="shared" si="27"/>
        <v>2342.0873419839481</v>
      </c>
      <c r="H331" s="152">
        <f t="shared" si="28"/>
        <v>-198613.64712048834</v>
      </c>
      <c r="I331" s="153" t="str">
        <f t="shared" si="29"/>
        <v/>
      </c>
    </row>
    <row r="332" spans="2:9" x14ac:dyDescent="0.2">
      <c r="B332" s="40">
        <v>324</v>
      </c>
      <c r="C332" s="45">
        <f t="shared" si="25"/>
        <v>-198613.64712048834</v>
      </c>
      <c r="D332" s="138">
        <f>'Q2 (i)'!$C$11</f>
        <v>1620.8267690714965</v>
      </c>
      <c r="E332" s="122">
        <f t="shared" si="26"/>
        <v>0</v>
      </c>
      <c r="F332" s="150">
        <f>(C332-E332)*'Q2 (i)'!$C$6</f>
        <v>-729.86729749341816</v>
      </c>
      <c r="G332" s="151">
        <f t="shared" si="27"/>
        <v>2350.6940665649145</v>
      </c>
      <c r="H332" s="152">
        <f t="shared" si="28"/>
        <v>-200964.34118705324</v>
      </c>
      <c r="I332" s="153" t="str">
        <f t="shared" si="29"/>
        <v/>
      </c>
    </row>
    <row r="333" spans="2:9" x14ac:dyDescent="0.2">
      <c r="B333" s="40">
        <v>325</v>
      </c>
      <c r="C333" s="45">
        <f t="shared" si="25"/>
        <v>-200964.34118705324</v>
      </c>
      <c r="D333" s="138">
        <f>'Q2 (i)'!$C$11</f>
        <v>1620.8267690714965</v>
      </c>
      <c r="E333" s="122">
        <f t="shared" si="26"/>
        <v>-20096.434118705325</v>
      </c>
      <c r="F333" s="150">
        <f>(C333-E333)*'Q2 (i)'!$C$6</f>
        <v>-664.65508513210375</v>
      </c>
      <c r="G333" s="151">
        <f t="shared" si="27"/>
        <v>-17810.952264501724</v>
      </c>
      <c r="H333" s="152">
        <f t="shared" si="28"/>
        <v>-183153.38892255153</v>
      </c>
      <c r="I333" s="153" t="str">
        <f t="shared" si="29"/>
        <v/>
      </c>
    </row>
    <row r="334" spans="2:9" x14ac:dyDescent="0.2">
      <c r="B334" s="40">
        <v>326</v>
      </c>
      <c r="C334" s="45">
        <f t="shared" si="25"/>
        <v>-183153.38892255153</v>
      </c>
      <c r="D334" s="138">
        <f>'Q2 (i)'!$C$11</f>
        <v>1620.8267690714965</v>
      </c>
      <c r="E334" s="122">
        <f t="shared" si="26"/>
        <v>0</v>
      </c>
      <c r="F334" s="150">
        <f>(C334-E334)*'Q2 (i)'!$C$6</f>
        <v>-673.0537953344591</v>
      </c>
      <c r="G334" s="151">
        <f t="shared" si="27"/>
        <v>2293.8805644059557</v>
      </c>
      <c r="H334" s="152">
        <f t="shared" si="28"/>
        <v>-185447.26948695749</v>
      </c>
      <c r="I334" s="153" t="str">
        <f t="shared" si="29"/>
        <v/>
      </c>
    </row>
    <row r="335" spans="2:9" x14ac:dyDescent="0.2">
      <c r="B335" s="40">
        <v>327</v>
      </c>
      <c r="C335" s="45">
        <f t="shared" si="25"/>
        <v>-185447.26948695749</v>
      </c>
      <c r="D335" s="138">
        <f>'Q2 (i)'!$C$11</f>
        <v>1620.8267690714965</v>
      </c>
      <c r="E335" s="122">
        <f t="shared" si="26"/>
        <v>0</v>
      </c>
      <c r="F335" s="150">
        <f>(C335-E335)*'Q2 (i)'!$C$6</f>
        <v>-681.48336919601752</v>
      </c>
      <c r="G335" s="151">
        <f t="shared" si="27"/>
        <v>2302.310138267514</v>
      </c>
      <c r="H335" s="152">
        <f t="shared" si="28"/>
        <v>-187749.57962522501</v>
      </c>
      <c r="I335" s="153" t="str">
        <f t="shared" si="29"/>
        <v/>
      </c>
    </row>
    <row r="336" spans="2:9" x14ac:dyDescent="0.2">
      <c r="B336" s="40">
        <v>328</v>
      </c>
      <c r="C336" s="45">
        <f t="shared" si="25"/>
        <v>-187749.57962522501</v>
      </c>
      <c r="D336" s="138">
        <f>'Q2 (i)'!$C$11</f>
        <v>1620.8267690714965</v>
      </c>
      <c r="E336" s="122">
        <f t="shared" si="26"/>
        <v>0</v>
      </c>
      <c r="F336" s="150">
        <f>(C336-E336)*'Q2 (i)'!$C$6</f>
        <v>-689.94392013484401</v>
      </c>
      <c r="G336" s="151">
        <f t="shared" si="27"/>
        <v>2310.7706892063406</v>
      </c>
      <c r="H336" s="152">
        <f t="shared" si="28"/>
        <v>-190060.35031443136</v>
      </c>
      <c r="I336" s="153" t="str">
        <f t="shared" si="29"/>
        <v/>
      </c>
    </row>
    <row r="337" spans="2:9" x14ac:dyDescent="0.2">
      <c r="B337" s="40">
        <v>329</v>
      </c>
      <c r="C337" s="45">
        <f t="shared" si="25"/>
        <v>-190060.35031443136</v>
      </c>
      <c r="D337" s="138">
        <f>'Q2 (i)'!$C$11</f>
        <v>1620.8267690714965</v>
      </c>
      <c r="E337" s="122">
        <f t="shared" si="26"/>
        <v>0</v>
      </c>
      <c r="F337" s="150">
        <f>(C337-E337)*'Q2 (i)'!$C$6</f>
        <v>-698.43556198579347</v>
      </c>
      <c r="G337" s="151">
        <f t="shared" si="27"/>
        <v>2319.2623310572899</v>
      </c>
      <c r="H337" s="152">
        <f t="shared" si="28"/>
        <v>-192379.61264548864</v>
      </c>
      <c r="I337" s="153" t="str">
        <f t="shared" si="29"/>
        <v/>
      </c>
    </row>
    <row r="338" spans="2:9" x14ac:dyDescent="0.2">
      <c r="B338" s="40">
        <v>330</v>
      </c>
      <c r="C338" s="45">
        <f t="shared" si="25"/>
        <v>-192379.61264548864</v>
      </c>
      <c r="D338" s="138">
        <f>'Q2 (i)'!$C$11</f>
        <v>1620.8267690714965</v>
      </c>
      <c r="E338" s="122">
        <f t="shared" si="26"/>
        <v>0</v>
      </c>
      <c r="F338" s="150">
        <f>(C338-E338)*'Q2 (i)'!$C$6</f>
        <v>-706.95840900204189</v>
      </c>
      <c r="G338" s="151">
        <f t="shared" si="27"/>
        <v>2327.7851780735382</v>
      </c>
      <c r="H338" s="152">
        <f t="shared" si="28"/>
        <v>-194707.39782356218</v>
      </c>
      <c r="I338" s="153" t="str">
        <f t="shared" si="29"/>
        <v/>
      </c>
    </row>
    <row r="339" spans="2:9" x14ac:dyDescent="0.2">
      <c r="B339" s="40">
        <v>331</v>
      </c>
      <c r="C339" s="45">
        <f t="shared" si="25"/>
        <v>-194707.39782356218</v>
      </c>
      <c r="D339" s="138">
        <f>'Q2 (i)'!$C$11</f>
        <v>1620.8267690714965</v>
      </c>
      <c r="E339" s="122">
        <f t="shared" si="26"/>
        <v>0</v>
      </c>
      <c r="F339" s="150">
        <f>(C339-E339)*'Q2 (i)'!$C$6</f>
        <v>-715.51257585662404</v>
      </c>
      <c r="G339" s="151">
        <f t="shared" si="27"/>
        <v>2336.3393449281207</v>
      </c>
      <c r="H339" s="152">
        <f t="shared" si="28"/>
        <v>-197043.7371684903</v>
      </c>
      <c r="I339" s="153" t="str">
        <f t="shared" si="29"/>
        <v/>
      </c>
    </row>
    <row r="340" spans="2:9" x14ac:dyDescent="0.2">
      <c r="B340" s="40">
        <v>332</v>
      </c>
      <c r="C340" s="45">
        <f t="shared" si="25"/>
        <v>-197043.7371684903</v>
      </c>
      <c r="D340" s="138">
        <f>'Q2 (i)'!$C$11</f>
        <v>1620.8267690714965</v>
      </c>
      <c r="E340" s="122">
        <f t="shared" si="26"/>
        <v>0</v>
      </c>
      <c r="F340" s="150">
        <f>(C340-E340)*'Q2 (i)'!$C$6</f>
        <v>-724.09817764397644</v>
      </c>
      <c r="G340" s="151">
        <f t="shared" si="27"/>
        <v>2344.9249467154732</v>
      </c>
      <c r="H340" s="152">
        <f t="shared" si="28"/>
        <v>-199388.66211520578</v>
      </c>
      <c r="I340" s="153" t="str">
        <f t="shared" si="29"/>
        <v/>
      </c>
    </row>
    <row r="341" spans="2:9" x14ac:dyDescent="0.2">
      <c r="B341" s="40">
        <v>333</v>
      </c>
      <c r="C341" s="45">
        <f t="shared" si="25"/>
        <v>-199388.66211520578</v>
      </c>
      <c r="D341" s="138">
        <f>'Q2 (i)'!$C$11</f>
        <v>1620.8267690714965</v>
      </c>
      <c r="E341" s="122">
        <f t="shared" si="26"/>
        <v>0</v>
      </c>
      <c r="F341" s="150">
        <f>(C341-E341)*'Q2 (i)'!$C$6</f>
        <v>-732.71532988148533</v>
      </c>
      <c r="G341" s="151">
        <f t="shared" si="27"/>
        <v>2353.5420989529821</v>
      </c>
      <c r="H341" s="152">
        <f t="shared" si="28"/>
        <v>-201742.20421415876</v>
      </c>
      <c r="I341" s="153" t="str">
        <f t="shared" si="29"/>
        <v/>
      </c>
    </row>
    <row r="342" spans="2:9" x14ac:dyDescent="0.2">
      <c r="B342" s="40">
        <v>334</v>
      </c>
      <c r="C342" s="45">
        <f t="shared" si="25"/>
        <v>-201742.20421415876</v>
      </c>
      <c r="D342" s="138">
        <f>'Q2 (i)'!$C$11</f>
        <v>1620.8267690714965</v>
      </c>
      <c r="E342" s="122">
        <f t="shared" si="26"/>
        <v>0</v>
      </c>
      <c r="F342" s="150">
        <f>(C342-E342)*'Q2 (i)'!$C$6</f>
        <v>-741.36414851104155</v>
      </c>
      <c r="G342" s="151">
        <f t="shared" si="27"/>
        <v>2362.1909175825381</v>
      </c>
      <c r="H342" s="152">
        <f t="shared" si="28"/>
        <v>-204104.3951317413</v>
      </c>
      <c r="I342" s="153" t="str">
        <f t="shared" si="29"/>
        <v/>
      </c>
    </row>
    <row r="343" spans="2:9" x14ac:dyDescent="0.2">
      <c r="B343" s="40">
        <v>335</v>
      </c>
      <c r="C343" s="45">
        <f t="shared" si="25"/>
        <v>-204104.3951317413</v>
      </c>
      <c r="D343" s="138">
        <f>'Q2 (i)'!$C$11</f>
        <v>1620.8267690714965</v>
      </c>
      <c r="E343" s="122">
        <f t="shared" si="26"/>
        <v>0</v>
      </c>
      <c r="F343" s="150">
        <f>(C343-E343)*'Q2 (i)'!$C$6</f>
        <v>-750.04474990060044</v>
      </c>
      <c r="G343" s="151">
        <f t="shared" si="27"/>
        <v>2370.871518972097</v>
      </c>
      <c r="H343" s="152">
        <f t="shared" si="28"/>
        <v>-206475.2666507134</v>
      </c>
      <c r="I343" s="153" t="str">
        <f t="shared" si="29"/>
        <v/>
      </c>
    </row>
    <row r="344" spans="2:9" x14ac:dyDescent="0.2">
      <c r="B344" s="40">
        <v>336</v>
      </c>
      <c r="C344" s="45">
        <f t="shared" si="25"/>
        <v>-206475.2666507134</v>
      </c>
      <c r="D344" s="138">
        <f>'Q2 (i)'!$C$11</f>
        <v>1620.8267690714965</v>
      </c>
      <c r="E344" s="122">
        <f t="shared" si="26"/>
        <v>0</v>
      </c>
      <c r="F344" s="150">
        <f>(C344-E344)*'Q2 (i)'!$C$6</f>
        <v>-758.75725084574708</v>
      </c>
      <c r="G344" s="151">
        <f t="shared" si="27"/>
        <v>2379.5840199172435</v>
      </c>
      <c r="H344" s="152">
        <f t="shared" si="28"/>
        <v>-208854.85067063064</v>
      </c>
      <c r="I344" s="153" t="str">
        <f t="shared" si="29"/>
        <v/>
      </c>
    </row>
    <row r="345" spans="2:9" x14ac:dyDescent="0.2">
      <c r="B345" s="40">
        <v>337</v>
      </c>
      <c r="C345" s="45">
        <f t="shared" si="25"/>
        <v>-208854.85067063064</v>
      </c>
      <c r="D345" s="138">
        <f>'Q2 (i)'!$C$11</f>
        <v>1620.8267690714965</v>
      </c>
      <c r="E345" s="122">
        <f t="shared" si="26"/>
        <v>-20885.485067063062</v>
      </c>
      <c r="F345" s="150">
        <f>(C345-E345)*'Q2 (i)'!$C$6</f>
        <v>-690.75159171414145</v>
      </c>
      <c r="G345" s="151">
        <f t="shared" si="27"/>
        <v>-18573.906706277423</v>
      </c>
      <c r="H345" s="152">
        <f t="shared" si="28"/>
        <v>-190280.94396435321</v>
      </c>
      <c r="I345" s="153" t="str">
        <f t="shared" si="29"/>
        <v/>
      </c>
    </row>
    <row r="346" spans="2:9" x14ac:dyDescent="0.2">
      <c r="B346" s="40">
        <v>338</v>
      </c>
      <c r="C346" s="45">
        <f t="shared" si="25"/>
        <v>-190280.94396435321</v>
      </c>
      <c r="D346" s="138">
        <f>'Q2 (i)'!$C$11</f>
        <v>1620.8267690714965</v>
      </c>
      <c r="E346" s="122">
        <f t="shared" si="26"/>
        <v>0</v>
      </c>
      <c r="F346" s="150">
        <f>(C346-E346)*'Q2 (i)'!$C$6</f>
        <v>-699.24620160420295</v>
      </c>
      <c r="G346" s="151">
        <f t="shared" si="27"/>
        <v>2320.0729706756993</v>
      </c>
      <c r="H346" s="152">
        <f t="shared" si="28"/>
        <v>-192601.01693502892</v>
      </c>
      <c r="I346" s="153" t="str">
        <f t="shared" si="29"/>
        <v/>
      </c>
    </row>
    <row r="347" spans="2:9" x14ac:dyDescent="0.2">
      <c r="B347" s="40">
        <v>339</v>
      </c>
      <c r="C347" s="45">
        <f t="shared" si="25"/>
        <v>-192601.01693502892</v>
      </c>
      <c r="D347" s="138">
        <f>'Q2 (i)'!$C$11</f>
        <v>1620.8267690714965</v>
      </c>
      <c r="E347" s="122">
        <f t="shared" si="26"/>
        <v>0</v>
      </c>
      <c r="F347" s="150">
        <f>(C347-E347)*'Q2 (i)'!$C$6</f>
        <v>-707.77202756654151</v>
      </c>
      <c r="G347" s="151">
        <f t="shared" si="27"/>
        <v>2328.598796638038</v>
      </c>
      <c r="H347" s="152">
        <f t="shared" si="28"/>
        <v>-194929.61573166697</v>
      </c>
      <c r="I347" s="153" t="str">
        <f t="shared" si="29"/>
        <v/>
      </c>
    </row>
    <row r="348" spans="2:9" x14ac:dyDescent="0.2">
      <c r="B348" s="40">
        <v>340</v>
      </c>
      <c r="C348" s="45">
        <f t="shared" si="25"/>
        <v>-194929.61573166697</v>
      </c>
      <c r="D348" s="138">
        <f>'Q2 (i)'!$C$11</f>
        <v>1620.8267690714965</v>
      </c>
      <c r="E348" s="122">
        <f t="shared" si="26"/>
        <v>0</v>
      </c>
      <c r="F348" s="150">
        <f>(C348-E348)*'Q2 (i)'!$C$6</f>
        <v>-716.32918431427299</v>
      </c>
      <c r="G348" s="151">
        <f t="shared" si="27"/>
        <v>2337.1559533857694</v>
      </c>
      <c r="H348" s="152">
        <f t="shared" si="28"/>
        <v>-197266.77168505275</v>
      </c>
      <c r="I348" s="153" t="str">
        <f t="shared" si="29"/>
        <v/>
      </c>
    </row>
    <row r="349" spans="2:9" x14ac:dyDescent="0.2">
      <c r="B349" s="40">
        <v>341</v>
      </c>
      <c r="C349" s="45">
        <f t="shared" si="25"/>
        <v>-197266.77168505275</v>
      </c>
      <c r="D349" s="138">
        <f>'Q2 (i)'!$C$11</f>
        <v>1620.8267690714965</v>
      </c>
      <c r="E349" s="122">
        <f t="shared" si="26"/>
        <v>0</v>
      </c>
      <c r="F349" s="150">
        <f>(C349-E349)*'Q2 (i)'!$C$6</f>
        <v>-724.91778698206201</v>
      </c>
      <c r="G349" s="151">
        <f t="shared" si="27"/>
        <v>2345.7445560535584</v>
      </c>
      <c r="H349" s="152">
        <f t="shared" si="28"/>
        <v>-199612.51624110632</v>
      </c>
      <c r="I349" s="153" t="str">
        <f t="shared" si="29"/>
        <v/>
      </c>
    </row>
    <row r="350" spans="2:9" x14ac:dyDescent="0.2">
      <c r="B350" s="40">
        <v>342</v>
      </c>
      <c r="C350" s="45">
        <f t="shared" si="25"/>
        <v>-199612.51624110632</v>
      </c>
      <c r="D350" s="138">
        <f>'Q2 (i)'!$C$11</f>
        <v>1620.8267690714965</v>
      </c>
      <c r="E350" s="122">
        <f t="shared" si="26"/>
        <v>0</v>
      </c>
      <c r="F350" s="150">
        <f>(C350-E350)*'Q2 (i)'!$C$6</f>
        <v>-733.53795112767114</v>
      </c>
      <c r="G350" s="151">
        <f t="shared" si="27"/>
        <v>2354.3647201991676</v>
      </c>
      <c r="H350" s="152">
        <f t="shared" si="28"/>
        <v>-201966.88096130549</v>
      </c>
      <c r="I350" s="153" t="str">
        <f t="shared" si="29"/>
        <v/>
      </c>
    </row>
    <row r="351" spans="2:9" x14ac:dyDescent="0.2">
      <c r="B351" s="40">
        <v>343</v>
      </c>
      <c r="C351" s="45">
        <f t="shared" si="25"/>
        <v>-201966.88096130549</v>
      </c>
      <c r="D351" s="138">
        <f>'Q2 (i)'!$C$11</f>
        <v>1620.8267690714965</v>
      </c>
      <c r="E351" s="122">
        <f t="shared" si="26"/>
        <v>0</v>
      </c>
      <c r="F351" s="150">
        <f>(C351-E351)*'Q2 (i)'!$C$6</f>
        <v>-742.18979273351601</v>
      </c>
      <c r="G351" s="151">
        <f t="shared" si="27"/>
        <v>2363.0165618050123</v>
      </c>
      <c r="H351" s="152">
        <f t="shared" si="28"/>
        <v>-204329.8975231105</v>
      </c>
      <c r="I351" s="153" t="str">
        <f t="shared" si="29"/>
        <v/>
      </c>
    </row>
    <row r="352" spans="2:9" x14ac:dyDescent="0.2">
      <c r="B352" s="40">
        <v>344</v>
      </c>
      <c r="C352" s="45">
        <f t="shared" si="25"/>
        <v>-204329.8975231105</v>
      </c>
      <c r="D352" s="138">
        <f>'Q2 (i)'!$C$11</f>
        <v>1620.8267690714965</v>
      </c>
      <c r="E352" s="122">
        <f t="shared" si="26"/>
        <v>0</v>
      </c>
      <c r="F352" s="150">
        <f>(C352-E352)*'Q2 (i)'!$C$6</f>
        <v>-750.87342820822494</v>
      </c>
      <c r="G352" s="151">
        <f t="shared" si="27"/>
        <v>2371.7001972797216</v>
      </c>
      <c r="H352" s="152">
        <f t="shared" si="28"/>
        <v>-206701.59772039021</v>
      </c>
      <c r="I352" s="153" t="str">
        <f t="shared" si="29"/>
        <v/>
      </c>
    </row>
    <row r="353" spans="2:9" x14ac:dyDescent="0.2">
      <c r="B353" s="40">
        <v>345</v>
      </c>
      <c r="C353" s="45">
        <f t="shared" si="25"/>
        <v>-206701.59772039021</v>
      </c>
      <c r="D353" s="138">
        <f>'Q2 (i)'!$C$11</f>
        <v>1620.8267690714965</v>
      </c>
      <c r="E353" s="122">
        <f t="shared" si="26"/>
        <v>0</v>
      </c>
      <c r="F353" s="150">
        <f>(C353-E353)*'Q2 (i)'!$C$6</f>
        <v>-759.58897438820645</v>
      </c>
      <c r="G353" s="151">
        <f t="shared" si="27"/>
        <v>2380.4157434597028</v>
      </c>
      <c r="H353" s="152">
        <f t="shared" si="28"/>
        <v>-209082.01346384993</v>
      </c>
      <c r="I353" s="153" t="str">
        <f t="shared" si="29"/>
        <v/>
      </c>
    </row>
    <row r="354" spans="2:9" x14ac:dyDescent="0.2">
      <c r="B354" s="40">
        <v>346</v>
      </c>
      <c r="C354" s="45">
        <f t="shared" si="25"/>
        <v>-209082.01346384993</v>
      </c>
      <c r="D354" s="138">
        <f>'Q2 (i)'!$C$11</f>
        <v>1620.8267690714965</v>
      </c>
      <c r="E354" s="122">
        <f t="shared" si="26"/>
        <v>0</v>
      </c>
      <c r="F354" s="150">
        <f>(C354-E354)*'Q2 (i)'!$C$6</f>
        <v>-768.33654853922008</v>
      </c>
      <c r="G354" s="151">
        <f t="shared" si="27"/>
        <v>2389.1633176107166</v>
      </c>
      <c r="H354" s="152">
        <f t="shared" si="28"/>
        <v>-211471.17678146064</v>
      </c>
      <c r="I354" s="153" t="str">
        <f t="shared" si="29"/>
        <v/>
      </c>
    </row>
    <row r="355" spans="2:9" x14ac:dyDescent="0.2">
      <c r="B355" s="40">
        <v>347</v>
      </c>
      <c r="C355" s="45">
        <f t="shared" si="25"/>
        <v>-211471.17678146064</v>
      </c>
      <c r="D355" s="138">
        <f>'Q2 (i)'!$C$11</f>
        <v>1620.8267690714965</v>
      </c>
      <c r="E355" s="122">
        <f t="shared" si="26"/>
        <v>0</v>
      </c>
      <c r="F355" s="150">
        <f>(C355-E355)*'Q2 (i)'!$C$6</f>
        <v>-777.11626835795482</v>
      </c>
      <c r="G355" s="151">
        <f t="shared" si="27"/>
        <v>2397.9430374294516</v>
      </c>
      <c r="H355" s="152">
        <f t="shared" si="28"/>
        <v>-213869.11981889009</v>
      </c>
      <c r="I355" s="153" t="str">
        <f t="shared" si="29"/>
        <v/>
      </c>
    </row>
    <row r="356" spans="2:9" x14ac:dyDescent="0.2">
      <c r="B356" s="40">
        <v>348</v>
      </c>
      <c r="C356" s="45">
        <f t="shared" si="25"/>
        <v>-213869.11981889009</v>
      </c>
      <c r="D356" s="138">
        <f>'Q2 (i)'!$C$11</f>
        <v>1620.8267690714965</v>
      </c>
      <c r="E356" s="122">
        <f t="shared" si="26"/>
        <v>0</v>
      </c>
      <c r="F356" s="150">
        <f>(C356-E356)*'Q2 (i)'!$C$6</f>
        <v>-785.92825197361265</v>
      </c>
      <c r="G356" s="151">
        <f t="shared" si="27"/>
        <v>2406.7550210451091</v>
      </c>
      <c r="H356" s="152">
        <f t="shared" si="28"/>
        <v>-216275.87483993519</v>
      </c>
      <c r="I356" s="153" t="str">
        <f t="shared" si="29"/>
        <v/>
      </c>
    </row>
    <row r="357" spans="2:9" x14ac:dyDescent="0.2">
      <c r="B357" s="40">
        <v>349</v>
      </c>
      <c r="C357" s="45">
        <f t="shared" si="25"/>
        <v>-216275.87483993519</v>
      </c>
      <c r="D357" s="138">
        <f>'Q2 (i)'!$C$11</f>
        <v>1620.8267690714965</v>
      </c>
      <c r="E357" s="122">
        <f t="shared" si="26"/>
        <v>-21627.58748399352</v>
      </c>
      <c r="F357" s="150">
        <f>(C357-E357)*'Q2 (i)'!$C$6</f>
        <v>-715.2953561545479</v>
      </c>
      <c r="G357" s="151">
        <f t="shared" si="27"/>
        <v>-19291.465358767477</v>
      </c>
      <c r="H357" s="152">
        <f t="shared" si="28"/>
        <v>-196984.40948116771</v>
      </c>
      <c r="I357" s="153" t="str">
        <f t="shared" si="29"/>
        <v/>
      </c>
    </row>
    <row r="358" spans="2:9" x14ac:dyDescent="0.2">
      <c r="B358" s="40">
        <v>350</v>
      </c>
      <c r="C358" s="45">
        <f t="shared" si="25"/>
        <v>-196984.40948116771</v>
      </c>
      <c r="D358" s="138">
        <f>'Q2 (i)'!$C$11</f>
        <v>1620.8267690714965</v>
      </c>
      <c r="E358" s="122">
        <f t="shared" si="26"/>
        <v>0</v>
      </c>
      <c r="F358" s="150">
        <f>(C358-E358)*'Q2 (i)'!$C$6</f>
        <v>-723.88015970089714</v>
      </c>
      <c r="G358" s="151">
        <f t="shared" si="27"/>
        <v>2344.7069287723934</v>
      </c>
      <c r="H358" s="152">
        <f t="shared" si="28"/>
        <v>-199329.11640994009</v>
      </c>
      <c r="I358" s="153" t="str">
        <f t="shared" si="29"/>
        <v/>
      </c>
    </row>
    <row r="359" spans="2:9" x14ac:dyDescent="0.2">
      <c r="B359" s="40">
        <v>351</v>
      </c>
      <c r="C359" s="45">
        <f t="shared" si="25"/>
        <v>-199329.11640994009</v>
      </c>
      <c r="D359" s="138">
        <f>'Q2 (i)'!$C$11</f>
        <v>1620.8267690714965</v>
      </c>
      <c r="E359" s="122">
        <f t="shared" si="26"/>
        <v>0</v>
      </c>
      <c r="F359" s="150">
        <f>(C359-E359)*'Q2 (i)'!$C$6</f>
        <v>-732.49651076401926</v>
      </c>
      <c r="G359" s="151">
        <f t="shared" si="27"/>
        <v>2353.3232798355157</v>
      </c>
      <c r="H359" s="152">
        <f t="shared" si="28"/>
        <v>-201682.43968977561</v>
      </c>
      <c r="I359" s="153" t="str">
        <f t="shared" si="29"/>
        <v/>
      </c>
    </row>
    <row r="360" spans="2:9" x14ac:dyDescent="0.2">
      <c r="B360" s="40">
        <v>352</v>
      </c>
      <c r="C360" s="45">
        <f t="shared" si="25"/>
        <v>-201682.43968977561</v>
      </c>
      <c r="D360" s="138">
        <f>'Q2 (i)'!$C$11</f>
        <v>1620.8267690714965</v>
      </c>
      <c r="E360" s="122">
        <f t="shared" si="26"/>
        <v>0</v>
      </c>
      <c r="F360" s="150">
        <f>(C360-E360)*'Q2 (i)'!$C$6</f>
        <v>-741.14452527502579</v>
      </c>
      <c r="G360" s="151">
        <f t="shared" si="27"/>
        <v>2361.9712943465224</v>
      </c>
      <c r="H360" s="152">
        <f t="shared" si="28"/>
        <v>-204044.41098412214</v>
      </c>
      <c r="I360" s="153" t="str">
        <f t="shared" si="29"/>
        <v/>
      </c>
    </row>
    <row r="361" spans="2:9" x14ac:dyDescent="0.2">
      <c r="B361" s="40">
        <v>353</v>
      </c>
      <c r="C361" s="45">
        <f t="shared" si="25"/>
        <v>-204044.41098412214</v>
      </c>
      <c r="D361" s="138">
        <f>'Q2 (i)'!$C$11</f>
        <v>1620.8267690714965</v>
      </c>
      <c r="E361" s="122">
        <f t="shared" si="26"/>
        <v>0</v>
      </c>
      <c r="F361" s="150">
        <f>(C361-E361)*'Q2 (i)'!$C$6</f>
        <v>-749.82431959105236</v>
      </c>
      <c r="G361" s="151">
        <f t="shared" si="27"/>
        <v>2370.6510886625488</v>
      </c>
      <c r="H361" s="152">
        <f t="shared" si="28"/>
        <v>-206415.0620727847</v>
      </c>
      <c r="I361" s="153" t="str">
        <f t="shared" si="29"/>
        <v/>
      </c>
    </row>
    <row r="362" spans="2:9" x14ac:dyDescent="0.2">
      <c r="B362" s="40">
        <v>354</v>
      </c>
      <c r="C362" s="45">
        <f t="shared" si="25"/>
        <v>-206415.0620727847</v>
      </c>
      <c r="D362" s="138">
        <f>'Q2 (i)'!$C$11</f>
        <v>1620.8267690714965</v>
      </c>
      <c r="E362" s="122">
        <f t="shared" si="26"/>
        <v>0</v>
      </c>
      <c r="F362" s="150">
        <f>(C362-E362)*'Q2 (i)'!$C$6</f>
        <v>-758.53601049682538</v>
      </c>
      <c r="G362" s="151">
        <f t="shared" si="27"/>
        <v>2379.3627795683219</v>
      </c>
      <c r="H362" s="152">
        <f t="shared" si="28"/>
        <v>-208794.42485235303</v>
      </c>
      <c r="I362" s="153" t="str">
        <f t="shared" si="29"/>
        <v/>
      </c>
    </row>
    <row r="363" spans="2:9" x14ac:dyDescent="0.2">
      <c r="B363" s="40">
        <v>355</v>
      </c>
      <c r="C363" s="45">
        <f t="shared" si="25"/>
        <v>-208794.42485235303</v>
      </c>
      <c r="D363" s="138">
        <f>'Q2 (i)'!$C$11</f>
        <v>1620.8267690714965</v>
      </c>
      <c r="E363" s="122">
        <f t="shared" si="26"/>
        <v>0</v>
      </c>
      <c r="F363" s="150">
        <f>(C363-E363)*'Q2 (i)'!$C$6</f>
        <v>-767.27971520623271</v>
      </c>
      <c r="G363" s="151">
        <f t="shared" si="27"/>
        <v>2388.1064842777291</v>
      </c>
      <c r="H363" s="152">
        <f t="shared" si="28"/>
        <v>-211182.53133663075</v>
      </c>
      <c r="I363" s="153" t="str">
        <f t="shared" si="29"/>
        <v/>
      </c>
    </row>
    <row r="364" spans="2:9" x14ac:dyDescent="0.2">
      <c r="B364" s="40">
        <v>356</v>
      </c>
      <c r="C364" s="45">
        <f t="shared" si="25"/>
        <v>-211182.53133663075</v>
      </c>
      <c r="D364" s="138">
        <f>'Q2 (i)'!$C$11</f>
        <v>1620.8267690714965</v>
      </c>
      <c r="E364" s="122">
        <f t="shared" si="26"/>
        <v>0</v>
      </c>
      <c r="F364" s="150">
        <f>(C364-E364)*'Q2 (i)'!$C$6</f>
        <v>-776.05555136390069</v>
      </c>
      <c r="G364" s="151">
        <f t="shared" si="27"/>
        <v>2396.8823204353971</v>
      </c>
      <c r="H364" s="152">
        <f t="shared" si="28"/>
        <v>-213579.41365706615</v>
      </c>
      <c r="I364" s="153" t="str">
        <f t="shared" si="29"/>
        <v/>
      </c>
    </row>
    <row r="365" spans="2:9" x14ac:dyDescent="0.2">
      <c r="B365" s="40">
        <v>357</v>
      </c>
      <c r="C365" s="45">
        <f t="shared" si="25"/>
        <v>-213579.41365706615</v>
      </c>
      <c r="D365" s="138">
        <f>'Q2 (i)'!$C$11</f>
        <v>1620.8267690714965</v>
      </c>
      <c r="E365" s="122">
        <f t="shared" si="26"/>
        <v>0</v>
      </c>
      <c r="F365" s="150">
        <f>(C365-E365)*'Q2 (i)'!$C$6</f>
        <v>-784.86363704677751</v>
      </c>
      <c r="G365" s="151">
        <f t="shared" si="27"/>
        <v>2405.690406118274</v>
      </c>
      <c r="H365" s="152">
        <f t="shared" si="28"/>
        <v>-215985.10406318444</v>
      </c>
      <c r="I365" s="153" t="str">
        <f t="shared" si="29"/>
        <v/>
      </c>
    </row>
    <row r="366" spans="2:9" x14ac:dyDescent="0.2">
      <c r="B366" s="40">
        <v>358</v>
      </c>
      <c r="C366" s="45">
        <f t="shared" si="25"/>
        <v>-215985.10406318444</v>
      </c>
      <c r="D366" s="138">
        <f>'Q2 (i)'!$C$11</f>
        <v>1620.8267690714965</v>
      </c>
      <c r="E366" s="122">
        <f t="shared" si="26"/>
        <v>0</v>
      </c>
      <c r="F366" s="150">
        <f>(C366-E366)*'Q2 (i)'!$C$6</f>
        <v>-793.70409076572173</v>
      </c>
      <c r="G366" s="151">
        <f t="shared" si="27"/>
        <v>2414.5308598372185</v>
      </c>
      <c r="H366" s="152">
        <f t="shared" si="28"/>
        <v>-218399.63492302166</v>
      </c>
      <c r="I366" s="153" t="str">
        <f t="shared" si="29"/>
        <v/>
      </c>
    </row>
    <row r="367" spans="2:9" x14ac:dyDescent="0.2">
      <c r="B367" s="40">
        <v>359</v>
      </c>
      <c r="C367" s="45">
        <f t="shared" si="25"/>
        <v>-218399.63492302166</v>
      </c>
      <c r="D367" s="138">
        <f>'Q2 (i)'!$C$11</f>
        <v>1620.8267690714965</v>
      </c>
      <c r="E367" s="122">
        <f t="shared" si="26"/>
        <v>0</v>
      </c>
      <c r="F367" s="150">
        <f>(C367-E367)*'Q2 (i)'!$C$6</f>
        <v>-802.5770314670965</v>
      </c>
      <c r="G367" s="151">
        <f t="shared" si="27"/>
        <v>2423.4038005385928</v>
      </c>
      <c r="H367" s="152">
        <f t="shared" si="28"/>
        <v>-220823.03872356025</v>
      </c>
      <c r="I367" s="153" t="str">
        <f t="shared" si="29"/>
        <v/>
      </c>
    </row>
    <row r="368" spans="2:9" x14ac:dyDescent="0.2">
      <c r="B368" s="40">
        <v>360</v>
      </c>
      <c r="C368" s="45">
        <f t="shared" si="25"/>
        <v>-220823.03872356025</v>
      </c>
      <c r="D368" s="138">
        <f>'Q2 (i)'!$C$11</f>
        <v>1620.8267690714965</v>
      </c>
      <c r="E368" s="122">
        <f t="shared" si="26"/>
        <v>0</v>
      </c>
      <c r="F368" s="150">
        <f>(C368-E368)*'Q2 (i)'!$C$6</f>
        <v>-811.48257853437008</v>
      </c>
      <c r="G368" s="151">
        <f t="shared" si="27"/>
        <v>2432.3093476058666</v>
      </c>
      <c r="H368" s="152">
        <f t="shared" si="28"/>
        <v>-223255.34807116611</v>
      </c>
      <c r="I368" s="153" t="str">
        <f t="shared" si="29"/>
        <v/>
      </c>
    </row>
  </sheetData>
  <mergeCells count="1">
    <mergeCell ref="B4:H4"/>
  </mergeCells>
  <printOptions gridLines="1" gridLinesSet="0"/>
  <pageMargins left="0.7" right="0.7" top="0.75" bottom="0.75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D10"/>
  <sheetViews>
    <sheetView workbookViewId="0">
      <selection activeCell="A3" sqref="A3"/>
    </sheetView>
  </sheetViews>
  <sheetFormatPr defaultRowHeight="12.75" x14ac:dyDescent="0.2"/>
  <cols>
    <col min="1" max="2" width="9.140625" style="1"/>
    <col min="3" max="3" width="21.42578125" style="1" bestFit="1" customWidth="1"/>
    <col min="4" max="4" width="9.140625" style="1"/>
    <col min="5" max="5" width="10.42578125" style="1" bestFit="1" customWidth="1"/>
    <col min="6" max="16384" width="9.140625" style="1"/>
  </cols>
  <sheetData>
    <row r="2" spans="1:4" s="2" customFormat="1" ht="25.5" x14ac:dyDescent="0.35">
      <c r="A2" s="3" t="s">
        <v>52</v>
      </c>
    </row>
    <row r="4" spans="1:4" x14ac:dyDescent="0.2">
      <c r="B4" s="1" t="s">
        <v>53</v>
      </c>
      <c r="C4" s="1" t="s">
        <v>94</v>
      </c>
      <c r="D4" s="1">
        <v>0</v>
      </c>
    </row>
    <row r="5" spans="1:4" x14ac:dyDescent="0.2">
      <c r="C5" s="1" t="s">
        <v>95</v>
      </c>
      <c r="D5" s="37">
        <f>'Q2 (i)'!C9</f>
        <v>1126.9748352927618</v>
      </c>
    </row>
    <row r="6" spans="1:4" x14ac:dyDescent="0.2">
      <c r="C6" s="1" t="s">
        <v>96</v>
      </c>
      <c r="D6" s="37">
        <f>'Q2 (i)'!C11</f>
        <v>1620.8267690714965</v>
      </c>
    </row>
    <row r="8" spans="1:4" x14ac:dyDescent="0.2">
      <c r="B8" s="1" t="s">
        <v>54</v>
      </c>
      <c r="C8" s="1" t="s">
        <v>97</v>
      </c>
    </row>
    <row r="10" spans="1:4" x14ac:dyDescent="0.2">
      <c r="B10" s="1" t="s">
        <v>55</v>
      </c>
      <c r="C10" s="1" t="s">
        <v>98</v>
      </c>
    </row>
  </sheetData>
  <printOptions gridLines="1" gridLinesSet="0"/>
  <pageMargins left="0.7" right="0.7" top="0.75" bottom="0.75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E389"/>
  </sheetPr>
  <dimension ref="A2:J149"/>
  <sheetViews>
    <sheetView workbookViewId="0">
      <selection activeCell="A3" sqref="A3"/>
    </sheetView>
  </sheetViews>
  <sheetFormatPr defaultRowHeight="15" x14ac:dyDescent="0.25"/>
  <cols>
    <col min="1" max="1" width="2.85546875" style="47" customWidth="1"/>
    <col min="2" max="2" width="24.140625" style="47" customWidth="1"/>
    <col min="3" max="3" width="14.140625" style="47" customWidth="1"/>
    <col min="4" max="4" width="11.42578125" style="47" customWidth="1"/>
    <col min="5" max="5" width="12.140625" style="47" customWidth="1"/>
    <col min="6" max="6" width="13.140625" style="47" customWidth="1"/>
    <col min="7" max="7" width="11" style="47" customWidth="1"/>
    <col min="8" max="9" width="9.140625" style="47"/>
    <col min="10" max="10" width="10.42578125" style="47" bestFit="1" customWidth="1"/>
    <col min="11" max="16384" width="9.140625" style="47"/>
  </cols>
  <sheetData>
    <row r="2" spans="1:6" s="2" customFormat="1" ht="25.5" x14ac:dyDescent="0.35">
      <c r="A2" s="3" t="s">
        <v>242</v>
      </c>
    </row>
    <row r="4" spans="1:6" s="48" customFormat="1" ht="12.75" x14ac:dyDescent="0.2">
      <c r="B4" s="49" t="s">
        <v>99</v>
      </c>
    </row>
    <row r="5" spans="1:6" s="48" customFormat="1" ht="12.75" x14ac:dyDescent="0.2">
      <c r="B5" s="50" t="s">
        <v>100</v>
      </c>
    </row>
    <row r="6" spans="1:6" s="48" customFormat="1" ht="12.75" x14ac:dyDescent="0.2"/>
    <row r="7" spans="1:6" s="48" customFormat="1" ht="12.75" x14ac:dyDescent="0.2">
      <c r="B7" s="49" t="s">
        <v>101</v>
      </c>
      <c r="E7" s="49" t="s">
        <v>102</v>
      </c>
    </row>
    <row r="8" spans="1:6" s="48" customFormat="1" ht="12.75" x14ac:dyDescent="0.2"/>
    <row r="9" spans="1:6" s="48" customFormat="1" ht="38.25" x14ac:dyDescent="0.2">
      <c r="B9" s="51"/>
      <c r="C9" s="51"/>
      <c r="D9" s="52"/>
      <c r="E9" s="53" t="s">
        <v>103</v>
      </c>
      <c r="F9" s="54">
        <f>SUMPRODUCT($F$23:$F$143,$H$23:$H$143)-SUMPRODUCT($F$23:$F$143,$I$23:$I$143)</f>
        <v>9827.9116660933942</v>
      </c>
    </row>
    <row r="10" spans="1:6" s="48" customFormat="1" ht="12.75" x14ac:dyDescent="0.2">
      <c r="B10" s="51" t="s">
        <v>104</v>
      </c>
      <c r="C10" s="55">
        <v>44104</v>
      </c>
      <c r="D10" s="52"/>
      <c r="E10" s="52"/>
      <c r="F10" s="52"/>
    </row>
    <row r="11" spans="1:6" s="48" customFormat="1" ht="12.75" x14ac:dyDescent="0.2">
      <c r="B11" s="51" t="s">
        <v>105</v>
      </c>
      <c r="C11" s="55">
        <v>47756</v>
      </c>
      <c r="D11" s="52"/>
      <c r="E11" s="52"/>
      <c r="F11" s="52"/>
    </row>
    <row r="12" spans="1:6" s="48" customFormat="1" ht="12.75" x14ac:dyDescent="0.2">
      <c r="B12" s="51" t="s">
        <v>106</v>
      </c>
      <c r="C12" s="56">
        <v>0.04</v>
      </c>
      <c r="D12" s="52"/>
      <c r="E12" s="52"/>
      <c r="F12" s="52"/>
    </row>
    <row r="13" spans="1:6" s="48" customFormat="1" ht="12.75" x14ac:dyDescent="0.2">
      <c r="B13" s="51" t="s">
        <v>107</v>
      </c>
      <c r="C13" s="57" t="s">
        <v>108</v>
      </c>
      <c r="D13" s="52"/>
      <c r="E13" s="52"/>
      <c r="F13" s="52"/>
    </row>
    <row r="14" spans="1:6" s="48" customFormat="1" ht="12.75" x14ac:dyDescent="0.2">
      <c r="B14" s="51" t="s">
        <v>109</v>
      </c>
      <c r="C14" s="57">
        <v>118.04555296627042</v>
      </c>
      <c r="D14" s="52"/>
      <c r="E14" s="52"/>
      <c r="F14" s="52"/>
    </row>
    <row r="15" spans="1:6" s="48" customFormat="1" ht="12.75" x14ac:dyDescent="0.2">
      <c r="B15" s="51" t="s">
        <v>110</v>
      </c>
      <c r="C15" s="58">
        <f>10000000*C14/100</f>
        <v>11804555.296627043</v>
      </c>
      <c r="D15" s="52"/>
      <c r="E15" s="52"/>
      <c r="F15" s="52"/>
    </row>
    <row r="16" spans="1:6" s="48" customFormat="1" ht="12.75" x14ac:dyDescent="0.2">
      <c r="B16" s="51" t="s">
        <v>111</v>
      </c>
      <c r="C16" s="59">
        <v>1</v>
      </c>
      <c r="D16" s="52"/>
      <c r="E16" s="52"/>
      <c r="F16" s="52"/>
    </row>
    <row r="17" spans="2:10" s="48" customFormat="1" ht="12.75" x14ac:dyDescent="0.2">
      <c r="J17" s="60"/>
    </row>
    <row r="18" spans="2:10" s="48" customFormat="1" ht="12.75" x14ac:dyDescent="0.2"/>
    <row r="19" spans="2:10" s="48" customFormat="1" ht="12.75" x14ac:dyDescent="0.2">
      <c r="E19" s="61"/>
    </row>
    <row r="20" spans="2:10" s="48" customFormat="1" ht="12.75" x14ac:dyDescent="0.2">
      <c r="B20" s="49" t="s">
        <v>112</v>
      </c>
    </row>
    <row r="21" spans="2:10" s="48" customFormat="1" ht="12.75" x14ac:dyDescent="0.2">
      <c r="E21" s="62"/>
    </row>
    <row r="22" spans="2:10" s="48" customFormat="1" ht="12.75" x14ac:dyDescent="0.2">
      <c r="C22" s="48" t="s">
        <v>113</v>
      </c>
      <c r="D22" s="63" t="s">
        <v>114</v>
      </c>
      <c r="E22" s="63" t="s">
        <v>115</v>
      </c>
      <c r="F22" s="63" t="s">
        <v>116</v>
      </c>
      <c r="G22" s="64" t="s">
        <v>117</v>
      </c>
      <c r="H22" s="48" t="s">
        <v>118</v>
      </c>
      <c r="I22" s="48" t="s">
        <v>119</v>
      </c>
    </row>
    <row r="23" spans="2:10" s="48" customFormat="1" ht="12.75" x14ac:dyDescent="0.2">
      <c r="C23" s="65">
        <f>C10</f>
        <v>44104</v>
      </c>
      <c r="D23" s="66">
        <v>0</v>
      </c>
      <c r="E23" s="67">
        <v>2.010000301667236E-2</v>
      </c>
      <c r="F23" s="48">
        <v>0</v>
      </c>
      <c r="G23" s="67">
        <f t="shared" ref="G23:G54" si="0">E23+$C$16/10000</f>
        <v>2.0200003016672359E-2</v>
      </c>
      <c r="H23" s="68">
        <f t="shared" ref="H23:H54" si="1">(1+E23)^-D23</f>
        <v>1</v>
      </c>
      <c r="I23" s="68">
        <f t="shared" ref="I23:I54" si="2">(1+G23)^-D23</f>
        <v>1</v>
      </c>
    </row>
    <row r="24" spans="2:10" s="48" customFormat="1" ht="12.75" x14ac:dyDescent="0.2">
      <c r="C24" s="65">
        <f t="shared" ref="C24:C55" si="3">EOMONTH(C23,1)</f>
        <v>44135</v>
      </c>
      <c r="D24" s="66">
        <v>8.3000000000000004E-2</v>
      </c>
      <c r="E24" s="67">
        <v>2.010000301667236E-2</v>
      </c>
      <c r="F24" s="48">
        <f t="shared" ref="F24:F55" si="4">IF(OR(MONTH(C24)=9,MONTH(C24)=3),$C$12*50*$C$15/$C$14,0)+IF(C24=$C$11,100*$C$15/$C$14)</f>
        <v>0</v>
      </c>
      <c r="G24" s="67">
        <f t="shared" si="0"/>
        <v>2.0200003016672359E-2</v>
      </c>
      <c r="H24" s="68">
        <f t="shared" si="1"/>
        <v>0.99834960822972052</v>
      </c>
      <c r="I24" s="68">
        <f t="shared" si="2"/>
        <v>0.99834148563204217</v>
      </c>
    </row>
    <row r="25" spans="2:10" s="48" customFormat="1" ht="12.75" x14ac:dyDescent="0.2">
      <c r="C25" s="65">
        <f t="shared" si="3"/>
        <v>44165</v>
      </c>
      <c r="D25" s="66">
        <v>0.16700000000000001</v>
      </c>
      <c r="E25" s="67">
        <v>2.010000301667236E-2</v>
      </c>
      <c r="F25" s="48">
        <f t="shared" si="4"/>
        <v>0</v>
      </c>
      <c r="G25" s="67">
        <f t="shared" si="0"/>
        <v>2.0200003016672359E-2</v>
      </c>
      <c r="H25" s="68">
        <f t="shared" si="1"/>
        <v>0.99668210541871793</v>
      </c>
      <c r="I25" s="68">
        <f t="shared" si="2"/>
        <v>0.99666578972505715</v>
      </c>
    </row>
    <row r="26" spans="2:10" s="48" customFormat="1" ht="12.75" x14ac:dyDescent="0.2">
      <c r="C26" s="65">
        <f t="shared" si="3"/>
        <v>44196</v>
      </c>
      <c r="D26" s="66">
        <v>0.25</v>
      </c>
      <c r="E26" s="67">
        <v>2.010000301667236E-2</v>
      </c>
      <c r="F26" s="48">
        <f t="shared" si="4"/>
        <v>0</v>
      </c>
      <c r="G26" s="67">
        <f t="shared" si="0"/>
        <v>2.0200003016672359E-2</v>
      </c>
      <c r="H26" s="68">
        <f t="shared" si="1"/>
        <v>0.99503718947435016</v>
      </c>
      <c r="I26" s="68">
        <f t="shared" si="2"/>
        <v>0.99501280519274604</v>
      </c>
    </row>
    <row r="27" spans="2:10" s="48" customFormat="1" ht="12.75" x14ac:dyDescent="0.2">
      <c r="C27" s="65">
        <f t="shared" si="3"/>
        <v>44227</v>
      </c>
      <c r="D27" s="66">
        <v>0.33300000000000002</v>
      </c>
      <c r="E27" s="67">
        <v>2.010000301667236E-2</v>
      </c>
      <c r="F27" s="48">
        <f t="shared" si="4"/>
        <v>0</v>
      </c>
      <c r="G27" s="67">
        <f t="shared" si="0"/>
        <v>2.0200003016672359E-2</v>
      </c>
      <c r="H27" s="68">
        <f t="shared" si="1"/>
        <v>0.9933949882857197</v>
      </c>
      <c r="I27" s="68">
        <f t="shared" si="2"/>
        <v>0.99336256215903185</v>
      </c>
    </row>
    <row r="28" spans="2:10" s="48" customFormat="1" ht="12.75" x14ac:dyDescent="0.2">
      <c r="C28" s="65">
        <f t="shared" si="3"/>
        <v>44255</v>
      </c>
      <c r="D28" s="66">
        <v>0.41699999999999998</v>
      </c>
      <c r="E28" s="67">
        <v>2.010000301667236E-2</v>
      </c>
      <c r="F28" s="48">
        <f t="shared" si="4"/>
        <v>0</v>
      </c>
      <c r="G28" s="67">
        <f t="shared" si="0"/>
        <v>2.0200003016672359E-2</v>
      </c>
      <c r="H28" s="68">
        <f t="shared" si="1"/>
        <v>0.9917357609752192</v>
      </c>
      <c r="I28" s="68">
        <f t="shared" si="2"/>
        <v>0.99169522327397241</v>
      </c>
    </row>
    <row r="29" spans="2:10" s="48" customFormat="1" ht="12.75" x14ac:dyDescent="0.2">
      <c r="C29" s="65">
        <f t="shared" si="3"/>
        <v>44286</v>
      </c>
      <c r="D29" s="66">
        <v>0.5</v>
      </c>
      <c r="E29" s="67">
        <v>2.010000301667236E-2</v>
      </c>
      <c r="F29" s="48">
        <f t="shared" si="4"/>
        <v>200000</v>
      </c>
      <c r="G29" s="67">
        <f t="shared" si="0"/>
        <v>2.0200003016672359E-2</v>
      </c>
      <c r="H29" s="68">
        <f t="shared" si="1"/>
        <v>0.99009900843701393</v>
      </c>
      <c r="I29" s="68">
        <f t="shared" si="2"/>
        <v>0.99005048249753769</v>
      </c>
    </row>
    <row r="30" spans="2:10" s="48" customFormat="1" ht="12.75" x14ac:dyDescent="0.2">
      <c r="C30" s="65">
        <f t="shared" si="3"/>
        <v>44316</v>
      </c>
      <c r="D30" s="66">
        <v>0.58299999999999996</v>
      </c>
      <c r="E30" s="67">
        <v>2.010000301667236E-2</v>
      </c>
      <c r="F30" s="48">
        <f t="shared" si="4"/>
        <v>0</v>
      </c>
      <c r="G30" s="67">
        <f t="shared" si="0"/>
        <v>2.0200003016672359E-2</v>
      </c>
      <c r="H30" s="68">
        <f t="shared" si="1"/>
        <v>0.98846495718172767</v>
      </c>
      <c r="I30" s="68">
        <f t="shared" si="2"/>
        <v>0.98840846954731199</v>
      </c>
    </row>
    <row r="31" spans="2:10" s="48" customFormat="1" ht="12.75" x14ac:dyDescent="0.2">
      <c r="C31" s="65">
        <f t="shared" si="3"/>
        <v>44347</v>
      </c>
      <c r="D31" s="66">
        <v>0.66700000000000004</v>
      </c>
      <c r="E31" s="67">
        <v>2.010000301667236E-2</v>
      </c>
      <c r="F31" s="48">
        <f t="shared" si="4"/>
        <v>0</v>
      </c>
      <c r="G31" s="67">
        <f t="shared" si="0"/>
        <v>2.0200003016672359E-2</v>
      </c>
      <c r="H31" s="68">
        <f t="shared" si="1"/>
        <v>0.98681396430198809</v>
      </c>
      <c r="I31" s="68">
        <f t="shared" si="2"/>
        <v>0.98674944600608194</v>
      </c>
    </row>
    <row r="32" spans="2:10" s="48" customFormat="1" ht="12.75" x14ac:dyDescent="0.2">
      <c r="C32" s="65">
        <f t="shared" si="3"/>
        <v>44377</v>
      </c>
      <c r="D32" s="66">
        <v>0.75</v>
      </c>
      <c r="E32" s="67">
        <v>2.010000301667236E-2</v>
      </c>
      <c r="F32" s="48">
        <f t="shared" si="4"/>
        <v>0</v>
      </c>
      <c r="G32" s="67">
        <f t="shared" si="0"/>
        <v>2.0200003016672359E-2</v>
      </c>
      <c r="H32" s="68">
        <f t="shared" si="1"/>
        <v>0.98518533465650726</v>
      </c>
      <c r="I32" s="68">
        <f t="shared" si="2"/>
        <v>0.98511290787230654</v>
      </c>
    </row>
    <row r="33" spans="3:9" s="48" customFormat="1" ht="12.75" x14ac:dyDescent="0.2">
      <c r="C33" s="65">
        <f t="shared" si="3"/>
        <v>44408</v>
      </c>
      <c r="D33" s="66">
        <v>0.83299999999999996</v>
      </c>
      <c r="E33" s="67">
        <v>2.010000301667236E-2</v>
      </c>
      <c r="F33" s="48">
        <f t="shared" si="4"/>
        <v>0</v>
      </c>
      <c r="G33" s="67">
        <f t="shared" si="0"/>
        <v>2.0200003016672359E-2</v>
      </c>
      <c r="H33" s="68">
        <f t="shared" si="1"/>
        <v>0.98355939288799021</v>
      </c>
      <c r="I33" s="68">
        <f t="shared" si="2"/>
        <v>0.98347908396053974</v>
      </c>
    </row>
    <row r="34" spans="3:9" s="48" customFormat="1" ht="12.75" x14ac:dyDescent="0.2">
      <c r="C34" s="65">
        <f t="shared" si="3"/>
        <v>44439</v>
      </c>
      <c r="D34" s="66">
        <v>0.91700000000000004</v>
      </c>
      <c r="E34" s="67">
        <v>2.010000301667236E-2</v>
      </c>
      <c r="F34" s="48">
        <f t="shared" si="4"/>
        <v>0</v>
      </c>
      <c r="G34" s="67">
        <f t="shared" si="0"/>
        <v>2.0200003016672359E-2</v>
      </c>
      <c r="H34" s="68">
        <f t="shared" si="1"/>
        <v>0.98191659357309202</v>
      </c>
      <c r="I34" s="68">
        <f t="shared" si="2"/>
        <v>0.98182833429289973</v>
      </c>
    </row>
    <row r="35" spans="3:9" s="48" customFormat="1" ht="12.75" x14ac:dyDescent="0.2">
      <c r="C35" s="65">
        <f t="shared" si="3"/>
        <v>44469</v>
      </c>
      <c r="D35" s="66">
        <v>1</v>
      </c>
      <c r="E35" s="67">
        <v>2.010000301667236E-2</v>
      </c>
      <c r="F35" s="48">
        <f t="shared" si="4"/>
        <v>200000</v>
      </c>
      <c r="G35" s="67">
        <f t="shared" si="0"/>
        <v>2.0200003016672359E-2</v>
      </c>
      <c r="H35" s="68">
        <f t="shared" si="1"/>
        <v>0.98029604650795821</v>
      </c>
      <c r="I35" s="68">
        <f t="shared" si="2"/>
        <v>0.98019995789360692</v>
      </c>
    </row>
    <row r="36" spans="3:9" s="48" customFormat="1" ht="12.75" x14ac:dyDescent="0.2">
      <c r="C36" s="65">
        <f t="shared" si="3"/>
        <v>44500</v>
      </c>
      <c r="D36" s="66">
        <v>1.083</v>
      </c>
      <c r="E36" s="67">
        <v>2.010000301667236E-2</v>
      </c>
      <c r="F36" s="48">
        <f t="shared" si="4"/>
        <v>0</v>
      </c>
      <c r="G36" s="67">
        <f t="shared" si="0"/>
        <v>2.0200003016672359E-2</v>
      </c>
      <c r="H36" s="68">
        <f t="shared" si="1"/>
        <v>0.97867817398036394</v>
      </c>
      <c r="I36" s="68">
        <f t="shared" si="2"/>
        <v>0.97857428217996867</v>
      </c>
    </row>
    <row r="37" spans="3:9" s="48" customFormat="1" ht="12.75" x14ac:dyDescent="0.2">
      <c r="C37" s="65">
        <f t="shared" si="3"/>
        <v>44530</v>
      </c>
      <c r="D37" s="66">
        <v>1.167</v>
      </c>
      <c r="E37" s="67">
        <v>2.010000301667236E-2</v>
      </c>
      <c r="F37" s="48">
        <f t="shared" si="4"/>
        <v>0</v>
      </c>
      <c r="G37" s="67">
        <f t="shared" si="0"/>
        <v>2.0200003016672359E-2</v>
      </c>
      <c r="H37" s="68">
        <f t="shared" si="1"/>
        <v>0.97704352756719726</v>
      </c>
      <c r="I37" s="68">
        <f t="shared" si="2"/>
        <v>0.97693176512249935</v>
      </c>
    </row>
    <row r="38" spans="3:9" s="48" customFormat="1" ht="12.75" x14ac:dyDescent="0.2">
      <c r="C38" s="65">
        <f t="shared" si="3"/>
        <v>44561</v>
      </c>
      <c r="D38" s="66">
        <v>1.25</v>
      </c>
      <c r="E38" s="67">
        <v>2.010000301667236E-2</v>
      </c>
      <c r="F38" s="48">
        <f t="shared" si="4"/>
        <v>0</v>
      </c>
      <c r="G38" s="67">
        <f t="shared" si="0"/>
        <v>2.0200003016672359E-2</v>
      </c>
      <c r="H38" s="68">
        <f t="shared" si="1"/>
        <v>0.97543102297009554</v>
      </c>
      <c r="I38" s="68">
        <f t="shared" si="2"/>
        <v>0.97531150975352932</v>
      </c>
    </row>
    <row r="39" spans="3:9" s="48" customFormat="1" ht="12.75" x14ac:dyDescent="0.2">
      <c r="C39" s="65">
        <f t="shared" si="3"/>
        <v>44592</v>
      </c>
      <c r="D39" s="66">
        <v>1.333</v>
      </c>
      <c r="E39" s="67">
        <v>2.010000301667236E-2</v>
      </c>
      <c r="F39" s="48">
        <f t="shared" si="4"/>
        <v>0</v>
      </c>
      <c r="G39" s="67">
        <f t="shared" si="0"/>
        <v>2.0200003016672359E-2</v>
      </c>
      <c r="H39" s="68">
        <f t="shared" si="1"/>
        <v>0.97382117963731063</v>
      </c>
      <c r="I39" s="68">
        <f t="shared" si="2"/>
        <v>0.97369394160136846</v>
      </c>
    </row>
    <row r="40" spans="3:9" s="48" customFormat="1" ht="12.75" x14ac:dyDescent="0.2">
      <c r="C40" s="65">
        <f t="shared" si="3"/>
        <v>44620</v>
      </c>
      <c r="D40" s="66">
        <v>1.417</v>
      </c>
      <c r="E40" s="67">
        <v>2.010000301667236E-2</v>
      </c>
      <c r="F40" s="48">
        <f t="shared" si="4"/>
        <v>0</v>
      </c>
      <c r="G40" s="67">
        <f t="shared" si="0"/>
        <v>2.0200003016672359E-2</v>
      </c>
      <c r="H40" s="68">
        <f t="shared" si="1"/>
        <v>0.97219464566456881</v>
      </c>
      <c r="I40" s="68">
        <f t="shared" si="2"/>
        <v>0.97205961609643898</v>
      </c>
    </row>
    <row r="41" spans="3:9" s="48" customFormat="1" ht="12.75" x14ac:dyDescent="0.2">
      <c r="C41" s="65">
        <f t="shared" si="3"/>
        <v>44651</v>
      </c>
      <c r="D41" s="66">
        <v>1.5</v>
      </c>
      <c r="E41" s="67">
        <v>2.010000301667236E-2</v>
      </c>
      <c r="F41" s="48">
        <f t="shared" si="4"/>
        <v>200000</v>
      </c>
      <c r="G41" s="67">
        <f t="shared" si="0"/>
        <v>2.0200003016672359E-2</v>
      </c>
      <c r="H41" s="68">
        <f t="shared" si="1"/>
        <v>0.97059014362225415</v>
      </c>
      <c r="I41" s="68">
        <f t="shared" si="2"/>
        <v>0.97044744125663152</v>
      </c>
    </row>
    <row r="42" spans="3:9" s="48" customFormat="1" ht="12.75" x14ac:dyDescent="0.2">
      <c r="C42" s="65">
        <f t="shared" si="3"/>
        <v>44681</v>
      </c>
      <c r="D42" s="66">
        <v>1.583</v>
      </c>
      <c r="E42" s="67">
        <v>2.010000301667236E-2</v>
      </c>
      <c r="F42" s="48">
        <f t="shared" si="4"/>
        <v>0</v>
      </c>
      <c r="G42" s="67">
        <f t="shared" si="0"/>
        <v>2.0200003016672359E-2</v>
      </c>
      <c r="H42" s="68">
        <f t="shared" si="1"/>
        <v>0.96898828963690586</v>
      </c>
      <c r="I42" s="68">
        <f t="shared" si="2"/>
        <v>0.96883794023195957</v>
      </c>
    </row>
    <row r="43" spans="3:9" s="48" customFormat="1" ht="12.75" x14ac:dyDescent="0.2">
      <c r="C43" s="65">
        <f t="shared" si="3"/>
        <v>44712</v>
      </c>
      <c r="D43" s="66">
        <v>1.667</v>
      </c>
      <c r="E43" s="67">
        <v>2.010000301667236E-2</v>
      </c>
      <c r="F43" s="48">
        <f t="shared" si="4"/>
        <v>0</v>
      </c>
      <c r="G43" s="67">
        <f t="shared" si="0"/>
        <v>2.0200003016672359E-2</v>
      </c>
      <c r="H43" s="68">
        <f t="shared" si="1"/>
        <v>0.96736982784408432</v>
      </c>
      <c r="I43" s="68">
        <f t="shared" si="2"/>
        <v>0.96721176542670151</v>
      </c>
    </row>
    <row r="44" spans="3:9" s="48" customFormat="1" ht="12.75" x14ac:dyDescent="0.2">
      <c r="C44" s="65">
        <f t="shared" si="3"/>
        <v>44742</v>
      </c>
      <c r="D44" s="66">
        <v>1.75</v>
      </c>
      <c r="E44" s="67">
        <v>2.010000301667236E-2</v>
      </c>
      <c r="F44" s="48">
        <f t="shared" si="4"/>
        <v>0</v>
      </c>
      <c r="G44" s="67">
        <f t="shared" si="0"/>
        <v>2.0200003016672359E-2</v>
      </c>
      <c r="H44" s="68">
        <f t="shared" si="1"/>
        <v>0.96577328864139378</v>
      </c>
      <c r="I44" s="68">
        <f t="shared" si="2"/>
        <v>0.9656076308168835</v>
      </c>
    </row>
    <row r="45" spans="3:9" s="48" customFormat="1" ht="12.75" x14ac:dyDescent="0.2">
      <c r="C45" s="65">
        <f t="shared" si="3"/>
        <v>44773</v>
      </c>
      <c r="D45" s="66">
        <v>1.833</v>
      </c>
      <c r="E45" s="67">
        <v>2.010000301667236E-2</v>
      </c>
      <c r="F45" s="48">
        <f t="shared" si="4"/>
        <v>0</v>
      </c>
      <c r="G45" s="67">
        <f t="shared" si="0"/>
        <v>2.0200003016672359E-2</v>
      </c>
      <c r="H45" s="68">
        <f t="shared" si="1"/>
        <v>0.9641793843538643</v>
      </c>
      <c r="I45" s="68">
        <f t="shared" si="2"/>
        <v>0.964006156687364</v>
      </c>
    </row>
    <row r="46" spans="3:9" s="48" customFormat="1" ht="12.75" x14ac:dyDescent="0.2">
      <c r="C46" s="65">
        <f t="shared" si="3"/>
        <v>44804</v>
      </c>
      <c r="D46" s="66">
        <v>1.917</v>
      </c>
      <c r="E46" s="67">
        <v>2.010000301667236E-2</v>
      </c>
      <c r="F46" s="48">
        <f t="shared" si="4"/>
        <v>0</v>
      </c>
      <c r="G46" s="67">
        <f t="shared" si="0"/>
        <v>2.0200003016672359E-2</v>
      </c>
      <c r="H46" s="68">
        <f t="shared" si="1"/>
        <v>0.96256895468026349</v>
      </c>
      <c r="I46" s="68">
        <f t="shared" si="2"/>
        <v>0.96238809193265062</v>
      </c>
    </row>
    <row r="47" spans="3:9" s="48" customFormat="1" ht="12.75" x14ac:dyDescent="0.2">
      <c r="C47" s="65">
        <f t="shared" si="3"/>
        <v>44834</v>
      </c>
      <c r="D47" s="66">
        <v>2</v>
      </c>
      <c r="E47" s="67">
        <v>2.010000301667236E-2</v>
      </c>
      <c r="F47" s="48">
        <f t="shared" si="4"/>
        <v>200000</v>
      </c>
      <c r="G47" s="67">
        <f t="shared" si="0"/>
        <v>2.0200003016672359E-2</v>
      </c>
      <c r="H47" s="68">
        <f t="shared" si="1"/>
        <v>0.9609803387991328</v>
      </c>
      <c r="I47" s="68">
        <f t="shared" si="2"/>
        <v>0.96079195745462875</v>
      </c>
    </row>
    <row r="48" spans="3:9" s="48" customFormat="1" ht="12.75" x14ac:dyDescent="0.2">
      <c r="C48" s="65">
        <f t="shared" si="3"/>
        <v>44865</v>
      </c>
      <c r="D48" s="66">
        <v>2.0830000000000002</v>
      </c>
      <c r="E48" s="67">
        <v>2.010000301667236E-2</v>
      </c>
      <c r="F48" s="48">
        <f t="shared" si="4"/>
        <v>0</v>
      </c>
      <c r="G48" s="67">
        <f t="shared" si="0"/>
        <v>2.0200003016672359E-2</v>
      </c>
      <c r="H48" s="68">
        <f t="shared" si="1"/>
        <v>0.95939434475657848</v>
      </c>
      <c r="I48" s="68">
        <f t="shared" si="2"/>
        <v>0.95919847018857196</v>
      </c>
    </row>
    <row r="49" spans="3:9" s="48" customFormat="1" ht="12.75" x14ac:dyDescent="0.2">
      <c r="C49" s="65">
        <f t="shared" si="3"/>
        <v>44895</v>
      </c>
      <c r="D49" s="66">
        <v>2.1669999999999998</v>
      </c>
      <c r="E49" s="67">
        <v>2.010000301667236E-2</v>
      </c>
      <c r="F49" s="48">
        <f t="shared" si="4"/>
        <v>0</v>
      </c>
      <c r="G49" s="67">
        <f t="shared" si="0"/>
        <v>2.0200003016672359E-2</v>
      </c>
      <c r="H49" s="68">
        <f t="shared" si="1"/>
        <v>0.95779190734031272</v>
      </c>
      <c r="I49" s="68">
        <f t="shared" si="2"/>
        <v>0.95758847503800104</v>
      </c>
    </row>
    <row r="50" spans="3:9" s="48" customFormat="1" ht="12.75" x14ac:dyDescent="0.2">
      <c r="C50" s="65">
        <f t="shared" si="3"/>
        <v>44926</v>
      </c>
      <c r="D50" s="66">
        <v>2.25</v>
      </c>
      <c r="E50" s="67">
        <v>2.010000301667236E-2</v>
      </c>
      <c r="F50" s="48">
        <f t="shared" si="4"/>
        <v>0</v>
      </c>
      <c r="G50" s="67">
        <f t="shared" si="0"/>
        <v>2.0200003016672359E-2</v>
      </c>
      <c r="H50" s="68">
        <f t="shared" si="1"/>
        <v>0.95621117545879808</v>
      </c>
      <c r="I50" s="68">
        <f t="shared" si="2"/>
        <v>0.95600030079355969</v>
      </c>
    </row>
    <row r="51" spans="3:9" s="48" customFormat="1" ht="12.75" x14ac:dyDescent="0.2">
      <c r="C51" s="65">
        <f t="shared" si="3"/>
        <v>44957</v>
      </c>
      <c r="D51" s="66">
        <v>2.3330000000000002</v>
      </c>
      <c r="E51" s="67">
        <v>2.010000301667236E-2</v>
      </c>
      <c r="F51" s="48">
        <f t="shared" si="4"/>
        <v>0</v>
      </c>
      <c r="G51" s="67">
        <f t="shared" si="0"/>
        <v>2.0200003016672359E-2</v>
      </c>
      <c r="H51" s="68">
        <f t="shared" si="1"/>
        <v>0.95463305240417151</v>
      </c>
      <c r="I51" s="68">
        <f t="shared" si="2"/>
        <v>0.95441476055892172</v>
      </c>
    </row>
    <row r="52" spans="3:9" s="48" customFormat="1" ht="12.75" x14ac:dyDescent="0.2">
      <c r="C52" s="65">
        <f t="shared" si="3"/>
        <v>44985</v>
      </c>
      <c r="D52" s="66">
        <v>2.4169999999999998</v>
      </c>
      <c r="E52" s="67">
        <v>2.010000301667236E-2</v>
      </c>
      <c r="F52" s="48">
        <f t="shared" si="4"/>
        <v>0</v>
      </c>
      <c r="G52" s="67">
        <f t="shared" si="0"/>
        <v>2.0200003016672359E-2</v>
      </c>
      <c r="H52" s="68">
        <f t="shared" si="1"/>
        <v>0.95303856758118199</v>
      </c>
      <c r="I52" s="68">
        <f t="shared" si="2"/>
        <v>0.95281279476780523</v>
      </c>
    </row>
    <row r="53" spans="3:9" s="48" customFormat="1" ht="12.75" x14ac:dyDescent="0.2">
      <c r="C53" s="65">
        <f t="shared" si="3"/>
        <v>45016</v>
      </c>
      <c r="D53" s="66">
        <v>2.5</v>
      </c>
      <c r="E53" s="67">
        <v>2.010000301667236E-2</v>
      </c>
      <c r="F53" s="48">
        <f t="shared" si="4"/>
        <v>200000</v>
      </c>
      <c r="G53" s="67">
        <f t="shared" si="0"/>
        <v>2.0200003016672359E-2</v>
      </c>
      <c r="H53" s="68">
        <f t="shared" si="1"/>
        <v>0.95146568057248715</v>
      </c>
      <c r="I53" s="68">
        <f t="shared" si="2"/>
        <v>0.95123254105770871</v>
      </c>
    </row>
    <row r="54" spans="3:9" s="48" customFormat="1" ht="12.75" x14ac:dyDescent="0.2">
      <c r="C54" s="65">
        <f t="shared" si="3"/>
        <v>45046</v>
      </c>
      <c r="D54" s="66">
        <v>2.5830000000000002</v>
      </c>
      <c r="E54" s="67">
        <v>2.010000301667236E-2</v>
      </c>
      <c r="F54" s="48">
        <f t="shared" si="4"/>
        <v>0</v>
      </c>
      <c r="G54" s="67">
        <f t="shared" si="0"/>
        <v>2.0200003016672359E-2</v>
      </c>
      <c r="H54" s="68">
        <f t="shared" si="1"/>
        <v>0.949895389443567</v>
      </c>
      <c r="I54" s="68">
        <f t="shared" si="2"/>
        <v>0.94965490822109555</v>
      </c>
    </row>
    <row r="55" spans="3:9" s="48" customFormat="1" ht="12.75" x14ac:dyDescent="0.2">
      <c r="C55" s="65">
        <f t="shared" si="3"/>
        <v>45077</v>
      </c>
      <c r="D55" s="66">
        <v>2.6669999999999998</v>
      </c>
      <c r="E55" s="67">
        <v>2.010000301667236E-2</v>
      </c>
      <c r="F55" s="48">
        <f t="shared" si="4"/>
        <v>0</v>
      </c>
      <c r="G55" s="67">
        <f t="shared" ref="G55:G86" si="5">E55+$C$16/10000</f>
        <v>2.0200003016672359E-2</v>
      </c>
      <c r="H55" s="68">
        <f t="shared" ref="H55:H86" si="6">(1+E55)^-D55</f>
        <v>0.94830881774663989</v>
      </c>
      <c r="I55" s="68">
        <f t="shared" ref="I55:I86" si="7">(1+G55)^-D55</f>
        <v>0.94806093174545414</v>
      </c>
    </row>
    <row r="56" spans="3:9" s="48" customFormat="1" ht="12.75" x14ac:dyDescent="0.2">
      <c r="C56" s="65">
        <f t="shared" ref="C56:C87" si="8">EOMONTH(C55,1)</f>
        <v>45107</v>
      </c>
      <c r="D56" s="66">
        <v>2.75</v>
      </c>
      <c r="E56" s="67">
        <v>2.010000301667236E-2</v>
      </c>
      <c r="F56" s="48">
        <f t="shared" ref="F56:F87" si="9">IF(OR(MONTH(C56)=9,MONTH(C56)=3),$C$12*50*$C$15/$C$14,0)+IF(C56=$C$11,100*$C$15/$C$14)</f>
        <v>0</v>
      </c>
      <c r="G56" s="67">
        <f t="shared" si="5"/>
        <v>2.0200003016672359E-2</v>
      </c>
      <c r="H56" s="68">
        <f t="shared" si="6"/>
        <v>0.94674373667814737</v>
      </c>
      <c r="I56" s="68">
        <f t="shared" si="7"/>
        <v>0.94648855906845486</v>
      </c>
    </row>
    <row r="57" spans="3:9" s="48" customFormat="1" ht="12.75" x14ac:dyDescent="0.2">
      <c r="C57" s="65">
        <f t="shared" si="8"/>
        <v>45138</v>
      </c>
      <c r="D57" s="66">
        <v>2.8330000000000002</v>
      </c>
      <c r="E57" s="67">
        <v>2.010000301667236E-2</v>
      </c>
      <c r="F57" s="48">
        <f t="shared" si="9"/>
        <v>0</v>
      </c>
      <c r="G57" s="67">
        <f t="shared" si="5"/>
        <v>2.0200003016672359E-2</v>
      </c>
      <c r="H57" s="68">
        <f t="shared" si="6"/>
        <v>0.94518123860657033</v>
      </c>
      <c r="I57" s="68">
        <f t="shared" si="7"/>
        <v>0.94491879419413205</v>
      </c>
    </row>
    <row r="58" spans="3:9" s="48" customFormat="1" ht="12.75" x14ac:dyDescent="0.2">
      <c r="C58" s="65">
        <f t="shared" si="8"/>
        <v>45169</v>
      </c>
      <c r="D58" s="66">
        <v>2.9169999999999998</v>
      </c>
      <c r="E58" s="67">
        <v>2.010000301667236E-2</v>
      </c>
      <c r="F58" s="48">
        <f t="shared" si="9"/>
        <v>0</v>
      </c>
      <c r="G58" s="67">
        <f t="shared" si="5"/>
        <v>2.0200003016672359E-2</v>
      </c>
      <c r="H58" s="68">
        <f t="shared" si="6"/>
        <v>0.94360254076436034</v>
      </c>
      <c r="I58" s="68">
        <f t="shared" si="7"/>
        <v>0.94333276718969283</v>
      </c>
    </row>
    <row r="59" spans="3:9" s="48" customFormat="1" ht="12.75" x14ac:dyDescent="0.2">
      <c r="C59" s="65">
        <f t="shared" si="8"/>
        <v>45199</v>
      </c>
      <c r="D59" s="66">
        <v>3</v>
      </c>
      <c r="E59" s="67">
        <v>2.010000301667236E-2</v>
      </c>
      <c r="F59" s="48">
        <f t="shared" si="9"/>
        <v>200000</v>
      </c>
      <c r="G59" s="67">
        <f t="shared" si="5"/>
        <v>2.0200003016672359E-2</v>
      </c>
      <c r="H59" s="68">
        <f t="shared" si="6"/>
        <v>0.94204522689666803</v>
      </c>
      <c r="I59" s="68">
        <f t="shared" si="7"/>
        <v>0.94176823624154338</v>
      </c>
    </row>
    <row r="60" spans="3:9" s="48" customFormat="1" ht="12.75" x14ac:dyDescent="0.2">
      <c r="C60" s="65">
        <f t="shared" si="8"/>
        <v>45230</v>
      </c>
      <c r="D60" s="66">
        <v>3.0830000000000002</v>
      </c>
      <c r="E60" s="67">
        <v>2.010000301667236E-2</v>
      </c>
      <c r="F60" s="48">
        <f t="shared" si="9"/>
        <v>0</v>
      </c>
      <c r="G60" s="67">
        <f t="shared" si="5"/>
        <v>2.0200003016672359E-2</v>
      </c>
      <c r="H60" s="68">
        <f t="shared" si="6"/>
        <v>0.94049048320696682</v>
      </c>
      <c r="I60" s="68">
        <f t="shared" si="7"/>
        <v>0.94020630009045048</v>
      </c>
    </row>
    <row r="61" spans="3:9" s="48" customFormat="1" ht="12.75" x14ac:dyDescent="0.2">
      <c r="C61" s="65">
        <f t="shared" si="8"/>
        <v>45260</v>
      </c>
      <c r="D61" s="66">
        <v>3.1669999999999998</v>
      </c>
      <c r="E61" s="67">
        <v>2.010000301667236E-2</v>
      </c>
      <c r="F61" s="48">
        <f t="shared" si="9"/>
        <v>0</v>
      </c>
      <c r="G61" s="67">
        <f t="shared" si="5"/>
        <v>2.0200003016672359E-2</v>
      </c>
      <c r="H61" s="68">
        <f t="shared" si="6"/>
        <v>0.93891962014302521</v>
      </c>
      <c r="I61" s="68">
        <f t="shared" si="7"/>
        <v>0.93862818291165184</v>
      </c>
    </row>
    <row r="62" spans="3:9" s="48" customFormat="1" ht="12.75" x14ac:dyDescent="0.2">
      <c r="C62" s="65">
        <f t="shared" si="8"/>
        <v>45291</v>
      </c>
      <c r="D62" s="66">
        <v>3.25</v>
      </c>
      <c r="E62" s="67">
        <v>2.010000301667236E-2</v>
      </c>
      <c r="F62" s="48">
        <f t="shared" si="9"/>
        <v>0</v>
      </c>
      <c r="G62" s="67">
        <f t="shared" si="5"/>
        <v>2.0200003016672359E-2</v>
      </c>
      <c r="H62" s="68">
        <f t="shared" si="6"/>
        <v>0.93737003492898718</v>
      </c>
      <c r="I62" s="68">
        <f t="shared" si="7"/>
        <v>0.93707145458412278</v>
      </c>
    </row>
    <row r="63" spans="3:9" s="48" customFormat="1" ht="12.75" x14ac:dyDescent="0.2">
      <c r="C63" s="65">
        <f t="shared" si="8"/>
        <v>45322</v>
      </c>
      <c r="D63" s="66">
        <v>3.3330000000000002</v>
      </c>
      <c r="E63" s="67">
        <v>2.010000301667236E-2</v>
      </c>
      <c r="F63" s="48">
        <f t="shared" si="9"/>
        <v>0</v>
      </c>
      <c r="G63" s="67">
        <f t="shared" si="5"/>
        <v>2.0200003016672359E-2</v>
      </c>
      <c r="H63" s="68">
        <f t="shared" si="6"/>
        <v>0.935823007137634</v>
      </c>
      <c r="I63" s="68">
        <f t="shared" si="7"/>
        <v>0.93551730811289191</v>
      </c>
    </row>
    <row r="64" spans="3:9" s="48" customFormat="1" ht="12.75" x14ac:dyDescent="0.2">
      <c r="C64" s="65">
        <f t="shared" si="8"/>
        <v>45351</v>
      </c>
      <c r="D64" s="66">
        <v>3.4169999999999998</v>
      </c>
      <c r="E64" s="67">
        <v>2.010000301667236E-2</v>
      </c>
      <c r="F64" s="48">
        <f t="shared" si="9"/>
        <v>0</v>
      </c>
      <c r="G64" s="67">
        <f t="shared" si="5"/>
        <v>2.0200003016672359E-2</v>
      </c>
      <c r="H64" s="68">
        <f t="shared" si="6"/>
        <v>0.93425993996944023</v>
      </c>
      <c r="I64" s="68">
        <f t="shared" si="7"/>
        <v>0.93394706131189265</v>
      </c>
    </row>
    <row r="65" spans="3:9" s="48" customFormat="1" ht="12.75" x14ac:dyDescent="0.2">
      <c r="C65" s="65">
        <f t="shared" si="8"/>
        <v>45382</v>
      </c>
      <c r="D65" s="66">
        <v>3.5</v>
      </c>
      <c r="E65" s="67">
        <v>2.010000301667236E-2</v>
      </c>
      <c r="F65" s="48">
        <f t="shared" si="9"/>
        <v>200000</v>
      </c>
      <c r="G65" s="67">
        <f t="shared" si="5"/>
        <v>2.0200003016672359E-2</v>
      </c>
      <c r="H65" s="68">
        <f t="shared" si="6"/>
        <v>0.93271804505321299</v>
      </c>
      <c r="I65" s="68">
        <f t="shared" si="7"/>
        <v>0.93239809669179496</v>
      </c>
    </row>
    <row r="66" spans="3:9" s="48" customFormat="1" ht="12.75" x14ac:dyDescent="0.2">
      <c r="C66" s="65">
        <f t="shared" si="8"/>
        <v>45412</v>
      </c>
      <c r="D66" s="66">
        <v>3.5830000000000002</v>
      </c>
      <c r="E66" s="67">
        <v>2.010000301667236E-2</v>
      </c>
      <c r="F66" s="48">
        <f t="shared" si="9"/>
        <v>0</v>
      </c>
      <c r="G66" s="67">
        <f t="shared" si="5"/>
        <v>2.0200003016672359E-2</v>
      </c>
      <c r="H66" s="68">
        <f t="shared" si="6"/>
        <v>0.93117869486766591</v>
      </c>
      <c r="I66" s="68">
        <f t="shared" si="7"/>
        <v>0.93085170105177506</v>
      </c>
    </row>
    <row r="67" spans="3:9" s="48" customFormat="1" ht="12.75" x14ac:dyDescent="0.2">
      <c r="C67" s="65">
        <f t="shared" si="8"/>
        <v>45443</v>
      </c>
      <c r="D67" s="66">
        <v>3.6669999999999998</v>
      </c>
      <c r="E67" s="67">
        <v>2.010000301667236E-2</v>
      </c>
      <c r="F67" s="48">
        <f t="shared" si="9"/>
        <v>0</v>
      </c>
      <c r="G67" s="67">
        <f t="shared" si="5"/>
        <v>2.0200003016672359E-2</v>
      </c>
      <c r="H67" s="68">
        <f t="shared" si="6"/>
        <v>0.92962338490566698</v>
      </c>
      <c r="I67" s="68">
        <f t="shared" si="7"/>
        <v>0.92928928537746791</v>
      </c>
    </row>
    <row r="68" spans="3:9" s="48" customFormat="1" ht="12.75" x14ac:dyDescent="0.2">
      <c r="C68" s="65">
        <f t="shared" si="8"/>
        <v>45473</v>
      </c>
      <c r="D68" s="66">
        <v>3.75</v>
      </c>
      <c r="E68" s="67">
        <v>2.010000301667236E-2</v>
      </c>
      <c r="F68" s="48">
        <f t="shared" si="9"/>
        <v>0</v>
      </c>
      <c r="G68" s="67">
        <f t="shared" si="5"/>
        <v>2.0200003016672359E-2</v>
      </c>
      <c r="H68" s="68">
        <f t="shared" si="6"/>
        <v>0.9280891421217593</v>
      </c>
      <c r="I68" s="68">
        <f t="shared" si="7"/>
        <v>0.92774804574568004</v>
      </c>
    </row>
    <row r="69" spans="3:9" s="48" customFormat="1" ht="12.75" x14ac:dyDescent="0.2">
      <c r="C69" s="65">
        <f t="shared" si="8"/>
        <v>45504</v>
      </c>
      <c r="D69" s="66">
        <v>3.8330000000000002</v>
      </c>
      <c r="E69" s="67">
        <v>2.010000301667236E-2</v>
      </c>
      <c r="F69" s="48">
        <f t="shared" si="9"/>
        <v>0</v>
      </c>
      <c r="G69" s="67">
        <f t="shared" si="5"/>
        <v>2.0200003016672359E-2</v>
      </c>
      <c r="H69" s="68">
        <f t="shared" si="6"/>
        <v>0.92655743143951597</v>
      </c>
      <c r="I69" s="68">
        <f t="shared" si="7"/>
        <v>0.92620936228196604</v>
      </c>
    </row>
    <row r="70" spans="3:9" s="48" customFormat="1" ht="12.75" x14ac:dyDescent="0.2">
      <c r="C70" s="65">
        <f t="shared" si="8"/>
        <v>45535</v>
      </c>
      <c r="D70" s="66">
        <v>3.9169999999999998</v>
      </c>
      <c r="E70" s="67">
        <v>2.010000301667236E-2</v>
      </c>
      <c r="F70" s="48">
        <f t="shared" si="9"/>
        <v>0</v>
      </c>
      <c r="G70" s="67">
        <f t="shared" si="5"/>
        <v>2.0200003016672359E-2</v>
      </c>
      <c r="H70" s="68">
        <f t="shared" si="6"/>
        <v>0.92500984018616683</v>
      </c>
      <c r="I70" s="68">
        <f t="shared" si="7"/>
        <v>0.92465473867899661</v>
      </c>
    </row>
    <row r="71" spans="3:9" s="48" customFormat="1" ht="12.75" x14ac:dyDescent="0.2">
      <c r="C71" s="65">
        <f t="shared" si="8"/>
        <v>45565</v>
      </c>
      <c r="D71" s="66">
        <v>4</v>
      </c>
      <c r="E71" s="67">
        <v>2.010000301667236E-2</v>
      </c>
      <c r="F71" s="48">
        <f t="shared" si="9"/>
        <v>200000</v>
      </c>
      <c r="G71" s="67">
        <f t="shared" si="5"/>
        <v>2.0200003016672359E-2</v>
      </c>
      <c r="H71" s="68">
        <f t="shared" si="6"/>
        <v>0.92348321155849611</v>
      </c>
      <c r="I71" s="68">
        <f t="shared" si="7"/>
        <v>0.92312118550949718</v>
      </c>
    </row>
    <row r="72" spans="3:9" s="48" customFormat="1" ht="12.75" x14ac:dyDescent="0.2">
      <c r="C72" s="65">
        <f t="shared" si="8"/>
        <v>45596</v>
      </c>
      <c r="D72" s="66">
        <v>4.0830000000000002</v>
      </c>
      <c r="E72" s="67">
        <v>2.010000301667236E-2</v>
      </c>
      <c r="F72" s="48">
        <f t="shared" si="9"/>
        <v>0</v>
      </c>
      <c r="G72" s="67">
        <f t="shared" si="5"/>
        <v>2.0200003016672359E-2</v>
      </c>
      <c r="H72" s="68">
        <f t="shared" si="6"/>
        <v>0.92195910246614887</v>
      </c>
      <c r="I72" s="68">
        <f t="shared" si="7"/>
        <v>0.92159017575996349</v>
      </c>
    </row>
    <row r="73" spans="3:9" s="48" customFormat="1" ht="12.75" x14ac:dyDescent="0.2">
      <c r="C73" s="65">
        <f t="shared" si="8"/>
        <v>45626</v>
      </c>
      <c r="D73" s="66">
        <v>4.1669999999999998</v>
      </c>
      <c r="E73" s="67">
        <v>2.010000301667236E-2</v>
      </c>
      <c r="F73" s="48">
        <f t="shared" si="9"/>
        <v>0</v>
      </c>
      <c r="G73" s="67">
        <f t="shared" si="5"/>
        <v>2.0200003016672359E-2</v>
      </c>
      <c r="H73" s="68">
        <f t="shared" si="6"/>
        <v>0.92041919161496133</v>
      </c>
      <c r="I73" s="68">
        <f t="shared" si="7"/>
        <v>0.92004330536775392</v>
      </c>
    </row>
    <row r="74" spans="3:9" s="48" customFormat="1" ht="12.75" x14ac:dyDescent="0.2">
      <c r="C74" s="65">
        <f t="shared" si="8"/>
        <v>45657</v>
      </c>
      <c r="D74" s="66">
        <v>4.25</v>
      </c>
      <c r="E74" s="67">
        <v>2.010000301667236E-2</v>
      </c>
      <c r="F74" s="48">
        <f t="shared" si="9"/>
        <v>0</v>
      </c>
      <c r="G74" s="67">
        <f t="shared" si="5"/>
        <v>2.0200003016672359E-2</v>
      </c>
      <c r="H74" s="68">
        <f t="shared" si="6"/>
        <v>0.91890013935591286</v>
      </c>
      <c r="I74" s="68">
        <f t="shared" si="7"/>
        <v>0.91851740032665807</v>
      </c>
    </row>
    <row r="75" spans="3:9" s="48" customFormat="1" ht="12.75" x14ac:dyDescent="0.2">
      <c r="C75" s="65">
        <f t="shared" si="8"/>
        <v>45688</v>
      </c>
      <c r="D75" s="66">
        <v>4.3330000000000002</v>
      </c>
      <c r="E75" s="67">
        <v>2.010000301667236E-2</v>
      </c>
      <c r="F75" s="48">
        <f t="shared" si="9"/>
        <v>0</v>
      </c>
      <c r="G75" s="67">
        <f t="shared" si="5"/>
        <v>2.0200003016672359E-2</v>
      </c>
      <c r="H75" s="68">
        <f t="shared" si="6"/>
        <v>0.91738359412821124</v>
      </c>
      <c r="I75" s="68">
        <f t="shared" si="7"/>
        <v>0.91699402602099711</v>
      </c>
    </row>
    <row r="76" spans="3:9" s="48" customFormat="1" ht="12.75" x14ac:dyDescent="0.2">
      <c r="C76" s="65">
        <f t="shared" si="8"/>
        <v>45716</v>
      </c>
      <c r="D76" s="66">
        <v>4.4169999999999998</v>
      </c>
      <c r="E76" s="67">
        <v>2.010000301667236E-2</v>
      </c>
      <c r="F76" s="48">
        <f t="shared" si="9"/>
        <v>0</v>
      </c>
      <c r="G76" s="67">
        <f t="shared" si="5"/>
        <v>2.0200003016672359E-2</v>
      </c>
      <c r="H76" s="68">
        <f t="shared" si="6"/>
        <v>0.91585132556280457</v>
      </c>
      <c r="I76" s="68">
        <f t="shared" si="7"/>
        <v>0.91545487017277516</v>
      </c>
    </row>
    <row r="77" spans="3:9" s="48" customFormat="1" ht="12.75" x14ac:dyDescent="0.2">
      <c r="C77" s="65">
        <f t="shared" si="8"/>
        <v>45747</v>
      </c>
      <c r="D77" s="66">
        <v>4.5</v>
      </c>
      <c r="E77" s="67">
        <v>2.010000301667236E-2</v>
      </c>
      <c r="F77" s="48">
        <f t="shared" si="9"/>
        <v>200000</v>
      </c>
      <c r="G77" s="67">
        <f t="shared" si="5"/>
        <v>2.0200003016672359E-2</v>
      </c>
      <c r="H77" s="68">
        <f t="shared" si="6"/>
        <v>0.9143398120722962</v>
      </c>
      <c r="I77" s="68">
        <f t="shared" si="7"/>
        <v>0.91393657511737658</v>
      </c>
    </row>
    <row r="78" spans="3:9" s="48" customFormat="1" ht="12.75" x14ac:dyDescent="0.2">
      <c r="C78" s="65">
        <f t="shared" si="8"/>
        <v>45777</v>
      </c>
      <c r="D78" s="66">
        <v>4.5830000000000002</v>
      </c>
      <c r="E78" s="67">
        <v>2.010000301667236E-2</v>
      </c>
      <c r="F78" s="48">
        <f t="shared" si="9"/>
        <v>0</v>
      </c>
      <c r="G78" s="67">
        <f t="shared" si="5"/>
        <v>2.0200003016672359E-2</v>
      </c>
      <c r="H78" s="68">
        <f t="shared" si="6"/>
        <v>0.91283079317121318</v>
      </c>
      <c r="I78" s="68">
        <f t="shared" si="7"/>
        <v>0.91242079817614219</v>
      </c>
    </row>
    <row r="79" spans="3:9" s="48" customFormat="1" ht="12.75" x14ac:dyDescent="0.2">
      <c r="C79" s="65">
        <f t="shared" si="8"/>
        <v>45808</v>
      </c>
      <c r="D79" s="66">
        <v>4.6669999999999998</v>
      </c>
      <c r="E79" s="67">
        <v>2.010000301667236E-2</v>
      </c>
      <c r="F79" s="48">
        <f t="shared" si="9"/>
        <v>0</v>
      </c>
      <c r="G79" s="67">
        <f t="shared" si="5"/>
        <v>2.0200003016672359E-2</v>
      </c>
      <c r="H79" s="68">
        <f t="shared" si="6"/>
        <v>0.91130612896437113</v>
      </c>
      <c r="I79" s="68">
        <f t="shared" si="7"/>
        <v>0.91088931839797416</v>
      </c>
    </row>
    <row r="80" spans="3:9" s="48" customFormat="1" ht="12.75" x14ac:dyDescent="0.2">
      <c r="C80" s="65">
        <f t="shared" si="8"/>
        <v>45838</v>
      </c>
      <c r="D80" s="66">
        <v>4.75</v>
      </c>
      <c r="E80" s="67">
        <v>2.010000301667236E-2</v>
      </c>
      <c r="F80" s="48">
        <f t="shared" si="9"/>
        <v>0</v>
      </c>
      <c r="G80" s="67">
        <f t="shared" si="5"/>
        <v>2.0200003016672359E-2</v>
      </c>
      <c r="H80" s="68">
        <f t="shared" si="6"/>
        <v>0.90980211682892331</v>
      </c>
      <c r="I80" s="68">
        <f t="shared" si="7"/>
        <v>0.90937859537579169</v>
      </c>
    </row>
    <row r="81" spans="3:9" s="48" customFormat="1" ht="12.75" x14ac:dyDescent="0.2">
      <c r="C81" s="65">
        <f t="shared" si="8"/>
        <v>45869</v>
      </c>
      <c r="D81" s="66">
        <v>4.8330000000000002</v>
      </c>
      <c r="E81" s="67">
        <v>2.010000301667236E-2</v>
      </c>
      <c r="F81" s="48">
        <f t="shared" si="9"/>
        <v>0</v>
      </c>
      <c r="G81" s="67">
        <f t="shared" si="5"/>
        <v>2.0200003016672359E-2</v>
      </c>
      <c r="H81" s="68">
        <f t="shared" si="6"/>
        <v>0.90830058690272597</v>
      </c>
      <c r="I81" s="68">
        <f t="shared" si="7"/>
        <v>0.90787037790944758</v>
      </c>
    </row>
    <row r="82" spans="3:9" s="48" customFormat="1" ht="12.75" x14ac:dyDescent="0.2">
      <c r="C82" s="65">
        <f t="shared" si="8"/>
        <v>45900</v>
      </c>
      <c r="D82" s="66">
        <v>4.9169999999999998</v>
      </c>
      <c r="E82" s="67">
        <v>2.010000301667236E-2</v>
      </c>
      <c r="F82" s="48">
        <f t="shared" si="9"/>
        <v>0</v>
      </c>
      <c r="G82" s="67">
        <f t="shared" si="5"/>
        <v>2.0200003016672359E-2</v>
      </c>
      <c r="H82" s="68">
        <f t="shared" si="6"/>
        <v>0.90678348931545771</v>
      </c>
      <c r="I82" s="68">
        <f t="shared" si="7"/>
        <v>0.90634653591927661</v>
      </c>
    </row>
    <row r="83" spans="3:9" s="48" customFormat="1" ht="12.75" x14ac:dyDescent="0.2">
      <c r="C83" s="65">
        <f t="shared" si="8"/>
        <v>45930</v>
      </c>
      <c r="D83" s="66">
        <v>5</v>
      </c>
      <c r="E83" s="67">
        <v>2.010000301667236E-2</v>
      </c>
      <c r="F83" s="48">
        <f t="shared" si="9"/>
        <v>200000</v>
      </c>
      <c r="G83" s="67">
        <f t="shared" si="5"/>
        <v>2.0200003016672359E-2</v>
      </c>
      <c r="H83" s="68">
        <f t="shared" si="6"/>
        <v>0.90528694130726606</v>
      </c>
      <c r="I83" s="68">
        <f t="shared" si="7"/>
        <v>0.90484334716710557</v>
      </c>
    </row>
    <row r="84" spans="3:9" s="48" customFormat="1" ht="12.75" x14ac:dyDescent="0.2">
      <c r="C84" s="65">
        <f t="shared" si="8"/>
        <v>45961</v>
      </c>
      <c r="D84" s="66">
        <v>5.0830000000000002</v>
      </c>
      <c r="E84" s="67">
        <v>2.010000301667236E-2</v>
      </c>
      <c r="F84" s="48">
        <f t="shared" si="9"/>
        <v>0</v>
      </c>
      <c r="G84" s="67">
        <f t="shared" si="5"/>
        <v>2.0200003016672359E-2</v>
      </c>
      <c r="H84" s="68">
        <f t="shared" si="6"/>
        <v>0.90379286318959129</v>
      </c>
      <c r="I84" s="68">
        <f t="shared" si="7"/>
        <v>0.90334265147507786</v>
      </c>
    </row>
    <row r="85" spans="3:9" s="48" customFormat="1" ht="12.75" x14ac:dyDescent="0.2">
      <c r="C85" s="65">
        <f t="shared" si="8"/>
        <v>45991</v>
      </c>
      <c r="D85" s="66">
        <v>5.1669999999999998</v>
      </c>
      <c r="E85" s="67">
        <v>2.010000301667236E-2</v>
      </c>
      <c r="F85" s="48">
        <f t="shared" si="9"/>
        <v>0</v>
      </c>
      <c r="G85" s="67">
        <f t="shared" si="5"/>
        <v>2.0200003016672359E-2</v>
      </c>
      <c r="H85" s="68">
        <f t="shared" si="6"/>
        <v>0.90228329467019741</v>
      </c>
      <c r="I85" s="68">
        <f t="shared" si="7"/>
        <v>0.90182640918176726</v>
      </c>
    </row>
    <row r="86" spans="3:9" s="48" customFormat="1" ht="12.75" x14ac:dyDescent="0.2">
      <c r="C86" s="65">
        <f t="shared" si="8"/>
        <v>46022</v>
      </c>
      <c r="D86" s="66">
        <v>5.25</v>
      </c>
      <c r="E86" s="67">
        <v>2.010000301667236E-2</v>
      </c>
      <c r="F86" s="48">
        <f t="shared" si="9"/>
        <v>0</v>
      </c>
      <c r="G86" s="67">
        <f t="shared" si="5"/>
        <v>2.0200003016672359E-2</v>
      </c>
      <c r="H86" s="68">
        <f t="shared" si="6"/>
        <v>0.90079417374621307</v>
      </c>
      <c r="I86" s="68">
        <f t="shared" si="7"/>
        <v>0.90033071712473545</v>
      </c>
    </row>
    <row r="87" spans="3:9" s="48" customFormat="1" ht="12.75" x14ac:dyDescent="0.2">
      <c r="C87" s="65">
        <f t="shared" si="8"/>
        <v>46053</v>
      </c>
      <c r="D87" s="66">
        <v>5.3330000000000002</v>
      </c>
      <c r="E87" s="67">
        <v>2.010000301667236E-2</v>
      </c>
      <c r="F87" s="48">
        <f t="shared" si="9"/>
        <v>0</v>
      </c>
      <c r="G87" s="67">
        <f t="shared" ref="G87:G118" si="10">E87+$C$16/10000</f>
        <v>2.0200003016672359E-2</v>
      </c>
      <c r="H87" s="68">
        <f t="shared" ref="H87:H118" si="11">(1+E87)^-D87</f>
        <v>0.89930751045514667</v>
      </c>
      <c r="I87" s="68">
        <f t="shared" ref="I87:I118" si="12">(1+G87)^-D87</f>
        <v>0.89883750569447041</v>
      </c>
    </row>
    <row r="88" spans="3:9" s="48" customFormat="1" ht="12.75" x14ac:dyDescent="0.2">
      <c r="C88" s="65">
        <f t="shared" ref="C88:C119" si="13">EOMONTH(C87,1)</f>
        <v>46081</v>
      </c>
      <c r="D88" s="66">
        <v>5.4169999999999998</v>
      </c>
      <c r="E88" s="67">
        <v>2.010000301667236E-2</v>
      </c>
      <c r="F88" s="48">
        <f t="shared" ref="F88:F119" si="14">IF(OR(MONTH(C88)=9,MONTH(C88)=3),$C$12*50*$C$15/$C$14,0)+IF(C88=$C$11,100*$C$15/$C$14)</f>
        <v>0</v>
      </c>
      <c r="G88" s="67">
        <f t="shared" si="10"/>
        <v>2.0200003016672359E-2</v>
      </c>
      <c r="H88" s="68">
        <f t="shared" si="11"/>
        <v>0.89780543363829013</v>
      </c>
      <c r="I88" s="68">
        <f t="shared" si="12"/>
        <v>0.89732882519685164</v>
      </c>
    </row>
    <row r="89" spans="3:9" s="48" customFormat="1" ht="12.75" x14ac:dyDescent="0.2">
      <c r="C89" s="65">
        <f t="shared" si="13"/>
        <v>46112</v>
      </c>
      <c r="D89" s="66">
        <v>5.5</v>
      </c>
      <c r="E89" s="67">
        <v>2.010000301667236E-2</v>
      </c>
      <c r="F89" s="48">
        <f t="shared" si="14"/>
        <v>200000</v>
      </c>
      <c r="G89" s="67">
        <f t="shared" si="10"/>
        <v>2.0200003016672359E-2</v>
      </c>
      <c r="H89" s="68">
        <f t="shared" si="11"/>
        <v>0.8963237029393013</v>
      </c>
      <c r="I89" s="68">
        <f t="shared" si="12"/>
        <v>0.89584059244747982</v>
      </c>
    </row>
    <row r="90" spans="3:9" s="48" customFormat="1" ht="12.75" x14ac:dyDescent="0.2">
      <c r="C90" s="65">
        <f t="shared" si="13"/>
        <v>46142</v>
      </c>
      <c r="D90" s="66">
        <v>5.5830000000000002</v>
      </c>
      <c r="E90" s="67">
        <v>2.010000301667236E-2</v>
      </c>
      <c r="F90" s="48">
        <f t="shared" si="14"/>
        <v>0</v>
      </c>
      <c r="G90" s="67">
        <f t="shared" si="10"/>
        <v>2.0200003016672359E-2</v>
      </c>
      <c r="H90" s="68">
        <f t="shared" si="11"/>
        <v>0.89484441767646405</v>
      </c>
      <c r="I90" s="68">
        <f t="shared" si="12"/>
        <v>0.89435482795350585</v>
      </c>
    </row>
    <row r="91" spans="3:9" s="48" customFormat="1" ht="12.75" x14ac:dyDescent="0.2">
      <c r="C91" s="65">
        <f t="shared" si="13"/>
        <v>46173</v>
      </c>
      <c r="D91" s="66">
        <v>5.6669999999999998</v>
      </c>
      <c r="E91" s="67">
        <v>2.010000301667236E-2</v>
      </c>
      <c r="F91" s="48">
        <f t="shared" si="14"/>
        <v>0</v>
      </c>
      <c r="G91" s="67">
        <f t="shared" si="10"/>
        <v>2.0200003016672359E-2</v>
      </c>
      <c r="H91" s="68">
        <f t="shared" si="11"/>
        <v>0.89334979538224457</v>
      </c>
      <c r="I91" s="68">
        <f t="shared" si="12"/>
        <v>0.89285367153943052</v>
      </c>
    </row>
    <row r="92" spans="3:9" s="48" customFormat="1" ht="12.75" x14ac:dyDescent="0.2">
      <c r="C92" s="65">
        <f t="shared" si="13"/>
        <v>46203</v>
      </c>
      <c r="D92" s="66">
        <v>5.75</v>
      </c>
      <c r="E92" s="67">
        <v>2.010000301667236E-2</v>
      </c>
      <c r="F92" s="48">
        <f t="shared" si="14"/>
        <v>0</v>
      </c>
      <c r="G92" s="67">
        <f t="shared" si="10"/>
        <v>2.0200003016672359E-2</v>
      </c>
      <c r="H92" s="68">
        <f t="shared" si="11"/>
        <v>0.89187541823196492</v>
      </c>
      <c r="I92" s="68">
        <f t="shared" si="12"/>
        <v>0.89137286089669843</v>
      </c>
    </row>
    <row r="93" spans="3:9" s="48" customFormat="1" ht="12.75" x14ac:dyDescent="0.2">
      <c r="C93" s="65">
        <f t="shared" si="13"/>
        <v>46234</v>
      </c>
      <c r="D93" s="66">
        <v>5.8330000000000002</v>
      </c>
      <c r="E93" s="67">
        <v>2.010000301667236E-2</v>
      </c>
      <c r="F93" s="48">
        <f t="shared" si="14"/>
        <v>0</v>
      </c>
      <c r="G93" s="67">
        <f t="shared" si="10"/>
        <v>2.0200003016672359E-2</v>
      </c>
      <c r="H93" s="68">
        <f t="shared" si="11"/>
        <v>0.89040347438160039</v>
      </c>
      <c r="I93" s="68">
        <f t="shared" si="12"/>
        <v>0.88989450619969357</v>
      </c>
    </row>
    <row r="94" spans="3:9" s="48" customFormat="1" ht="12.75" x14ac:dyDescent="0.2">
      <c r="C94" s="65">
        <f t="shared" si="13"/>
        <v>46265</v>
      </c>
      <c r="D94" s="66">
        <v>5.9169999999999998</v>
      </c>
      <c r="E94" s="67">
        <v>2.010000301667236E-2</v>
      </c>
      <c r="F94" s="48">
        <f t="shared" si="14"/>
        <v>0</v>
      </c>
      <c r="G94" s="67">
        <f t="shared" si="10"/>
        <v>2.0200003016672359E-2</v>
      </c>
      <c r="H94" s="68">
        <f t="shared" si="11"/>
        <v>0.88891626961463432</v>
      </c>
      <c r="I94" s="68">
        <f t="shared" si="12"/>
        <v>0.88840083634509126</v>
      </c>
    </row>
    <row r="95" spans="3:9" s="48" customFormat="1" ht="12.75" x14ac:dyDescent="0.2">
      <c r="C95" s="65">
        <f t="shared" si="13"/>
        <v>46295</v>
      </c>
      <c r="D95" s="66">
        <v>6</v>
      </c>
      <c r="E95" s="67">
        <v>2.010000301667236E-2</v>
      </c>
      <c r="F95" s="48">
        <f t="shared" si="14"/>
        <v>200000</v>
      </c>
      <c r="G95" s="67">
        <f t="shared" si="10"/>
        <v>2.0200003016672359E-2</v>
      </c>
      <c r="H95" s="68">
        <f t="shared" si="11"/>
        <v>0.8874492095187948</v>
      </c>
      <c r="I95" s="68">
        <f t="shared" si="12"/>
        <v>0.88692741079350745</v>
      </c>
    </row>
    <row r="96" spans="3:9" s="48" customFormat="1" ht="12.75" x14ac:dyDescent="0.2">
      <c r="C96" s="65">
        <f t="shared" si="13"/>
        <v>46326</v>
      </c>
      <c r="D96" s="66">
        <v>6.0830000000000002</v>
      </c>
      <c r="E96" s="67">
        <v>2.010000301667236E-2</v>
      </c>
      <c r="F96" s="48">
        <f t="shared" si="14"/>
        <v>0</v>
      </c>
      <c r="G96" s="67">
        <f t="shared" si="10"/>
        <v>2.0200003016672359E-2</v>
      </c>
      <c r="H96" s="68">
        <f t="shared" si="11"/>
        <v>0.8859845706468642</v>
      </c>
      <c r="I96" s="68">
        <f t="shared" si="12"/>
        <v>0.88545642893937071</v>
      </c>
    </row>
    <row r="97" spans="3:9" s="48" customFormat="1" ht="12.75" x14ac:dyDescent="0.2">
      <c r="C97" s="65">
        <f t="shared" si="13"/>
        <v>46356</v>
      </c>
      <c r="D97" s="66">
        <v>6.1669999999999998</v>
      </c>
      <c r="E97" s="67">
        <v>2.010000301667236E-2</v>
      </c>
      <c r="F97" s="48">
        <f t="shared" si="14"/>
        <v>0</v>
      </c>
      <c r="G97" s="67">
        <f t="shared" si="10"/>
        <v>2.0200003016672359E-2</v>
      </c>
      <c r="H97" s="68">
        <f t="shared" si="11"/>
        <v>0.88450474659536948</v>
      </c>
      <c r="I97" s="68">
        <f t="shared" si="12"/>
        <v>0.88397020830731099</v>
      </c>
    </row>
    <row r="98" spans="3:9" s="48" customFormat="1" ht="12.75" x14ac:dyDescent="0.2">
      <c r="C98" s="65">
        <f t="shared" si="13"/>
        <v>46387</v>
      </c>
      <c r="D98" s="66">
        <v>6.25</v>
      </c>
      <c r="E98" s="67">
        <v>2.010000301667236E-2</v>
      </c>
      <c r="F98" s="48">
        <f t="shared" si="14"/>
        <v>0</v>
      </c>
      <c r="G98" s="67">
        <f t="shared" si="10"/>
        <v>2.0200003016672359E-2</v>
      </c>
      <c r="H98" s="68">
        <f t="shared" si="11"/>
        <v>0.88304496724081549</v>
      </c>
      <c r="I98" s="68">
        <f t="shared" si="12"/>
        <v>0.88250413101598679</v>
      </c>
    </row>
    <row r="99" spans="3:9" s="48" customFormat="1" ht="12.75" x14ac:dyDescent="0.2">
      <c r="C99" s="65">
        <f t="shared" si="13"/>
        <v>46418</v>
      </c>
      <c r="D99" s="66">
        <v>6.3330000000000002</v>
      </c>
      <c r="E99" s="67">
        <v>2.010000301667236E-2</v>
      </c>
      <c r="F99" s="48">
        <f t="shared" si="14"/>
        <v>0</v>
      </c>
      <c r="G99" s="67">
        <f t="shared" si="10"/>
        <v>2.0200003016672359E-2</v>
      </c>
      <c r="H99" s="68">
        <f t="shared" si="11"/>
        <v>0.88158759709409462</v>
      </c>
      <c r="I99" s="68">
        <f t="shared" si="12"/>
        <v>0.88104048523491452</v>
      </c>
    </row>
    <row r="100" spans="3:9" s="48" customFormat="1" ht="12.75" x14ac:dyDescent="0.2">
      <c r="C100" s="65">
        <f t="shared" si="13"/>
        <v>46446</v>
      </c>
      <c r="D100" s="66">
        <v>6.4169999999999998</v>
      </c>
      <c r="E100" s="67">
        <v>2.010000301667236E-2</v>
      </c>
      <c r="F100" s="48">
        <f t="shared" si="14"/>
        <v>0</v>
      </c>
      <c r="G100" s="67">
        <f t="shared" si="10"/>
        <v>2.0200003016672359E-2</v>
      </c>
      <c r="H100" s="68">
        <f t="shared" si="11"/>
        <v>0.88011511712897894</v>
      </c>
      <c r="I100" s="68">
        <f t="shared" si="12"/>
        <v>0.87956167667467355</v>
      </c>
    </row>
    <row r="101" spans="3:9" s="48" customFormat="1" ht="12.75" x14ac:dyDescent="0.2">
      <c r="C101" s="65">
        <f t="shared" si="13"/>
        <v>46477</v>
      </c>
      <c r="D101" s="66">
        <v>6.5</v>
      </c>
      <c r="E101" s="67">
        <v>2.010000301667236E-2</v>
      </c>
      <c r="F101" s="48">
        <f t="shared" si="14"/>
        <v>200000</v>
      </c>
      <c r="G101" s="67">
        <f t="shared" si="10"/>
        <v>2.0200003016672359E-2</v>
      </c>
      <c r="H101" s="68">
        <f t="shared" si="11"/>
        <v>0.87866258238277062</v>
      </c>
      <c r="I101" s="68">
        <f t="shared" si="12"/>
        <v>0.8781029109964037</v>
      </c>
    </row>
    <row r="102" spans="3:9" s="48" customFormat="1" ht="12.75" x14ac:dyDescent="0.2">
      <c r="C102" s="65">
        <f t="shared" si="13"/>
        <v>46507</v>
      </c>
      <c r="D102" s="66">
        <v>6.5830000000000002</v>
      </c>
      <c r="E102" s="67">
        <v>2.010000301667236E-2</v>
      </c>
      <c r="F102" s="48">
        <f t="shared" si="14"/>
        <v>0</v>
      </c>
      <c r="G102" s="67">
        <f t="shared" si="10"/>
        <v>2.0200003016672359E-2</v>
      </c>
      <c r="H102" s="68">
        <f t="shared" si="11"/>
        <v>0.87721244488795369</v>
      </c>
      <c r="I102" s="68">
        <f t="shared" si="12"/>
        <v>0.87664656470197055</v>
      </c>
    </row>
    <row r="103" spans="3:9" s="48" customFormat="1" ht="12.75" x14ac:dyDescent="0.2">
      <c r="C103" s="65">
        <f t="shared" si="13"/>
        <v>46538</v>
      </c>
      <c r="D103" s="66">
        <v>6.6669999999999998</v>
      </c>
      <c r="E103" s="67">
        <v>2.010000301667236E-2</v>
      </c>
      <c r="F103" s="48">
        <f t="shared" si="14"/>
        <v>0</v>
      </c>
      <c r="G103" s="67">
        <f t="shared" si="10"/>
        <v>2.0200003016672359E-2</v>
      </c>
      <c r="H103" s="68">
        <f t="shared" si="11"/>
        <v>0.87574727256190754</v>
      </c>
      <c r="I103" s="68">
        <f t="shared" si="12"/>
        <v>0.87517513124810198</v>
      </c>
    </row>
    <row r="104" spans="3:9" s="48" customFormat="1" ht="12.75" x14ac:dyDescent="0.2">
      <c r="C104" s="65">
        <f t="shared" si="13"/>
        <v>46568</v>
      </c>
      <c r="D104" s="66">
        <v>6.75</v>
      </c>
      <c r="E104" s="67">
        <v>2.010000301667236E-2</v>
      </c>
      <c r="F104" s="48">
        <f t="shared" si="14"/>
        <v>0</v>
      </c>
      <c r="G104" s="67">
        <f t="shared" si="10"/>
        <v>2.0200003016672359E-2</v>
      </c>
      <c r="H104" s="68">
        <f t="shared" si="11"/>
        <v>0.87430194647042692</v>
      </c>
      <c r="I104" s="68">
        <f t="shared" si="12"/>
        <v>0.87372364071844777</v>
      </c>
    </row>
    <row r="105" spans="3:9" s="48" customFormat="1" ht="12.75" x14ac:dyDescent="0.2">
      <c r="C105" s="65">
        <f t="shared" si="13"/>
        <v>46599</v>
      </c>
      <c r="D105" s="66">
        <v>6.8330000000000002</v>
      </c>
      <c r="E105" s="67">
        <v>2.010000301667236E-2</v>
      </c>
      <c r="F105" s="48">
        <f t="shared" si="14"/>
        <v>0</v>
      </c>
      <c r="G105" s="67">
        <f t="shared" si="10"/>
        <v>2.0200003016672359E-2</v>
      </c>
      <c r="H105" s="68">
        <f t="shared" si="11"/>
        <v>0.87285900573323283</v>
      </c>
      <c r="I105" s="68">
        <f t="shared" si="12"/>
        <v>0.87227455750669181</v>
      </c>
    </row>
    <row r="106" spans="3:9" s="48" customFormat="1" ht="12.75" x14ac:dyDescent="0.2">
      <c r="C106" s="65">
        <f t="shared" si="13"/>
        <v>46630</v>
      </c>
      <c r="D106" s="66">
        <v>6.9169999999999998</v>
      </c>
      <c r="E106" s="67">
        <v>2.010000301667236E-2</v>
      </c>
      <c r="F106" s="48">
        <f t="shared" si="14"/>
        <v>0</v>
      </c>
      <c r="G106" s="67">
        <f t="shared" si="10"/>
        <v>2.0200003016672359E-2</v>
      </c>
      <c r="H106" s="68">
        <f t="shared" si="11"/>
        <v>0.87140110477982835</v>
      </c>
      <c r="I106" s="68">
        <f t="shared" si="12"/>
        <v>0.87081046237810367</v>
      </c>
    </row>
    <row r="107" spans="3:9" s="48" customFormat="1" ht="12.75" x14ac:dyDescent="0.2">
      <c r="C107" s="65">
        <f t="shared" si="13"/>
        <v>46660</v>
      </c>
      <c r="D107" s="66">
        <v>7</v>
      </c>
      <c r="E107" s="67">
        <v>2.010000301667236E-2</v>
      </c>
      <c r="F107" s="48">
        <f t="shared" si="14"/>
        <v>200000</v>
      </c>
      <c r="G107" s="67">
        <f t="shared" si="10"/>
        <v>2.0200003016672359E-2</v>
      </c>
      <c r="H107" s="68">
        <f t="shared" si="11"/>
        <v>0.86996295156788717</v>
      </c>
      <c r="I107" s="68">
        <f t="shared" si="12"/>
        <v>0.86936621071448161</v>
      </c>
    </row>
    <row r="108" spans="3:9" s="48" customFormat="1" ht="12.75" x14ac:dyDescent="0.2">
      <c r="C108" s="65">
        <f t="shared" si="13"/>
        <v>46691</v>
      </c>
      <c r="D108" s="66">
        <v>7.0830000000000002</v>
      </c>
      <c r="E108" s="67">
        <v>2.010000301667236E-2</v>
      </c>
      <c r="F108" s="48">
        <f t="shared" si="14"/>
        <v>0</v>
      </c>
      <c r="G108" s="67">
        <f t="shared" si="10"/>
        <v>2.0200003016672359E-2</v>
      </c>
      <c r="H108" s="68">
        <f t="shared" si="11"/>
        <v>0.86852717187217165</v>
      </c>
      <c r="I108" s="68">
        <f t="shared" si="12"/>
        <v>0.86792435436299464</v>
      </c>
    </row>
    <row r="109" spans="3:9" s="48" customFormat="1" ht="12.75" x14ac:dyDescent="0.2">
      <c r="C109" s="65">
        <f t="shared" si="13"/>
        <v>46721</v>
      </c>
      <c r="D109" s="66">
        <v>7.1669999999999998</v>
      </c>
      <c r="E109" s="67">
        <v>2.010000301667236E-2</v>
      </c>
      <c r="F109" s="48">
        <f t="shared" si="14"/>
        <v>0</v>
      </c>
      <c r="G109" s="67">
        <f t="shared" si="10"/>
        <v>2.0200003016672359E-2</v>
      </c>
      <c r="H109" s="68">
        <f t="shared" si="11"/>
        <v>0.86707650620496413</v>
      </c>
      <c r="I109" s="68">
        <f t="shared" si="12"/>
        <v>0.86646756096202915</v>
      </c>
    </row>
    <row r="110" spans="3:9" s="48" customFormat="1" ht="12.75" x14ac:dyDescent="0.2">
      <c r="C110" s="65">
        <f t="shared" si="13"/>
        <v>46752</v>
      </c>
      <c r="D110" s="66">
        <v>7.25</v>
      </c>
      <c r="E110" s="67">
        <v>2.010000301667236E-2</v>
      </c>
      <c r="F110" s="48">
        <f t="shared" si="14"/>
        <v>0</v>
      </c>
      <c r="G110" s="67">
        <f t="shared" si="10"/>
        <v>2.0200003016672359E-2</v>
      </c>
      <c r="H110" s="68">
        <f t="shared" si="11"/>
        <v>0.86564549027492088</v>
      </c>
      <c r="I110" s="68">
        <f t="shared" si="12"/>
        <v>0.86503051206280435</v>
      </c>
    </row>
    <row r="111" spans="3:9" s="48" customFormat="1" ht="12.75" x14ac:dyDescent="0.2">
      <c r="C111" s="65">
        <f t="shared" si="13"/>
        <v>46783</v>
      </c>
      <c r="D111" s="66">
        <v>7.3330000000000002</v>
      </c>
      <c r="E111" s="67">
        <v>2.010000301667236E-2</v>
      </c>
      <c r="F111" s="48">
        <f t="shared" si="14"/>
        <v>0</v>
      </c>
      <c r="G111" s="67">
        <f t="shared" si="10"/>
        <v>2.0200003016672359E-2</v>
      </c>
      <c r="H111" s="68">
        <f t="shared" si="11"/>
        <v>0.86421683608179167</v>
      </c>
      <c r="I111" s="68">
        <f t="shared" si="12"/>
        <v>0.86359584652982635</v>
      </c>
    </row>
    <row r="112" spans="3:9" s="48" customFormat="1" ht="12.75" x14ac:dyDescent="0.2">
      <c r="C112" s="65">
        <f t="shared" si="13"/>
        <v>46812</v>
      </c>
      <c r="D112" s="66">
        <v>7.4169999999999998</v>
      </c>
      <c r="E112" s="67">
        <v>2.010000301667236E-2</v>
      </c>
      <c r="F112" s="48">
        <f t="shared" si="14"/>
        <v>0</v>
      </c>
      <c r="G112" s="67">
        <f t="shared" si="10"/>
        <v>2.0200003016672359E-2</v>
      </c>
      <c r="H112" s="68">
        <f t="shared" si="11"/>
        <v>0.86277336979342656</v>
      </c>
      <c r="I112" s="68">
        <f t="shared" si="12"/>
        <v>0.86214631844134537</v>
      </c>
    </row>
    <row r="113" spans="3:9" s="48" customFormat="1" ht="12.75" x14ac:dyDescent="0.2">
      <c r="C113" s="65">
        <f t="shared" si="13"/>
        <v>46843</v>
      </c>
      <c r="D113" s="66">
        <v>7.5</v>
      </c>
      <c r="E113" s="67">
        <v>2.010000301667236E-2</v>
      </c>
      <c r="F113" s="48">
        <f t="shared" si="14"/>
        <v>200000</v>
      </c>
      <c r="G113" s="67">
        <f t="shared" si="10"/>
        <v>2.0200003016672359E-2</v>
      </c>
      <c r="H113" s="68">
        <f t="shared" si="11"/>
        <v>0.86134945572430333</v>
      </c>
      <c r="I113" s="68">
        <f t="shared" si="12"/>
        <v>0.86071643638492856</v>
      </c>
    </row>
    <row r="114" spans="3:9" s="48" customFormat="1" ht="12.75" x14ac:dyDescent="0.2">
      <c r="C114" s="65">
        <f t="shared" si="13"/>
        <v>46873</v>
      </c>
      <c r="D114" s="66">
        <v>7.5830000000000002</v>
      </c>
      <c r="E114" s="67">
        <v>2.010000301667236E-2</v>
      </c>
      <c r="F114" s="48">
        <f t="shared" si="14"/>
        <v>0</v>
      </c>
      <c r="G114" s="67">
        <f t="shared" si="10"/>
        <v>2.0200003016672359E-2</v>
      </c>
      <c r="H114" s="68">
        <f t="shared" si="11"/>
        <v>0.85992789167124117</v>
      </c>
      <c r="I114" s="68">
        <f t="shared" si="12"/>
        <v>0.85928892580844662</v>
      </c>
    </row>
    <row r="115" spans="3:9" s="48" customFormat="1" ht="12.75" x14ac:dyDescent="0.2">
      <c r="C115" s="65">
        <f t="shared" si="13"/>
        <v>46904</v>
      </c>
      <c r="D115" s="66">
        <v>7.6669999999999998</v>
      </c>
      <c r="E115" s="67">
        <v>2.010000301667236E-2</v>
      </c>
      <c r="F115" s="48">
        <f t="shared" si="14"/>
        <v>0</v>
      </c>
      <c r="G115" s="67">
        <f t="shared" si="10"/>
        <v>2.0200003016672359E-2</v>
      </c>
      <c r="H115" s="68">
        <f t="shared" si="11"/>
        <v>0.85849158903256539</v>
      </c>
      <c r="I115" s="68">
        <f t="shared" si="12"/>
        <v>0.85784662679892154</v>
      </c>
    </row>
    <row r="116" spans="3:9" s="48" customFormat="1" ht="12.75" x14ac:dyDescent="0.2">
      <c r="C116" s="65">
        <f t="shared" si="13"/>
        <v>46934</v>
      </c>
      <c r="D116" s="66">
        <v>7.75</v>
      </c>
      <c r="E116" s="67">
        <v>2.010000301667236E-2</v>
      </c>
      <c r="F116" s="48">
        <f t="shared" si="14"/>
        <v>0</v>
      </c>
      <c r="G116" s="67">
        <f t="shared" si="10"/>
        <v>2.0200003016672359E-2</v>
      </c>
      <c r="H116" s="68">
        <f t="shared" si="11"/>
        <v>0.85707474157917185</v>
      </c>
      <c r="I116" s="68">
        <f t="shared" si="12"/>
        <v>0.8564238758428715</v>
      </c>
    </row>
    <row r="117" spans="3:9" s="48" customFormat="1" ht="12.75" x14ac:dyDescent="0.2">
      <c r="C117" s="65">
        <f t="shared" si="13"/>
        <v>46965</v>
      </c>
      <c r="D117" s="66">
        <v>7.8330000000000002</v>
      </c>
      <c r="E117" s="67">
        <v>2.010000301667236E-2</v>
      </c>
      <c r="F117" s="48">
        <f t="shared" si="14"/>
        <v>0</v>
      </c>
      <c r="G117" s="67">
        <f t="shared" si="10"/>
        <v>2.0200003016672359E-2</v>
      </c>
      <c r="H117" s="68">
        <f t="shared" si="11"/>
        <v>0.85566023247915535</v>
      </c>
      <c r="I117" s="68">
        <f t="shared" si="12"/>
        <v>0.85500348453972397</v>
      </c>
    </row>
    <row r="118" spans="3:9" s="48" customFormat="1" ht="12.75" x14ac:dyDescent="0.2">
      <c r="C118" s="65">
        <f t="shared" si="13"/>
        <v>46996</v>
      </c>
      <c r="D118" s="66">
        <v>7.9169999999999998</v>
      </c>
      <c r="E118" s="67">
        <v>2.010000301667236E-2</v>
      </c>
      <c r="F118" s="48">
        <f t="shared" si="14"/>
        <v>0</v>
      </c>
      <c r="G118" s="67">
        <f t="shared" si="10"/>
        <v>2.0200003016672359E-2</v>
      </c>
      <c r="H118" s="68">
        <f t="shared" si="11"/>
        <v>0.85423105793833265</v>
      </c>
      <c r="I118" s="68">
        <f t="shared" si="12"/>
        <v>0.85356837855632972</v>
      </c>
    </row>
    <row r="119" spans="3:9" s="48" customFormat="1" ht="12.75" x14ac:dyDescent="0.2">
      <c r="C119" s="65">
        <f t="shared" si="13"/>
        <v>47026</v>
      </c>
      <c r="D119" s="66">
        <v>8</v>
      </c>
      <c r="E119" s="67">
        <v>2.010000301667236E-2</v>
      </c>
      <c r="F119" s="48">
        <f t="shared" si="14"/>
        <v>200000</v>
      </c>
      <c r="G119" s="67">
        <f t="shared" ref="G119:G143" si="15">E119+$C$16/10000</f>
        <v>2.0200003016672359E-2</v>
      </c>
      <c r="H119" s="68">
        <f t="shared" ref="H119:H143" si="16">(1+E119)^-D119</f>
        <v>0.852821242030394</v>
      </c>
      <c r="I119" s="68">
        <f t="shared" ref="I119:I143" si="17">(1+G119)^-D119</f>
        <v>0.85215272313645962</v>
      </c>
    </row>
    <row r="120" spans="3:9" s="48" customFormat="1" ht="12.75" x14ac:dyDescent="0.2">
      <c r="C120" s="65">
        <f t="shared" ref="C120:C143" si="18">EOMONTH(C119,1)</f>
        <v>47057</v>
      </c>
      <c r="D120" s="66">
        <v>8.0830000000000002</v>
      </c>
      <c r="E120" s="67">
        <v>2.010000301667236E-2</v>
      </c>
      <c r="F120" s="48">
        <f t="shared" ref="F120:F143" si="19">IF(OR(MONTH(C120)=9,MONTH(C120)=3),$C$12*50*$C$15/$C$14,0)+IF(C120=$C$11,100*$C$15/$C$14)</f>
        <v>0</v>
      </c>
      <c r="G120" s="67">
        <f t="shared" si="15"/>
        <v>2.0200003016672359E-2</v>
      </c>
      <c r="H120" s="68">
        <f t="shared" si="16"/>
        <v>0.85141375287102783</v>
      </c>
      <c r="I120" s="68">
        <f t="shared" si="17"/>
        <v>0.85073941560144328</v>
      </c>
    </row>
    <row r="121" spans="3:9" s="48" customFormat="1" ht="12.75" x14ac:dyDescent="0.2">
      <c r="C121" s="65">
        <f t="shared" si="18"/>
        <v>47087</v>
      </c>
      <c r="D121" s="66">
        <v>8.1669999999999998</v>
      </c>
      <c r="E121" s="67">
        <v>2.010000301667236E-2</v>
      </c>
      <c r="F121" s="48">
        <f t="shared" si="19"/>
        <v>0</v>
      </c>
      <c r="G121" s="67">
        <f t="shared" si="15"/>
        <v>2.0200003016672359E-2</v>
      </c>
      <c r="H121" s="68">
        <f t="shared" si="16"/>
        <v>0.84999167105265938</v>
      </c>
      <c r="I121" s="68">
        <f t="shared" si="17"/>
        <v>0.84931146677115721</v>
      </c>
    </row>
    <row r="122" spans="3:9" s="48" customFormat="1" ht="12.75" x14ac:dyDescent="0.2">
      <c r="C122" s="65">
        <f t="shared" si="18"/>
        <v>47118</v>
      </c>
      <c r="D122" s="66">
        <v>8.25</v>
      </c>
      <c r="E122" s="67">
        <v>2.010000301667236E-2</v>
      </c>
      <c r="F122" s="48">
        <f t="shared" si="19"/>
        <v>0</v>
      </c>
      <c r="G122" s="67">
        <f t="shared" si="15"/>
        <v>2.0200003016672359E-2</v>
      </c>
      <c r="H122" s="68">
        <f t="shared" si="16"/>
        <v>0.84858885179394805</v>
      </c>
      <c r="I122" s="68">
        <f t="shared" si="17"/>
        <v>0.84790287150064614</v>
      </c>
    </row>
    <row r="123" spans="3:9" s="48" customFormat="1" ht="12.75" x14ac:dyDescent="0.2">
      <c r="C123" s="65">
        <f t="shared" si="18"/>
        <v>47149</v>
      </c>
      <c r="D123" s="66">
        <v>8.3330000000000002</v>
      </c>
      <c r="E123" s="67">
        <v>2.010000301667236E-2</v>
      </c>
      <c r="F123" s="48">
        <f t="shared" si="19"/>
        <v>0</v>
      </c>
      <c r="G123" s="67">
        <f t="shared" si="15"/>
        <v>2.0200003016672359E-2</v>
      </c>
      <c r="H123" s="68">
        <f t="shared" si="16"/>
        <v>0.84718834773659646</v>
      </c>
      <c r="I123" s="68">
        <f t="shared" si="17"/>
        <v>0.84649661240562957</v>
      </c>
    </row>
    <row r="124" spans="3:9" s="48" customFormat="1" ht="12.75" x14ac:dyDescent="0.2">
      <c r="C124" s="65">
        <f t="shared" si="18"/>
        <v>47177</v>
      </c>
      <c r="D124" s="66">
        <v>8.4169999999999998</v>
      </c>
      <c r="E124" s="67">
        <v>2.010000301667236E-2</v>
      </c>
      <c r="F124" s="48">
        <f t="shared" si="19"/>
        <v>0</v>
      </c>
      <c r="G124" s="67">
        <f t="shared" si="15"/>
        <v>2.0200003016672359E-2</v>
      </c>
      <c r="H124" s="68">
        <f t="shared" si="16"/>
        <v>0.84577332344084455</v>
      </c>
      <c r="I124" s="68">
        <f t="shared" si="17"/>
        <v>0.845075785034335</v>
      </c>
    </row>
    <row r="125" spans="3:9" s="48" customFormat="1" ht="12.75" x14ac:dyDescent="0.2">
      <c r="C125" s="65">
        <f t="shared" si="18"/>
        <v>47208</v>
      </c>
      <c r="D125" s="66">
        <v>8.5</v>
      </c>
      <c r="E125" s="67">
        <v>2.010000301667236E-2</v>
      </c>
      <c r="F125" s="48">
        <f t="shared" si="19"/>
        <v>200000</v>
      </c>
      <c r="G125" s="67">
        <f t="shared" si="15"/>
        <v>2.0200003016672359E-2</v>
      </c>
      <c r="H125" s="68">
        <f t="shared" si="16"/>
        <v>0.84437746610831588</v>
      </c>
      <c r="I125" s="68">
        <f t="shared" si="17"/>
        <v>0.84367421470284221</v>
      </c>
    </row>
    <row r="126" spans="3:9" s="48" customFormat="1" ht="12.75" x14ac:dyDescent="0.2">
      <c r="C126" s="65">
        <f t="shared" si="18"/>
        <v>47238</v>
      </c>
      <c r="D126" s="66">
        <v>8.5830000000000002</v>
      </c>
      <c r="E126" s="67">
        <v>2.010000301667236E-2</v>
      </c>
      <c r="F126" s="48">
        <f t="shared" si="19"/>
        <v>0</v>
      </c>
      <c r="G126" s="67">
        <f t="shared" si="15"/>
        <v>2.0200003016672359E-2</v>
      </c>
      <c r="H126" s="68">
        <f t="shared" si="16"/>
        <v>0.84298391248724147</v>
      </c>
      <c r="I126" s="68">
        <f t="shared" si="17"/>
        <v>0.84227496889588216</v>
      </c>
    </row>
    <row r="127" spans="3:9" s="48" customFormat="1" ht="12.75" x14ac:dyDescent="0.2">
      <c r="C127" s="65">
        <f t="shared" si="18"/>
        <v>47269</v>
      </c>
      <c r="D127" s="66">
        <v>8.6669999999999998</v>
      </c>
      <c r="E127" s="67">
        <v>2.010000301667236E-2</v>
      </c>
      <c r="F127" s="48">
        <f t="shared" si="19"/>
        <v>0</v>
      </c>
      <c r="G127" s="67">
        <f t="shared" si="15"/>
        <v>2.0200003016672359E-2</v>
      </c>
      <c r="H127" s="68">
        <f t="shared" si="16"/>
        <v>0.84157591068895854</v>
      </c>
      <c r="I127" s="68">
        <f t="shared" si="17"/>
        <v>0.8408612274674756</v>
      </c>
    </row>
    <row r="128" spans="3:9" s="48" customFormat="1" ht="12.75" x14ac:dyDescent="0.2">
      <c r="C128" s="65">
        <f t="shared" si="18"/>
        <v>47299</v>
      </c>
      <c r="D128" s="66">
        <v>8.75</v>
      </c>
      <c r="E128" s="67">
        <v>2.010000301667236E-2</v>
      </c>
      <c r="F128" s="48">
        <f t="shared" si="19"/>
        <v>0</v>
      </c>
      <c r="G128" s="67">
        <f t="shared" si="15"/>
        <v>2.0200003016672359E-2</v>
      </c>
      <c r="H128" s="68">
        <f t="shared" si="16"/>
        <v>0.84018698073189202</v>
      </c>
      <c r="I128" s="68">
        <f t="shared" si="17"/>
        <v>0.83946664704026219</v>
      </c>
    </row>
    <row r="129" spans="3:9" s="48" customFormat="1" ht="12.75" x14ac:dyDescent="0.2">
      <c r="C129" s="65">
        <f t="shared" si="18"/>
        <v>47330</v>
      </c>
      <c r="D129" s="66">
        <v>8.8330000000000002</v>
      </c>
      <c r="E129" s="67">
        <v>2.010000301667236E-2</v>
      </c>
      <c r="F129" s="48">
        <f t="shared" si="19"/>
        <v>0</v>
      </c>
      <c r="G129" s="67">
        <f t="shared" si="15"/>
        <v>2.0200003016672359E-2</v>
      </c>
      <c r="H129" s="68">
        <f t="shared" si="16"/>
        <v>0.83880034305339635</v>
      </c>
      <c r="I129" s="68">
        <f t="shared" si="17"/>
        <v>0.83807437954472463</v>
      </c>
    </row>
    <row r="130" spans="3:9" s="48" customFormat="1" ht="12.75" x14ac:dyDescent="0.2">
      <c r="C130" s="65">
        <f t="shared" si="18"/>
        <v>47361</v>
      </c>
      <c r="D130" s="66">
        <v>8.9169999999999998</v>
      </c>
      <c r="E130" s="67">
        <v>2.010000301667236E-2</v>
      </c>
      <c r="F130" s="48">
        <f t="shared" si="19"/>
        <v>0</v>
      </c>
      <c r="G130" s="67">
        <f t="shared" si="15"/>
        <v>2.0200003016672359E-2</v>
      </c>
      <c r="H130" s="68">
        <f t="shared" si="16"/>
        <v>0.83739932890125812</v>
      </c>
      <c r="I130" s="68">
        <f t="shared" si="17"/>
        <v>0.83666768872022856</v>
      </c>
    </row>
    <row r="131" spans="3:9" s="48" customFormat="1" ht="12.75" x14ac:dyDescent="0.2">
      <c r="C131" s="65">
        <f t="shared" si="18"/>
        <v>47391</v>
      </c>
      <c r="D131" s="66">
        <v>9</v>
      </c>
      <c r="E131" s="67">
        <v>2.010000301667236E-2</v>
      </c>
      <c r="F131" s="48">
        <f t="shared" si="19"/>
        <v>200000</v>
      </c>
      <c r="G131" s="67">
        <f t="shared" si="15"/>
        <v>2.0200003016672359E-2</v>
      </c>
      <c r="H131" s="68">
        <f t="shared" si="16"/>
        <v>0.83601729194040186</v>
      </c>
      <c r="I131" s="68">
        <f t="shared" si="17"/>
        <v>0.83528006333728022</v>
      </c>
    </row>
    <row r="132" spans="3:9" s="48" customFormat="1" ht="12.75" x14ac:dyDescent="0.2">
      <c r="C132" s="65">
        <f t="shared" si="18"/>
        <v>47422</v>
      </c>
      <c r="D132" s="66">
        <v>9.0830000000000002</v>
      </c>
      <c r="E132" s="67">
        <v>2.010000301667236E-2</v>
      </c>
      <c r="F132" s="48">
        <f t="shared" si="19"/>
        <v>0</v>
      </c>
      <c r="G132" s="67">
        <f t="shared" si="15"/>
        <v>2.0200003016672359E-2</v>
      </c>
      <c r="H132" s="68">
        <f t="shared" si="16"/>
        <v>0.83463753588197231</v>
      </c>
      <c r="I132" s="68">
        <f t="shared" si="17"/>
        <v>0.83389473935096659</v>
      </c>
    </row>
    <row r="133" spans="3:9" s="48" customFormat="1" ht="12.75" x14ac:dyDescent="0.2">
      <c r="C133" s="65">
        <f t="shared" si="18"/>
        <v>47452</v>
      </c>
      <c r="D133" s="66">
        <v>9.1669999999999998</v>
      </c>
      <c r="E133" s="67">
        <v>2.010000301667236E-2</v>
      </c>
      <c r="F133" s="48">
        <f t="shared" si="19"/>
        <v>0</v>
      </c>
      <c r="G133" s="67">
        <f t="shared" si="15"/>
        <v>2.0200003016672359E-2</v>
      </c>
      <c r="H133" s="68">
        <f t="shared" si="16"/>
        <v>0.83324347469761484</v>
      </c>
      <c r="I133" s="68">
        <f t="shared" si="17"/>
        <v>0.83249506396764594</v>
      </c>
    </row>
    <row r="134" spans="3:9" s="48" customFormat="1" ht="12.75" x14ac:dyDescent="0.2">
      <c r="C134" s="65">
        <f t="shared" si="18"/>
        <v>47483</v>
      </c>
      <c r="D134" s="66">
        <v>9.25</v>
      </c>
      <c r="E134" s="67">
        <v>2.010000301667236E-2</v>
      </c>
      <c r="F134" s="48">
        <f t="shared" si="19"/>
        <v>0</v>
      </c>
      <c r="G134" s="67">
        <f t="shared" si="15"/>
        <v>2.0200003016672359E-2</v>
      </c>
      <c r="H134" s="68">
        <f t="shared" si="16"/>
        <v>0.83186829652433492</v>
      </c>
      <c r="I134" s="68">
        <f t="shared" si="17"/>
        <v>0.83111435894280172</v>
      </c>
    </row>
    <row r="135" spans="3:9" s="48" customFormat="1" ht="12.75" x14ac:dyDescent="0.2">
      <c r="C135" s="65">
        <f t="shared" si="18"/>
        <v>47514</v>
      </c>
      <c r="D135" s="66">
        <v>9.3330000000000002</v>
      </c>
      <c r="E135" s="67">
        <v>2.010000301667236E-2</v>
      </c>
      <c r="F135" s="48">
        <f t="shared" si="19"/>
        <v>0</v>
      </c>
      <c r="G135" s="67">
        <f t="shared" si="15"/>
        <v>2.0200003016672359E-2</v>
      </c>
      <c r="H135" s="68">
        <f t="shared" si="16"/>
        <v>0.83049538793379485</v>
      </c>
      <c r="I135" s="68">
        <f t="shared" si="17"/>
        <v>0.82973594383707894</v>
      </c>
    </row>
    <row r="136" spans="3:9" s="48" customFormat="1" ht="12.75" x14ac:dyDescent="0.2">
      <c r="C136" s="65">
        <f t="shared" si="18"/>
        <v>47542</v>
      </c>
      <c r="D136" s="66">
        <v>9.4169999999999998</v>
      </c>
      <c r="E136" s="67">
        <v>2.010000301667236E-2</v>
      </c>
      <c r="F136" s="48">
        <f t="shared" si="19"/>
        <v>0</v>
      </c>
      <c r="G136" s="67">
        <f t="shared" si="15"/>
        <v>2.0200003016672359E-2</v>
      </c>
      <c r="H136" s="68">
        <f t="shared" si="16"/>
        <v>0.8291082452109565</v>
      </c>
      <c r="I136" s="68">
        <f t="shared" si="17"/>
        <v>0.82834324890756195</v>
      </c>
    </row>
    <row r="137" spans="3:9" s="48" customFormat="1" ht="12.75" x14ac:dyDescent="0.2">
      <c r="C137" s="65">
        <f t="shared" si="18"/>
        <v>47573</v>
      </c>
      <c r="D137" s="66">
        <v>9.5</v>
      </c>
      <c r="E137" s="67">
        <v>2.010000301667236E-2</v>
      </c>
      <c r="F137" s="48">
        <f t="shared" si="19"/>
        <v>200000</v>
      </c>
      <c r="G137" s="67">
        <f t="shared" si="15"/>
        <v>2.0200003016672359E-2</v>
      </c>
      <c r="H137" s="68">
        <f t="shared" si="16"/>
        <v>0.82773989178638951</v>
      </c>
      <c r="I137" s="68">
        <f t="shared" si="17"/>
        <v>0.82696942972764798</v>
      </c>
    </row>
    <row r="138" spans="3:9" s="48" customFormat="1" ht="12.75" x14ac:dyDescent="0.2">
      <c r="C138" s="65">
        <f t="shared" si="18"/>
        <v>47603</v>
      </c>
      <c r="D138" s="66">
        <v>9.5830000000000002</v>
      </c>
      <c r="E138" s="67">
        <v>2.010000301667236E-2</v>
      </c>
      <c r="F138" s="48">
        <f t="shared" si="19"/>
        <v>0</v>
      </c>
      <c r="G138" s="67">
        <f t="shared" si="15"/>
        <v>2.0200003016672359E-2</v>
      </c>
      <c r="H138" s="68">
        <f t="shared" si="16"/>
        <v>0.82637379668105337</v>
      </c>
      <c r="I138" s="68">
        <f t="shared" si="17"/>
        <v>0.82559788904658282</v>
      </c>
    </row>
    <row r="139" spans="3:9" s="48" customFormat="1" ht="12.75" x14ac:dyDescent="0.2">
      <c r="C139" s="65">
        <f t="shared" si="18"/>
        <v>47634</v>
      </c>
      <c r="D139" s="66">
        <v>9.6669999999999998</v>
      </c>
      <c r="E139" s="67">
        <v>2.010000301667236E-2</v>
      </c>
      <c r="F139" s="48">
        <f t="shared" si="19"/>
        <v>0</v>
      </c>
      <c r="G139" s="67">
        <f t="shared" si="15"/>
        <v>2.0200003016672359E-2</v>
      </c>
      <c r="H139" s="68">
        <f t="shared" si="16"/>
        <v>0.82499353808472065</v>
      </c>
      <c r="I139" s="68">
        <f t="shared" si="17"/>
        <v>0.82421213975798624</v>
      </c>
    </row>
    <row r="140" spans="3:9" s="48" customFormat="1" ht="12.75" x14ac:dyDescent="0.2">
      <c r="C140" s="65">
        <f t="shared" si="18"/>
        <v>47664</v>
      </c>
      <c r="D140" s="66">
        <v>9.75</v>
      </c>
      <c r="E140" s="67">
        <v>2.010000301667236E-2</v>
      </c>
      <c r="F140" s="48">
        <f t="shared" si="19"/>
        <v>0</v>
      </c>
      <c r="G140" s="67">
        <f t="shared" si="15"/>
        <v>2.0200003016672359E-2</v>
      </c>
      <c r="H140" s="68">
        <f t="shared" si="16"/>
        <v>0.82363197553893186</v>
      </c>
      <c r="I140" s="68">
        <f t="shared" si="17"/>
        <v>0.82284517208195229</v>
      </c>
    </row>
    <row r="141" spans="3:9" s="48" customFormat="1" ht="12.75" x14ac:dyDescent="0.2">
      <c r="C141" s="65">
        <f t="shared" si="18"/>
        <v>47695</v>
      </c>
      <c r="D141" s="66">
        <v>9.8330000000000002</v>
      </c>
      <c r="E141" s="67">
        <v>2.010000301667236E-2</v>
      </c>
      <c r="F141" s="48">
        <f t="shared" si="19"/>
        <v>0</v>
      </c>
      <c r="G141" s="67">
        <f t="shared" si="15"/>
        <v>2.0200003016672359E-2</v>
      </c>
      <c r="H141" s="68">
        <f t="shared" si="16"/>
        <v>0.82227266010476352</v>
      </c>
      <c r="I141" s="68">
        <f t="shared" si="17"/>
        <v>0.82148047154144976</v>
      </c>
    </row>
    <row r="142" spans="3:9" s="48" customFormat="1" ht="12.75" x14ac:dyDescent="0.2">
      <c r="C142" s="65">
        <f t="shared" si="18"/>
        <v>47726</v>
      </c>
      <c r="D142" s="66">
        <v>9.9169999999999998</v>
      </c>
      <c r="E142" s="67">
        <v>2.010000301667236E-2</v>
      </c>
      <c r="F142" s="48">
        <f t="shared" si="19"/>
        <v>0</v>
      </c>
      <c r="G142" s="67">
        <f t="shared" si="15"/>
        <v>2.0200003016672359E-2</v>
      </c>
      <c r="H142" s="68">
        <f t="shared" si="16"/>
        <v>0.82089925147032061</v>
      </c>
      <c r="I142" s="68">
        <f t="shared" si="17"/>
        <v>0.82010163325450958</v>
      </c>
    </row>
    <row r="143" spans="3:9" s="48" customFormat="1" ht="12.75" x14ac:dyDescent="0.2">
      <c r="C143" s="65">
        <f t="shared" si="18"/>
        <v>47756</v>
      </c>
      <c r="D143" s="66">
        <v>10</v>
      </c>
      <c r="E143" s="67">
        <v>2.010000301667236E-2</v>
      </c>
      <c r="F143" s="48">
        <f t="shared" si="19"/>
        <v>10200000</v>
      </c>
      <c r="G143" s="67">
        <f t="shared" si="15"/>
        <v>2.0200003016672359E-2</v>
      </c>
      <c r="H143" s="68">
        <f t="shared" si="16"/>
        <v>0.81954444610146526</v>
      </c>
      <c r="I143" s="68">
        <f t="shared" si="17"/>
        <v>0.81874148291257143</v>
      </c>
    </row>
    <row r="144" spans="3:9" s="48" customFormat="1" ht="12.75" x14ac:dyDescent="0.2"/>
    <row r="145" s="48" customFormat="1" ht="12.75" x14ac:dyDescent="0.2"/>
    <row r="146" s="48" customFormat="1" ht="12.75" x14ac:dyDescent="0.2"/>
    <row r="147" s="48" customFormat="1" ht="12.75" x14ac:dyDescent="0.2"/>
    <row r="148" s="48" customFormat="1" ht="12.75" x14ac:dyDescent="0.2"/>
    <row r="149" s="48" customFormat="1" ht="12.75" x14ac:dyDescent="0.2"/>
  </sheetData>
  <printOptions gridLines="1" gridLinesSet="0"/>
  <pageMargins left="0.7" right="0.7" top="0.75" bottom="0.75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FBD0687CCFA64A90892C425F7C4312" ma:contentTypeVersion="15" ma:contentTypeDescription="Create a new document." ma:contentTypeScope="" ma:versionID="17303ae127fa026b63918438e2020f63">
  <xsd:schema xmlns:xsd="http://www.w3.org/2001/XMLSchema" xmlns:xs="http://www.w3.org/2001/XMLSchema" xmlns:p="http://schemas.microsoft.com/office/2006/metadata/properties" xmlns:ns2="cfdab824-e670-41f2-a5ee-7d4504103506" xmlns:ns3="e0a82e4c-fab7-409b-9177-d9582bcd9bf0" targetNamespace="http://schemas.microsoft.com/office/2006/metadata/properties" ma:root="true" ma:fieldsID="081fd75341a3a3a7f2e509c397fd3632" ns2:_="" ns3:_="">
    <xsd:import namespace="cfdab824-e670-41f2-a5ee-7d4504103506"/>
    <xsd:import namespace="e0a82e4c-fab7-409b-9177-d9582bcd9b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ab824-e670-41f2-a5ee-7d4504103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c5664ec-2097-44f6-aef9-a995d752de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82e4c-fab7-409b-9177-d9582bcd9bf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7052dd5-5980-458a-a238-fb2113b35011}" ma:internalName="TaxCatchAll" ma:showField="CatchAllData" ma:web="e0a82e4c-fab7-409b-9177-d9582bcd9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a82e4c-fab7-409b-9177-d9582bcd9bf0" xsi:nil="true"/>
    <lcf76f155ced4ddcb4097134ff3c332f xmlns="cfdab824-e670-41f2-a5ee-7d4504103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11AA2A-B236-4A2F-B287-626D9F861D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0080B9-CC5A-4E7C-894F-2DA2DA867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ab824-e670-41f2-a5ee-7d4504103506"/>
    <ds:schemaRef ds:uri="e0a82e4c-fab7-409b-9177-d9582bcd9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0F31AB-6129-4E80-B715-E72B29B95CF4}">
  <ds:schemaRefs>
    <ds:schemaRef ds:uri="cfdab824-e670-41f2-a5ee-7d4504103506"/>
    <ds:schemaRef ds:uri="e0a82e4c-fab7-409b-9177-d9582bcd9bf0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Q1 (i)</vt:lpstr>
      <vt:lpstr>Q1 (ii)</vt:lpstr>
      <vt:lpstr>Q1 (ii) Alt</vt:lpstr>
      <vt:lpstr>Q1 Answers</vt:lpstr>
      <vt:lpstr>Q2 (i)</vt:lpstr>
      <vt:lpstr>Q2 (ii)</vt:lpstr>
      <vt:lpstr>Q2 (iii)</vt:lpstr>
      <vt:lpstr>Q2 Answers</vt:lpstr>
      <vt:lpstr>Q3 Model 1</vt:lpstr>
      <vt:lpstr>Q3 Model 2</vt:lpstr>
      <vt:lpstr>Q3 Answers</vt:lpstr>
      <vt:lpstr>Q4 Base</vt:lpstr>
      <vt:lpstr>Q4 (i)</vt:lpstr>
      <vt:lpstr>Q4 (ii)</vt:lpstr>
      <vt:lpstr>Q4 Answers</vt:lpstr>
      <vt:lpstr>Model2_yield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Atherton</dc:creator>
  <cp:lastModifiedBy>Rosie Brooks</cp:lastModifiedBy>
  <dcterms:created xsi:type="dcterms:W3CDTF">2021-02-28T18:11:54Z</dcterms:created>
  <dcterms:modified xsi:type="dcterms:W3CDTF">2026-03-09T11:32:10Z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0x01010027FBD0687CCFA64A90892C425F7C4312</vt:lpwstr>
  </property>
</Properties>
</file>