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2.xml" ContentType="application/vnd.openxmlformats-officedocument.spreadsheetml.worksheet+xml"/>
  <Override PartName="/xl/worksheets/sheet11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Q1 Base" sheetId="1" r:id="rId1"/>
    <sheet name="Q1 (i) (ii)" sheetId="2" r:id="rId2"/>
    <sheet name="Q1 Answers" sheetId="3" r:id="rId3"/>
    <sheet name="Q2 Base" sheetId="4" r:id="rId4"/>
    <sheet name="Q2 (i)" sheetId="5" r:id="rId5"/>
    <sheet name="Q2 (ii)" sheetId="6" r:id="rId6"/>
    <sheet name="Q2 (iii)" sheetId="7" r:id="rId7"/>
    <sheet name="Q2 Answers" sheetId="8" r:id="rId8"/>
    <sheet name="Q3 Base" sheetId="9" r:id="rId9"/>
    <sheet name="Q3 (i)" sheetId="10" r:id="rId10"/>
    <sheet name="Q3 (ii)" sheetId="11" r:id="rId11"/>
    <sheet name="Q3 (iii) Calculations" sheetId="12" r:id="rId12"/>
    <sheet name="Q3 (iii) Comments" sheetId="13" r:id="rId13"/>
    <sheet name="Q3 Answers" sheetId="14" r:id="rId14"/>
  </sheets>
  <calcPr calcId="125725"/>
</workbook>
</file>

<file path=xl/calcChain.xml><?xml version="1.0" encoding="utf-8"?>
<calcChain xmlns="http://schemas.openxmlformats.org/spreadsheetml/2006/main">
  <c r="N19" i="12"/>
  <c r="D19"/>
  <c r="E19" s="1"/>
  <c r="B19"/>
  <c r="C19" s="1"/>
  <c r="N18"/>
  <c r="D18"/>
  <c r="E18" s="1"/>
  <c r="B18"/>
  <c r="C18" s="1"/>
  <c r="N17"/>
  <c r="D17"/>
  <c r="E17" s="1"/>
  <c r="B17"/>
  <c r="C17" s="1"/>
  <c r="N16"/>
  <c r="D16"/>
  <c r="E16" s="1"/>
  <c r="B16"/>
  <c r="C16" s="1"/>
  <c r="N15"/>
  <c r="D15"/>
  <c r="E15" s="1"/>
  <c r="B15"/>
  <c r="C15" s="1"/>
  <c r="N14"/>
  <c r="D14"/>
  <c r="E14" s="1"/>
  <c r="B14"/>
  <c r="C14" s="1"/>
  <c r="N13"/>
  <c r="D13"/>
  <c r="E13" s="1"/>
  <c r="B13"/>
  <c r="C13" s="1"/>
  <c r="N12"/>
  <c r="D12"/>
  <c r="E12" s="1"/>
  <c r="B12"/>
  <c r="C12" s="1"/>
  <c r="N11"/>
  <c r="D11"/>
  <c r="E11" s="1"/>
  <c r="B11"/>
  <c r="C11" s="1"/>
  <c r="N10"/>
  <c r="D10"/>
  <c r="E10" s="1"/>
  <c r="B10"/>
  <c r="C10" s="1"/>
  <c r="V9"/>
  <c r="Q9"/>
  <c r="N9"/>
  <c r="K9"/>
  <c r="K10" s="1"/>
  <c r="K11" s="1"/>
  <c r="K12" s="1"/>
  <c r="K13" s="1"/>
  <c r="K14" s="1"/>
  <c r="K15" s="1"/>
  <c r="K16" s="1"/>
  <c r="K17" s="1"/>
  <c r="K18" s="1"/>
  <c r="K19" s="1"/>
  <c r="D9"/>
  <c r="E9" s="1"/>
  <c r="B9"/>
  <c r="C9" s="1"/>
  <c r="N23" i="11"/>
  <c r="D23"/>
  <c r="E23" s="1"/>
  <c r="B23"/>
  <c r="C23" s="1"/>
  <c r="N22"/>
  <c r="D22"/>
  <c r="E22" s="1"/>
  <c r="B22"/>
  <c r="C22" s="1"/>
  <c r="N21"/>
  <c r="D21"/>
  <c r="E21" s="1"/>
  <c r="B21"/>
  <c r="C21" s="1"/>
  <c r="N20"/>
  <c r="D20"/>
  <c r="E20" s="1"/>
  <c r="B20"/>
  <c r="C20" s="1"/>
  <c r="N19"/>
  <c r="D19"/>
  <c r="E19" s="1"/>
  <c r="C19"/>
  <c r="B19"/>
  <c r="N18"/>
  <c r="D18"/>
  <c r="E18" s="1"/>
  <c r="B18"/>
  <c r="C18" s="1"/>
  <c r="N17"/>
  <c r="D17"/>
  <c r="E17" s="1"/>
  <c r="B17"/>
  <c r="C17" s="1"/>
  <c r="N16"/>
  <c r="D16"/>
  <c r="E16" s="1"/>
  <c r="B16"/>
  <c r="C16" s="1"/>
  <c r="N15"/>
  <c r="D15"/>
  <c r="E15" s="1"/>
  <c r="B15"/>
  <c r="C15" s="1"/>
  <c r="N14"/>
  <c r="D14"/>
  <c r="E14" s="1"/>
  <c r="B14"/>
  <c r="C14" s="1"/>
  <c r="N13"/>
  <c r="E13"/>
  <c r="D13"/>
  <c r="B13"/>
  <c r="C13" s="1"/>
  <c r="N12"/>
  <c r="D12"/>
  <c r="E12" s="1"/>
  <c r="B12"/>
  <c r="C12" s="1"/>
  <c r="N11"/>
  <c r="D11"/>
  <c r="E11" s="1"/>
  <c r="B11"/>
  <c r="C11" s="1"/>
  <c r="F11" s="1"/>
  <c r="S11" s="1"/>
  <c r="N10"/>
  <c r="K10"/>
  <c r="K11" s="1"/>
  <c r="D10"/>
  <c r="E10" s="1"/>
  <c r="B10"/>
  <c r="C10" s="1"/>
  <c r="Q9"/>
  <c r="N9"/>
  <c r="K9"/>
  <c r="E9"/>
  <c r="D9"/>
  <c r="C9"/>
  <c r="B9"/>
  <c r="B44" i="10"/>
  <c r="C44" s="1"/>
  <c r="D44" s="1"/>
  <c r="B43"/>
  <c r="C43" s="1"/>
  <c r="B42"/>
  <c r="C42" s="1"/>
  <c r="B41"/>
  <c r="C41" s="1"/>
  <c r="B40"/>
  <c r="C40" s="1"/>
  <c r="B39"/>
  <c r="C39" s="1"/>
  <c r="B38"/>
  <c r="C38" s="1"/>
  <c r="C37"/>
  <c r="B37"/>
  <c r="B36"/>
  <c r="C36" s="1"/>
  <c r="B35"/>
  <c r="C35" s="1"/>
  <c r="B34"/>
  <c r="C34" s="1"/>
  <c r="B33"/>
  <c r="C33" s="1"/>
  <c r="B32"/>
  <c r="C32" s="1"/>
  <c r="B31"/>
  <c r="C31" s="1"/>
  <c r="B30"/>
  <c r="C30" s="1"/>
  <c r="C29"/>
  <c r="B29"/>
  <c r="B28"/>
  <c r="C28" s="1"/>
  <c r="B27"/>
  <c r="C27" s="1"/>
  <c r="B26"/>
  <c r="C26" s="1"/>
  <c r="B25"/>
  <c r="C25" s="1"/>
  <c r="B24"/>
  <c r="C24" s="1"/>
  <c r="B23"/>
  <c r="C23" s="1"/>
  <c r="B22"/>
  <c r="C22" s="1"/>
  <c r="C21"/>
  <c r="B21"/>
  <c r="B20"/>
  <c r="C20" s="1"/>
  <c r="B19"/>
  <c r="C19" s="1"/>
  <c r="B18"/>
  <c r="C18" s="1"/>
  <c r="B17"/>
  <c r="C17" s="1"/>
  <c r="B16"/>
  <c r="C16" s="1"/>
  <c r="B15"/>
  <c r="C15" s="1"/>
  <c r="B14"/>
  <c r="C14" s="1"/>
  <c r="C13"/>
  <c r="B13"/>
  <c r="B12"/>
  <c r="C12" s="1"/>
  <c r="B11"/>
  <c r="C11" s="1"/>
  <c r="B10"/>
  <c r="C10" s="1"/>
  <c r="B9"/>
  <c r="C9" s="1"/>
  <c r="C5" i="8"/>
  <c r="C4"/>
  <c r="C211" i="6"/>
  <c r="B211"/>
  <c r="D211" s="1"/>
  <c r="C210"/>
  <c r="B210"/>
  <c r="D210" s="1"/>
  <c r="C209"/>
  <c r="B209"/>
  <c r="D209" s="1"/>
  <c r="B208"/>
  <c r="D208" s="1"/>
  <c r="C207"/>
  <c r="B207"/>
  <c r="D207" s="1"/>
  <c r="C206"/>
  <c r="B206"/>
  <c r="D206" s="1"/>
  <c r="C205"/>
  <c r="B205"/>
  <c r="D205" s="1"/>
  <c r="C204"/>
  <c r="B204"/>
  <c r="B203"/>
  <c r="D203" s="1"/>
  <c r="D202"/>
  <c r="B202"/>
  <c r="B201"/>
  <c r="D201" s="1"/>
  <c r="C200"/>
  <c r="B200"/>
  <c r="D200" s="1"/>
  <c r="C199"/>
  <c r="B199"/>
  <c r="C196" s="1"/>
  <c r="D198"/>
  <c r="C198"/>
  <c r="B198"/>
  <c r="C197"/>
  <c r="B197"/>
  <c r="D197" s="1"/>
  <c r="B196"/>
  <c r="D196" s="1"/>
  <c r="C195"/>
  <c r="B195"/>
  <c r="D195" s="1"/>
  <c r="C194"/>
  <c r="B194"/>
  <c r="D194" s="1"/>
  <c r="B193"/>
  <c r="D193" s="1"/>
  <c r="C192"/>
  <c r="B192"/>
  <c r="D192" s="1"/>
  <c r="B191"/>
  <c r="D191" s="1"/>
  <c r="D190"/>
  <c r="C190"/>
  <c r="B190"/>
  <c r="C189"/>
  <c r="B189"/>
  <c r="D189" s="1"/>
  <c r="C188"/>
  <c r="B188"/>
  <c r="C187"/>
  <c r="B187"/>
  <c r="D187" s="1"/>
  <c r="B186"/>
  <c r="D186" s="1"/>
  <c r="B185"/>
  <c r="D185" s="1"/>
  <c r="B184"/>
  <c r="D184" s="1"/>
  <c r="D183"/>
  <c r="C183"/>
  <c r="B183"/>
  <c r="C182"/>
  <c r="B182"/>
  <c r="D182" s="1"/>
  <c r="C181"/>
  <c r="B181"/>
  <c r="D181" s="1"/>
  <c r="C180"/>
  <c r="B180"/>
  <c r="D180" s="1"/>
  <c r="B179"/>
  <c r="D179" s="1"/>
  <c r="B178"/>
  <c r="D178" s="1"/>
  <c r="B177"/>
  <c r="D177" s="1"/>
  <c r="C176"/>
  <c r="B176"/>
  <c r="D176" s="1"/>
  <c r="C175"/>
  <c r="B175"/>
  <c r="D175" s="1"/>
  <c r="B174"/>
  <c r="D174" s="1"/>
  <c r="C173"/>
  <c r="B173"/>
  <c r="D173" s="1"/>
  <c r="B172"/>
  <c r="B171"/>
  <c r="D171" s="1"/>
  <c r="D170"/>
  <c r="B170"/>
  <c r="C167" s="1"/>
  <c r="B169"/>
  <c r="D169" s="1"/>
  <c r="C168"/>
  <c r="B168"/>
  <c r="D168" s="1"/>
  <c r="B167"/>
  <c r="C164" s="1"/>
  <c r="C166"/>
  <c r="B166"/>
  <c r="D166" s="1"/>
  <c r="B165"/>
  <c r="D165" s="1"/>
  <c r="B164"/>
  <c r="D164" s="1"/>
  <c r="B163"/>
  <c r="D163" s="1"/>
  <c r="C162"/>
  <c r="B162"/>
  <c r="D162" s="1"/>
  <c r="B161"/>
  <c r="D161" s="1"/>
  <c r="B160"/>
  <c r="D160" s="1"/>
  <c r="D159"/>
  <c r="B159"/>
  <c r="C156" s="1"/>
  <c r="C158"/>
  <c r="B158"/>
  <c r="D158" s="1"/>
  <c r="C157"/>
  <c r="B157"/>
  <c r="D157" s="1"/>
  <c r="B156"/>
  <c r="B155"/>
  <c r="D155" s="1"/>
  <c r="B154"/>
  <c r="D154" s="1"/>
  <c r="B153"/>
  <c r="D153" s="1"/>
  <c r="B152"/>
  <c r="D152" s="1"/>
  <c r="B151"/>
  <c r="D151" s="1"/>
  <c r="C150"/>
  <c r="B150"/>
  <c r="D150" s="1"/>
  <c r="B149"/>
  <c r="D149" s="1"/>
  <c r="C148"/>
  <c r="B148"/>
  <c r="D148" s="1"/>
  <c r="B147"/>
  <c r="D147" s="1"/>
  <c r="B146"/>
  <c r="D146" s="1"/>
  <c r="B145"/>
  <c r="D145" s="1"/>
  <c r="B144"/>
  <c r="D144" s="1"/>
  <c r="B143"/>
  <c r="D143" s="1"/>
  <c r="B142"/>
  <c r="D142" s="1"/>
  <c r="C141"/>
  <c r="B141"/>
  <c r="D141" s="1"/>
  <c r="B140"/>
  <c r="B139"/>
  <c r="D139" s="1"/>
  <c r="D138"/>
  <c r="B138"/>
  <c r="C135" s="1"/>
  <c r="B137"/>
  <c r="D137" s="1"/>
  <c r="C136"/>
  <c r="B136"/>
  <c r="D136" s="1"/>
  <c r="B135"/>
  <c r="C132" s="1"/>
  <c r="C134"/>
  <c r="B134"/>
  <c r="D134" s="1"/>
  <c r="B133"/>
  <c r="D133" s="1"/>
  <c r="B132"/>
  <c r="D132" s="1"/>
  <c r="B131"/>
  <c r="D131" s="1"/>
  <c r="C130"/>
  <c r="B130"/>
  <c r="D130" s="1"/>
  <c r="B129"/>
  <c r="D129" s="1"/>
  <c r="B128"/>
  <c r="D128" s="1"/>
  <c r="D127"/>
  <c r="B127"/>
  <c r="C124" s="1"/>
  <c r="C126"/>
  <c r="B126"/>
  <c r="D126" s="1"/>
  <c r="C125"/>
  <c r="B125"/>
  <c r="D125" s="1"/>
  <c r="B124"/>
  <c r="B123"/>
  <c r="D123" s="1"/>
  <c r="B122"/>
  <c r="D122" s="1"/>
  <c r="B121"/>
  <c r="D121" s="1"/>
  <c r="B120"/>
  <c r="D120" s="1"/>
  <c r="B119"/>
  <c r="D119" s="1"/>
  <c r="C118"/>
  <c r="B118"/>
  <c r="D118" s="1"/>
  <c r="B117"/>
  <c r="D117" s="1"/>
  <c r="C116"/>
  <c r="B116"/>
  <c r="D116" s="1"/>
  <c r="B115"/>
  <c r="D115" s="1"/>
  <c r="B114"/>
  <c r="D114" s="1"/>
  <c r="B113"/>
  <c r="D113" s="1"/>
  <c r="B112"/>
  <c r="D112" s="1"/>
  <c r="B111"/>
  <c r="D111" s="1"/>
  <c r="B110"/>
  <c r="D110" s="1"/>
  <c r="C109"/>
  <c r="B109"/>
  <c r="D109" s="1"/>
  <c r="C108"/>
  <c r="B108"/>
  <c r="B107"/>
  <c r="D107" s="1"/>
  <c r="D106"/>
  <c r="B106"/>
  <c r="C103" s="1"/>
  <c r="B105"/>
  <c r="D105" s="1"/>
  <c r="C104"/>
  <c r="B104"/>
  <c r="D104" s="1"/>
  <c r="B103"/>
  <c r="C100" s="1"/>
  <c r="C102"/>
  <c r="B102"/>
  <c r="D102" s="1"/>
  <c r="B101"/>
  <c r="D101" s="1"/>
  <c r="B100"/>
  <c r="D100" s="1"/>
  <c r="B99"/>
  <c r="D99" s="1"/>
  <c r="C98"/>
  <c r="B98"/>
  <c r="D98" s="1"/>
  <c r="B97"/>
  <c r="D97" s="1"/>
  <c r="B96"/>
  <c r="D96" s="1"/>
  <c r="B95"/>
  <c r="D95" s="1"/>
  <c r="C94"/>
  <c r="B94"/>
  <c r="D94" s="1"/>
  <c r="C93"/>
  <c r="B93"/>
  <c r="D93" s="1"/>
  <c r="B92"/>
  <c r="C91"/>
  <c r="B91"/>
  <c r="D91" s="1"/>
  <c r="B90"/>
  <c r="D90" s="1"/>
  <c r="B89"/>
  <c r="D89" s="1"/>
  <c r="B88"/>
  <c r="D88" s="1"/>
  <c r="B87"/>
  <c r="D87" s="1"/>
  <c r="C86"/>
  <c r="B86"/>
  <c r="D86" s="1"/>
  <c r="B85"/>
  <c r="D85" s="1"/>
  <c r="C84"/>
  <c r="B84"/>
  <c r="D84" s="1"/>
  <c r="B83"/>
  <c r="D83" s="1"/>
  <c r="B82"/>
  <c r="D82" s="1"/>
  <c r="B81"/>
  <c r="D81" s="1"/>
  <c r="B80"/>
  <c r="D80" s="1"/>
  <c r="B79"/>
  <c r="D79" s="1"/>
  <c r="B78"/>
  <c r="D78" s="1"/>
  <c r="C77"/>
  <c r="B77"/>
  <c r="D77" s="1"/>
  <c r="C76"/>
  <c r="B76"/>
  <c r="B75"/>
  <c r="D75" s="1"/>
  <c r="D74"/>
  <c r="C74"/>
  <c r="B74"/>
  <c r="C71" s="1"/>
  <c r="B73"/>
  <c r="D73" s="1"/>
  <c r="C72"/>
  <c r="B72"/>
  <c r="D72" s="1"/>
  <c r="B71"/>
  <c r="C68" s="1"/>
  <c r="C70"/>
  <c r="B70"/>
  <c r="D70" s="1"/>
  <c r="B69"/>
  <c r="D69" s="1"/>
  <c r="B68"/>
  <c r="D68" s="1"/>
  <c r="B67"/>
  <c r="D67" s="1"/>
  <c r="C66"/>
  <c r="B66"/>
  <c r="D66" s="1"/>
  <c r="B65"/>
  <c r="D65" s="1"/>
  <c r="B64"/>
  <c r="D64" s="1"/>
  <c r="B63"/>
  <c r="D63" s="1"/>
  <c r="C62"/>
  <c r="B62"/>
  <c r="D62" s="1"/>
  <c r="C61"/>
  <c r="B61"/>
  <c r="D61" s="1"/>
  <c r="B60"/>
  <c r="C59"/>
  <c r="B59"/>
  <c r="D59" s="1"/>
  <c r="B58"/>
  <c r="D58" s="1"/>
  <c r="B57"/>
  <c r="D57" s="1"/>
  <c r="B56"/>
  <c r="D56" s="1"/>
  <c r="B55"/>
  <c r="D55" s="1"/>
  <c r="C54"/>
  <c r="B54"/>
  <c r="D54" s="1"/>
  <c r="B53"/>
  <c r="C50" s="1"/>
  <c r="C52"/>
  <c r="B52"/>
  <c r="D52" s="1"/>
  <c r="B51"/>
  <c r="D51" s="1"/>
  <c r="B50"/>
  <c r="D50" s="1"/>
  <c r="B49"/>
  <c r="D49" s="1"/>
  <c r="B48"/>
  <c r="D48" s="1"/>
  <c r="B47"/>
  <c r="D47" s="1"/>
  <c r="B46"/>
  <c r="D46" s="1"/>
  <c r="C45"/>
  <c r="B45"/>
  <c r="D45" s="1"/>
  <c r="C44"/>
  <c r="B44"/>
  <c r="B43"/>
  <c r="D43" s="1"/>
  <c r="D42"/>
  <c r="C42"/>
  <c r="B42"/>
  <c r="C39" s="1"/>
  <c r="B41"/>
  <c r="D41" s="1"/>
  <c r="C40"/>
  <c r="B40"/>
  <c r="B39"/>
  <c r="D39" s="1"/>
  <c r="C38"/>
  <c r="B38"/>
  <c r="B37"/>
  <c r="D37" s="1"/>
  <c r="B36"/>
  <c r="D36" s="1"/>
  <c r="B35"/>
  <c r="D35" s="1"/>
  <c r="B34"/>
  <c r="D34" s="1"/>
  <c r="C33"/>
  <c r="B33"/>
  <c r="D33" s="1"/>
  <c r="C32"/>
  <c r="B32"/>
  <c r="D32" s="1"/>
  <c r="C31"/>
  <c r="B31"/>
  <c r="C28" s="1"/>
  <c r="C30"/>
  <c r="B30"/>
  <c r="D30" s="1"/>
  <c r="B29"/>
  <c r="D29" s="1"/>
  <c r="B28"/>
  <c r="D28" s="1"/>
  <c r="C27"/>
  <c r="B27"/>
  <c r="C24" s="1"/>
  <c r="B26"/>
  <c r="D26" s="1"/>
  <c r="B25"/>
  <c r="D25" s="1"/>
  <c r="B24"/>
  <c r="D24" s="1"/>
  <c r="D23"/>
  <c r="B23"/>
  <c r="B22"/>
  <c r="D22" s="1"/>
  <c r="B21"/>
  <c r="D21" s="1"/>
  <c r="C20"/>
  <c r="B20"/>
  <c r="D20" s="1"/>
  <c r="B19"/>
  <c r="D19" s="1"/>
  <c r="B18"/>
  <c r="D18" s="1"/>
  <c r="B17"/>
  <c r="D17" s="1"/>
  <c r="B16"/>
  <c r="D16" s="1"/>
  <c r="D15"/>
  <c r="C15"/>
  <c r="B15"/>
  <c r="B14"/>
  <c r="D14" s="1"/>
  <c r="C13"/>
  <c r="B13"/>
  <c r="D13" s="1"/>
  <c r="C12"/>
  <c r="B12"/>
  <c r="D12" s="1"/>
  <c r="B11"/>
  <c r="D11" s="1"/>
  <c r="B10"/>
  <c r="B9"/>
  <c r="D8"/>
  <c r="B8"/>
  <c r="D208" i="5"/>
  <c r="B208"/>
  <c r="D207"/>
  <c r="B207"/>
  <c r="D206"/>
  <c r="B206"/>
  <c r="D205"/>
  <c r="B205"/>
  <c r="D204"/>
  <c r="B204"/>
  <c r="D203"/>
  <c r="B203"/>
  <c r="D202"/>
  <c r="B202"/>
  <c r="D201"/>
  <c r="B201"/>
  <c r="D200"/>
  <c r="B200"/>
  <c r="D199"/>
  <c r="B199"/>
  <c r="D198"/>
  <c r="B198"/>
  <c r="D197"/>
  <c r="B197"/>
  <c r="D196"/>
  <c r="B196"/>
  <c r="D195"/>
  <c r="B195"/>
  <c r="D194"/>
  <c r="B194"/>
  <c r="D193"/>
  <c r="B193"/>
  <c r="D192"/>
  <c r="B192"/>
  <c r="D191"/>
  <c r="B191"/>
  <c r="D190"/>
  <c r="B190"/>
  <c r="D189"/>
  <c r="B189"/>
  <c r="D188"/>
  <c r="B188"/>
  <c r="D187"/>
  <c r="B187"/>
  <c r="D186"/>
  <c r="B186"/>
  <c r="D185"/>
  <c r="B185"/>
  <c r="D184"/>
  <c r="B184"/>
  <c r="D183"/>
  <c r="B183"/>
  <c r="D182"/>
  <c r="B182"/>
  <c r="D181"/>
  <c r="B181"/>
  <c r="D180"/>
  <c r="B180"/>
  <c r="D179"/>
  <c r="B179"/>
  <c r="D178"/>
  <c r="B178"/>
  <c r="D177"/>
  <c r="B177"/>
  <c r="D176"/>
  <c r="B176"/>
  <c r="D175"/>
  <c r="B175"/>
  <c r="D174"/>
  <c r="B174"/>
  <c r="D173"/>
  <c r="B173"/>
  <c r="D172"/>
  <c r="B172"/>
  <c r="D171"/>
  <c r="B171"/>
  <c r="D170"/>
  <c r="B170"/>
  <c r="D169"/>
  <c r="B169"/>
  <c r="D168"/>
  <c r="B168"/>
  <c r="D167"/>
  <c r="B167"/>
  <c r="D166"/>
  <c r="B166"/>
  <c r="D165"/>
  <c r="B165"/>
  <c r="D164"/>
  <c r="B164"/>
  <c r="D163"/>
  <c r="B163"/>
  <c r="D162"/>
  <c r="B162"/>
  <c r="D161"/>
  <c r="B161"/>
  <c r="D160"/>
  <c r="B160"/>
  <c r="D159"/>
  <c r="B159"/>
  <c r="D158"/>
  <c r="B158"/>
  <c r="D157"/>
  <c r="B157"/>
  <c r="D156"/>
  <c r="B156"/>
  <c r="D155"/>
  <c r="B155"/>
  <c r="D154"/>
  <c r="B154"/>
  <c r="D153"/>
  <c r="B153"/>
  <c r="D152"/>
  <c r="B152"/>
  <c r="D151"/>
  <c r="B151"/>
  <c r="D150"/>
  <c r="B150"/>
  <c r="D149"/>
  <c r="B149"/>
  <c r="D148"/>
  <c r="B148"/>
  <c r="D147"/>
  <c r="B147"/>
  <c r="D146"/>
  <c r="B146"/>
  <c r="D145"/>
  <c r="B145"/>
  <c r="D144"/>
  <c r="B144"/>
  <c r="D143"/>
  <c r="B143"/>
  <c r="D142"/>
  <c r="B142"/>
  <c r="D141"/>
  <c r="B141"/>
  <c r="D140"/>
  <c r="B140"/>
  <c r="D139"/>
  <c r="B139"/>
  <c r="D138"/>
  <c r="B138"/>
  <c r="D137"/>
  <c r="B137"/>
  <c r="D136"/>
  <c r="B136"/>
  <c r="D135"/>
  <c r="B135"/>
  <c r="D134"/>
  <c r="B134"/>
  <c r="D133"/>
  <c r="B133"/>
  <c r="D132"/>
  <c r="B132"/>
  <c r="D131"/>
  <c r="B131"/>
  <c r="D130"/>
  <c r="B130"/>
  <c r="D129"/>
  <c r="B129"/>
  <c r="D128"/>
  <c r="B128"/>
  <c r="D127"/>
  <c r="B127"/>
  <c r="D126"/>
  <c r="B126"/>
  <c r="D125"/>
  <c r="B125"/>
  <c r="D124"/>
  <c r="B124"/>
  <c r="D123"/>
  <c r="B123"/>
  <c r="D122"/>
  <c r="B122"/>
  <c r="D121"/>
  <c r="B121"/>
  <c r="D120"/>
  <c r="B120"/>
  <c r="D119"/>
  <c r="B119"/>
  <c r="D118"/>
  <c r="B118"/>
  <c r="D117"/>
  <c r="B117"/>
  <c r="D116"/>
  <c r="B116"/>
  <c r="D115"/>
  <c r="B115"/>
  <c r="D114"/>
  <c r="B114"/>
  <c r="D113"/>
  <c r="B113"/>
  <c r="D112"/>
  <c r="B112"/>
  <c r="D111"/>
  <c r="B111"/>
  <c r="D110"/>
  <c r="B110"/>
  <c r="D109"/>
  <c r="B109"/>
  <c r="D108"/>
  <c r="B108"/>
  <c r="D107"/>
  <c r="B107"/>
  <c r="D106"/>
  <c r="B106"/>
  <c r="D105"/>
  <c r="B105"/>
  <c r="D104"/>
  <c r="B104"/>
  <c r="D103"/>
  <c r="B103"/>
  <c r="D102"/>
  <c r="B102"/>
  <c r="D101"/>
  <c r="B101"/>
  <c r="D100"/>
  <c r="B100"/>
  <c r="D99"/>
  <c r="B99"/>
  <c r="D98"/>
  <c r="B98"/>
  <c r="D97"/>
  <c r="B97"/>
  <c r="D96"/>
  <c r="B96"/>
  <c r="D95"/>
  <c r="B95"/>
  <c r="D94"/>
  <c r="B94"/>
  <c r="D93"/>
  <c r="B93"/>
  <c r="D92"/>
  <c r="B92"/>
  <c r="D91"/>
  <c r="B91"/>
  <c r="D90"/>
  <c r="B90"/>
  <c r="D89"/>
  <c r="B89"/>
  <c r="D88"/>
  <c r="B88"/>
  <c r="D87"/>
  <c r="B87"/>
  <c r="D86"/>
  <c r="B86"/>
  <c r="D85"/>
  <c r="B85"/>
  <c r="D84"/>
  <c r="B84"/>
  <c r="D83"/>
  <c r="B83"/>
  <c r="D82"/>
  <c r="B82"/>
  <c r="D81"/>
  <c r="B81"/>
  <c r="D80"/>
  <c r="B80"/>
  <c r="D79"/>
  <c r="B79"/>
  <c r="D78"/>
  <c r="B78"/>
  <c r="D77"/>
  <c r="B77"/>
  <c r="D76"/>
  <c r="B76"/>
  <c r="D75"/>
  <c r="B75"/>
  <c r="D74"/>
  <c r="B74"/>
  <c r="D73"/>
  <c r="B73"/>
  <c r="D72"/>
  <c r="B72"/>
  <c r="D71"/>
  <c r="B71"/>
  <c r="D70"/>
  <c r="B70"/>
  <c r="D69"/>
  <c r="B69"/>
  <c r="D68"/>
  <c r="B68"/>
  <c r="D67"/>
  <c r="B67"/>
  <c r="D66"/>
  <c r="B66"/>
  <c r="D65"/>
  <c r="B65"/>
  <c r="D64"/>
  <c r="B64"/>
  <c r="D63"/>
  <c r="B63"/>
  <c r="D62"/>
  <c r="B62"/>
  <c r="D61"/>
  <c r="B61"/>
  <c r="D60"/>
  <c r="B60"/>
  <c r="D59"/>
  <c r="B59"/>
  <c r="D58"/>
  <c r="B58"/>
  <c r="D57"/>
  <c r="B57"/>
  <c r="D56"/>
  <c r="B56"/>
  <c r="D55"/>
  <c r="B55"/>
  <c r="D54"/>
  <c r="B54"/>
  <c r="D53"/>
  <c r="B53"/>
  <c r="D52"/>
  <c r="B52"/>
  <c r="D51"/>
  <c r="B51"/>
  <c r="D50"/>
  <c r="B50"/>
  <c r="D49"/>
  <c r="B49"/>
  <c r="D48"/>
  <c r="B48"/>
  <c r="D47"/>
  <c r="B47"/>
  <c r="D46"/>
  <c r="B46"/>
  <c r="D45"/>
  <c r="B45"/>
  <c r="D44"/>
  <c r="B44"/>
  <c r="D43"/>
  <c r="B43"/>
  <c r="D42"/>
  <c r="B42"/>
  <c r="D41"/>
  <c r="B41"/>
  <c r="D40"/>
  <c r="B40"/>
  <c r="D39"/>
  <c r="B39"/>
  <c r="D38"/>
  <c r="B38"/>
  <c r="D37"/>
  <c r="B37"/>
  <c r="D36"/>
  <c r="B36"/>
  <c r="D35"/>
  <c r="B35"/>
  <c r="D34"/>
  <c r="B34"/>
  <c r="D33"/>
  <c r="B33"/>
  <c r="D32"/>
  <c r="B32"/>
  <c r="D31"/>
  <c r="B31"/>
  <c r="D30"/>
  <c r="B30"/>
  <c r="D29"/>
  <c r="B29"/>
  <c r="D28"/>
  <c r="B28"/>
  <c r="D27"/>
  <c r="B27"/>
  <c r="D26"/>
  <c r="B26"/>
  <c r="D25"/>
  <c r="B25"/>
  <c r="D24"/>
  <c r="B24"/>
  <c r="D23"/>
  <c r="B23"/>
  <c r="D22"/>
  <c r="B22"/>
  <c r="D21"/>
  <c r="B21"/>
  <c r="D20"/>
  <c r="B20"/>
  <c r="D19"/>
  <c r="B19"/>
  <c r="D18"/>
  <c r="B18"/>
  <c r="D17"/>
  <c r="B17"/>
  <c r="B16"/>
  <c r="B15"/>
  <c r="B14"/>
  <c r="B13"/>
  <c r="B12"/>
  <c r="B11"/>
  <c r="B10"/>
  <c r="B9"/>
  <c r="B8"/>
  <c r="B7"/>
  <c r="B6"/>
  <c r="B5"/>
  <c r="K24" i="2"/>
  <c r="J24"/>
  <c r="F24"/>
  <c r="M24" s="1"/>
  <c r="K23"/>
  <c r="J23"/>
  <c r="F23"/>
  <c r="M23" s="1"/>
  <c r="K22"/>
  <c r="J22"/>
  <c r="F22"/>
  <c r="M22" s="1"/>
  <c r="K21"/>
  <c r="J21"/>
  <c r="F21"/>
  <c r="M21" s="1"/>
  <c r="K20"/>
  <c r="J20"/>
  <c r="F20"/>
  <c r="M20" s="1"/>
  <c r="K19"/>
  <c r="J19"/>
  <c r="F19"/>
  <c r="M19" s="1"/>
  <c r="K18"/>
  <c r="J18"/>
  <c r="F18"/>
  <c r="M18" s="1"/>
  <c r="K17"/>
  <c r="J17"/>
  <c r="F17"/>
  <c r="M17" s="1"/>
  <c r="K16"/>
  <c r="J16"/>
  <c r="F16"/>
  <c r="M16" s="1"/>
  <c r="K15"/>
  <c r="J15"/>
  <c r="F15"/>
  <c r="M15" s="1"/>
  <c r="K14"/>
  <c r="J14"/>
  <c r="F14"/>
  <c r="M14" s="1"/>
  <c r="K13"/>
  <c r="J13"/>
  <c r="F13"/>
  <c r="M13" s="1"/>
  <c r="K12"/>
  <c r="J12"/>
  <c r="F12"/>
  <c r="M12" s="1"/>
  <c r="K11"/>
  <c r="J11"/>
  <c r="F11"/>
  <c r="M11" s="1"/>
  <c r="K10"/>
  <c r="J10"/>
  <c r="F10"/>
  <c r="M10" s="1"/>
  <c r="K9"/>
  <c r="J9"/>
  <c r="F9"/>
  <c r="M9" s="1"/>
  <c r="K8"/>
  <c r="J8"/>
  <c r="F8"/>
  <c r="M8" s="1"/>
  <c r="D8"/>
  <c r="D9" s="1"/>
  <c r="D10" s="1"/>
  <c r="D11" s="1"/>
  <c r="D12" s="1"/>
  <c r="D13" s="1"/>
  <c r="D14" s="1"/>
  <c r="D15" s="1"/>
  <c r="D16" s="1"/>
  <c r="D17" s="1"/>
  <c r="D18" s="1"/>
  <c r="D19" s="1"/>
  <c r="D20" s="1"/>
  <c r="D21" s="1"/>
  <c r="D22" s="1"/>
  <c r="D23" s="1"/>
  <c r="D24" s="1"/>
  <c r="K7"/>
  <c r="J7"/>
  <c r="F7"/>
  <c r="M7" s="1"/>
  <c r="K6"/>
  <c r="J6"/>
  <c r="F6"/>
  <c r="M6" s="1"/>
  <c r="D6"/>
  <c r="D7" s="1"/>
  <c r="L5"/>
  <c r="K5"/>
  <c r="I5"/>
  <c r="F5"/>
  <c r="M5" s="1"/>
  <c r="C106" i="6" l="1"/>
  <c r="C123"/>
  <c r="C138"/>
  <c r="C140"/>
  <c r="C155"/>
  <c r="C170"/>
  <c r="C172"/>
  <c r="C202"/>
  <c r="L5"/>
  <c r="M16" s="1"/>
  <c r="C25"/>
  <c r="D27"/>
  <c r="C53"/>
  <c r="C67"/>
  <c r="C85"/>
  <c r="C99"/>
  <c r="C117"/>
  <c r="C131"/>
  <c r="C149"/>
  <c r="C163"/>
  <c r="C14"/>
  <c r="C47"/>
  <c r="C60"/>
  <c r="C69"/>
  <c r="C79"/>
  <c r="C92"/>
  <c r="C101"/>
  <c r="C111"/>
  <c r="C133"/>
  <c r="C143"/>
  <c r="C165"/>
  <c r="F19" i="11"/>
  <c r="S19" s="1"/>
  <c r="F9" i="12"/>
  <c r="N5" i="2"/>
  <c r="O5" s="1"/>
  <c r="G6" s="1"/>
  <c r="L6" s="1"/>
  <c r="N6" s="1"/>
  <c r="O6" s="1"/>
  <c r="G7" s="1"/>
  <c r="L7" s="1"/>
  <c r="N7" s="1"/>
  <c r="O7" s="1"/>
  <c r="G8" s="1"/>
  <c r="L8" s="1"/>
  <c r="N8" s="1"/>
  <c r="O8" s="1"/>
  <c r="G9" s="1"/>
  <c r="L9" s="1"/>
  <c r="N9" s="1"/>
  <c r="O9" s="1"/>
  <c r="G10" s="1"/>
  <c r="L10" s="1"/>
  <c r="N10" s="1"/>
  <c r="O10" s="1"/>
  <c r="G11" s="1"/>
  <c r="L11" s="1"/>
  <c r="N11" s="1"/>
  <c r="O11" s="1"/>
  <c r="G12" s="1"/>
  <c r="L12" s="1"/>
  <c r="N12" s="1"/>
  <c r="O12" s="1"/>
  <c r="G13" s="1"/>
  <c r="L13" s="1"/>
  <c r="N13" s="1"/>
  <c r="O13" s="1"/>
  <c r="G14" s="1"/>
  <c r="L14" s="1"/>
  <c r="N14" s="1"/>
  <c r="O14" s="1"/>
  <c r="G15" s="1"/>
  <c r="L15" s="1"/>
  <c r="N15" s="1"/>
  <c r="O15" s="1"/>
  <c r="G16" s="1"/>
  <c r="L16" s="1"/>
  <c r="N16" s="1"/>
  <c r="O16" s="1"/>
  <c r="G17" s="1"/>
  <c r="L17" s="1"/>
  <c r="N17" s="1"/>
  <c r="O17" s="1"/>
  <c r="G18" s="1"/>
  <c r="L18" s="1"/>
  <c r="N18" s="1"/>
  <c r="O18" s="1"/>
  <c r="G19" s="1"/>
  <c r="L19" s="1"/>
  <c r="N19" s="1"/>
  <c r="O19" s="1"/>
  <c r="G20" s="1"/>
  <c r="L20" s="1"/>
  <c r="N20" s="1"/>
  <c r="O20" s="1"/>
  <c r="G21" s="1"/>
  <c r="L21" s="1"/>
  <c r="N21" s="1"/>
  <c r="O21" s="1"/>
  <c r="G22" s="1"/>
  <c r="L22" s="1"/>
  <c r="N22" s="1"/>
  <c r="O22" s="1"/>
  <c r="G23" s="1"/>
  <c r="L23" s="1"/>
  <c r="N23" s="1"/>
  <c r="O23" s="1"/>
  <c r="G24" s="1"/>
  <c r="L24" s="1"/>
  <c r="N24" s="1"/>
  <c r="O24" s="1"/>
  <c r="C8" i="6"/>
  <c r="C87"/>
  <c r="C112"/>
  <c r="C119"/>
  <c r="C144"/>
  <c r="C151"/>
  <c r="G9" i="11"/>
  <c r="O9" s="1"/>
  <c r="P9" s="1"/>
  <c r="L16" i="6"/>
  <c r="C55"/>
  <c r="L34"/>
  <c r="C9"/>
  <c r="C16"/>
  <c r="C17"/>
  <c r="D31"/>
  <c r="L32"/>
  <c r="C34"/>
  <c r="C36"/>
  <c r="C43"/>
  <c r="D53"/>
  <c r="C56"/>
  <c r="C63"/>
  <c r="D71"/>
  <c r="C75"/>
  <c r="C82"/>
  <c r="C88"/>
  <c r="C95"/>
  <c r="D103"/>
  <c r="C107"/>
  <c r="C114"/>
  <c r="C120"/>
  <c r="C127"/>
  <c r="D135"/>
  <c r="C139"/>
  <c r="C146"/>
  <c r="C152"/>
  <c r="C159"/>
  <c r="D167"/>
  <c r="C171"/>
  <c r="C178"/>
  <c r="C184"/>
  <c r="C191"/>
  <c r="D199"/>
  <c r="C203"/>
  <c r="G10" i="11"/>
  <c r="O10" s="1"/>
  <c r="C21" i="6"/>
  <c r="C48"/>
  <c r="C80"/>
  <c r="C11"/>
  <c r="H7" s="1"/>
  <c r="C19"/>
  <c r="C22"/>
  <c r="C29"/>
  <c r="C46"/>
  <c r="C51"/>
  <c r="C58"/>
  <c r="C64"/>
  <c r="C78"/>
  <c r="C83"/>
  <c r="C90"/>
  <c r="C96"/>
  <c r="C110"/>
  <c r="C115"/>
  <c r="C122"/>
  <c r="C128"/>
  <c r="C142"/>
  <c r="C147"/>
  <c r="C154"/>
  <c r="C160"/>
  <c r="C174"/>
  <c r="C179"/>
  <c r="C186"/>
  <c r="G9" i="12"/>
  <c r="O9" s="1"/>
  <c r="P9" s="1"/>
  <c r="G14" i="11"/>
  <c r="G16"/>
  <c r="O16" s="1"/>
  <c r="E44" i="10"/>
  <c r="D43"/>
  <c r="G22" i="11"/>
  <c r="O22" s="1"/>
  <c r="F22"/>
  <c r="M34" i="6"/>
  <c r="K12" i="11"/>
  <c r="K13" s="1"/>
  <c r="K14" s="1"/>
  <c r="K15" s="1"/>
  <c r="K16" s="1"/>
  <c r="K17" s="1"/>
  <c r="K18" s="1"/>
  <c r="K19" s="1"/>
  <c r="G17"/>
  <c r="O17" s="1"/>
  <c r="F17"/>
  <c r="G12" i="12"/>
  <c r="O12" s="1"/>
  <c r="F12"/>
  <c r="D10" i="6"/>
  <c r="L13"/>
  <c r="L29"/>
  <c r="M29" s="1"/>
  <c r="D92"/>
  <c r="C89"/>
  <c r="D156"/>
  <c r="C153"/>
  <c r="C10"/>
  <c r="C26"/>
  <c r="D38"/>
  <c r="C35"/>
  <c r="S9" i="12"/>
  <c r="U9" s="1"/>
  <c r="H9"/>
  <c r="I10" s="1"/>
  <c r="L35" i="6"/>
  <c r="M35" s="1"/>
  <c r="D140"/>
  <c r="C137"/>
  <c r="L8"/>
  <c r="C23"/>
  <c r="L24"/>
  <c r="L26"/>
  <c r="L21"/>
  <c r="D60"/>
  <c r="C57"/>
  <c r="D124"/>
  <c r="C121"/>
  <c r="D188"/>
  <c r="L33" s="1"/>
  <c r="M33" s="1"/>
  <c r="C185"/>
  <c r="G18" i="11"/>
  <c r="O18" s="1"/>
  <c r="F18"/>
  <c r="G21"/>
  <c r="O21" s="1"/>
  <c r="F21"/>
  <c r="G11" i="12"/>
  <c r="O11" s="1"/>
  <c r="F11"/>
  <c r="G19"/>
  <c r="O19" s="1"/>
  <c r="F19"/>
  <c r="F23" i="11"/>
  <c r="G23"/>
  <c r="O23" s="1"/>
  <c r="D76" i="6"/>
  <c r="C73"/>
  <c r="D204"/>
  <c r="C201"/>
  <c r="C18"/>
  <c r="H6" s="1"/>
  <c r="D44"/>
  <c r="L9" s="1"/>
  <c r="C41"/>
  <c r="D108"/>
  <c r="C105"/>
  <c r="D172"/>
  <c r="C169"/>
  <c r="L11"/>
  <c r="M11" s="1"/>
  <c r="L19"/>
  <c r="L27"/>
  <c r="F15" i="11"/>
  <c r="G20"/>
  <c r="O20" s="1"/>
  <c r="F20"/>
  <c r="G10" i="12"/>
  <c r="O10" s="1"/>
  <c r="F10"/>
  <c r="G18"/>
  <c r="O18" s="1"/>
  <c r="F18"/>
  <c r="L14" i="6"/>
  <c r="L22"/>
  <c r="L30"/>
  <c r="M30" s="1"/>
  <c r="G13" i="11"/>
  <c r="O13" s="1"/>
  <c r="F13"/>
  <c r="G17" i="12"/>
  <c r="O17" s="1"/>
  <c r="F17"/>
  <c r="L17" i="6"/>
  <c r="L25"/>
  <c r="M25" s="1"/>
  <c r="C208"/>
  <c r="G12" i="11"/>
  <c r="O12" s="1"/>
  <c r="F12"/>
  <c r="G15"/>
  <c r="O15" s="1"/>
  <c r="G16" i="12"/>
  <c r="O16" s="1"/>
  <c r="F16"/>
  <c r="L12" i="6"/>
  <c r="M12" s="1"/>
  <c r="L20"/>
  <c r="M20" s="1"/>
  <c r="L28"/>
  <c r="M28" s="1"/>
  <c r="F14" i="11"/>
  <c r="G19"/>
  <c r="H19" s="1"/>
  <c r="G15" i="12"/>
  <c r="O15" s="1"/>
  <c r="F15"/>
  <c r="L6" i="6"/>
  <c r="M6" s="1"/>
  <c r="L7"/>
  <c r="M7" s="1"/>
  <c r="L15"/>
  <c r="L23"/>
  <c r="M23" s="1"/>
  <c r="L31"/>
  <c r="M31" s="1"/>
  <c r="C49"/>
  <c r="H34" s="1"/>
  <c r="C65"/>
  <c r="C81"/>
  <c r="C97"/>
  <c r="C113"/>
  <c r="C129"/>
  <c r="C145"/>
  <c r="C161"/>
  <c r="C177"/>
  <c r="C193"/>
  <c r="F10" i="11"/>
  <c r="G14" i="12"/>
  <c r="O14" s="1"/>
  <c r="F14"/>
  <c r="D9" i="6"/>
  <c r="L10"/>
  <c r="M10" s="1"/>
  <c r="L18"/>
  <c r="M18" s="1"/>
  <c r="C37"/>
  <c r="D40"/>
  <c r="G11" i="11"/>
  <c r="H11" s="1"/>
  <c r="O14"/>
  <c r="G13" i="12"/>
  <c r="O13" s="1"/>
  <c r="F13"/>
  <c r="F9" i="11"/>
  <c r="F16"/>
  <c r="M15" i="6" l="1"/>
  <c r="M17"/>
  <c r="M19"/>
  <c r="M9"/>
  <c r="M24"/>
  <c r="M14"/>
  <c r="M27"/>
  <c r="M26"/>
  <c r="M32"/>
  <c r="M22"/>
  <c r="M21"/>
  <c r="M8"/>
  <c r="M13"/>
  <c r="H23"/>
  <c r="O19" i="11"/>
  <c r="H35" i="6"/>
  <c r="H31"/>
  <c r="O29" i="2"/>
  <c r="O30" s="1"/>
  <c r="B4" i="3" s="1"/>
  <c r="O26" i="2"/>
  <c r="S10" i="12"/>
  <c r="U10" s="1"/>
  <c r="H10"/>
  <c r="I11" s="1"/>
  <c r="P11" s="1"/>
  <c r="K20" i="11"/>
  <c r="K21" s="1"/>
  <c r="K22" s="1"/>
  <c r="K23" s="1"/>
  <c r="S18" i="12"/>
  <c r="H18"/>
  <c r="H26" i="6"/>
  <c r="S13" i="12"/>
  <c r="H13"/>
  <c r="S16"/>
  <c r="H16"/>
  <c r="P10"/>
  <c r="H15" i="6"/>
  <c r="S11" i="12"/>
  <c r="H11"/>
  <c r="H22" i="11"/>
  <c r="S22"/>
  <c r="H19" i="6"/>
  <c r="S17" i="12"/>
  <c r="H17"/>
  <c r="H18" i="6"/>
  <c r="S20" i="11"/>
  <c r="H20"/>
  <c r="S12" i="12"/>
  <c r="H12"/>
  <c r="S19"/>
  <c r="H19"/>
  <c r="H30" i="6"/>
  <c r="H22"/>
  <c r="H21" i="11"/>
  <c r="S21"/>
  <c r="E43" i="10"/>
  <c r="D42"/>
  <c r="S16" i="11"/>
  <c r="H16"/>
  <c r="H27" i="6"/>
  <c r="S15" i="12"/>
  <c r="H15"/>
  <c r="H10" i="11"/>
  <c r="S10"/>
  <c r="S12"/>
  <c r="H12"/>
  <c r="H13"/>
  <c r="S13"/>
  <c r="H10" i="6"/>
  <c r="H15" i="11"/>
  <c r="S15"/>
  <c r="H23"/>
  <c r="S23"/>
  <c r="H8" i="6"/>
  <c r="H32"/>
  <c r="H24"/>
  <c r="H16"/>
  <c r="H29"/>
  <c r="H21"/>
  <c r="H13"/>
  <c r="H25"/>
  <c r="H9"/>
  <c r="H33"/>
  <c r="H28"/>
  <c r="H12"/>
  <c r="H17"/>
  <c r="H5"/>
  <c r="I7" s="1"/>
  <c r="J7" s="1"/>
  <c r="H20"/>
  <c r="Q10" i="12"/>
  <c r="V10"/>
  <c r="S9" i="11"/>
  <c r="U9" s="1"/>
  <c r="H9"/>
  <c r="I10" s="1"/>
  <c r="S14" i="12"/>
  <c r="H14"/>
  <c r="H11" i="6"/>
  <c r="H14"/>
  <c r="H14" i="11"/>
  <c r="S14"/>
  <c r="O11"/>
  <c r="H18"/>
  <c r="S18"/>
  <c r="H17"/>
  <c r="S17"/>
  <c r="I11" i="6" l="1"/>
  <c r="J11" s="1"/>
  <c r="K11" s="1"/>
  <c r="I13"/>
  <c r="J13" s="1"/>
  <c r="I24"/>
  <c r="J24" s="1"/>
  <c r="I27"/>
  <c r="J27" s="1"/>
  <c r="I30"/>
  <c r="J30" s="1"/>
  <c r="K30" s="1"/>
  <c r="I20"/>
  <c r="J20" s="1"/>
  <c r="I14"/>
  <c r="J14" s="1"/>
  <c r="I12"/>
  <c r="J12" s="1"/>
  <c r="I25"/>
  <c r="J25" s="1"/>
  <c r="K25" s="1"/>
  <c r="I28"/>
  <c r="J28" s="1"/>
  <c r="I17"/>
  <c r="J17" s="1"/>
  <c r="I9"/>
  <c r="J9" s="1"/>
  <c r="I8"/>
  <c r="J8" s="1"/>
  <c r="N8" s="1"/>
  <c r="O8" s="1"/>
  <c r="I26"/>
  <c r="J26" s="1"/>
  <c r="I33"/>
  <c r="J33" s="1"/>
  <c r="I32"/>
  <c r="J32" s="1"/>
  <c r="I18"/>
  <c r="J18" s="1"/>
  <c r="N18" s="1"/>
  <c r="O18" s="1"/>
  <c r="I15"/>
  <c r="J15" s="1"/>
  <c r="I23"/>
  <c r="J23" s="1"/>
  <c r="I16"/>
  <c r="J16" s="1"/>
  <c r="I10"/>
  <c r="J10" s="1"/>
  <c r="K10" s="1"/>
  <c r="I22"/>
  <c r="J22" s="1"/>
  <c r="I34"/>
  <c r="J34" s="1"/>
  <c r="I19"/>
  <c r="J19" s="1"/>
  <c r="U11" i="12"/>
  <c r="K7" i="6"/>
  <c r="N7"/>
  <c r="O7" s="1"/>
  <c r="N16"/>
  <c r="O16" s="1"/>
  <c r="K16"/>
  <c r="N32"/>
  <c r="O32" s="1"/>
  <c r="K32"/>
  <c r="E42" i="10"/>
  <c r="D41"/>
  <c r="K34" i="6"/>
  <c r="N34"/>
  <c r="O34" s="1"/>
  <c r="K15"/>
  <c r="N15"/>
  <c r="O15" s="1"/>
  <c r="N28"/>
  <c r="O28" s="1"/>
  <c r="K28"/>
  <c r="K23"/>
  <c r="N23"/>
  <c r="O23" s="1"/>
  <c r="N27"/>
  <c r="O27" s="1"/>
  <c r="K27"/>
  <c r="N12"/>
  <c r="O12" s="1"/>
  <c r="K12"/>
  <c r="N33"/>
  <c r="O33" s="1"/>
  <c r="K33"/>
  <c r="N9"/>
  <c r="O9" s="1"/>
  <c r="K9"/>
  <c r="N22"/>
  <c r="O22" s="1"/>
  <c r="K22"/>
  <c r="N19"/>
  <c r="O19" s="1"/>
  <c r="K19"/>
  <c r="K26"/>
  <c r="N26"/>
  <c r="O26" s="1"/>
  <c r="K8"/>
  <c r="I35"/>
  <c r="J35" s="1"/>
  <c r="I11" i="11"/>
  <c r="P11" s="1"/>
  <c r="Q10"/>
  <c r="P10"/>
  <c r="N24" i="6"/>
  <c r="O24" s="1"/>
  <c r="K24"/>
  <c r="K13"/>
  <c r="N13"/>
  <c r="O13" s="1"/>
  <c r="I21"/>
  <c r="J21" s="1"/>
  <c r="I6"/>
  <c r="J6" s="1"/>
  <c r="U10" i="11"/>
  <c r="I31" i="6"/>
  <c r="J31" s="1"/>
  <c r="N10"/>
  <c r="O10" s="1"/>
  <c r="N14"/>
  <c r="O14" s="1"/>
  <c r="K14"/>
  <c r="Q11" i="12"/>
  <c r="I12"/>
  <c r="V11"/>
  <c r="N20" i="6"/>
  <c r="O20" s="1"/>
  <c r="K20"/>
  <c r="N17"/>
  <c r="O17" s="1"/>
  <c r="K17"/>
  <c r="I29"/>
  <c r="J29" s="1"/>
  <c r="N25" l="1"/>
  <c r="O25" s="1"/>
  <c r="N30"/>
  <c r="O30" s="1"/>
  <c r="K18"/>
  <c r="N11"/>
  <c r="O11" s="1"/>
  <c r="K35"/>
  <c r="N35"/>
  <c r="O35" s="1"/>
  <c r="Q12" i="12"/>
  <c r="I13"/>
  <c r="V12"/>
  <c r="P12"/>
  <c r="D40" i="10"/>
  <c r="E41"/>
  <c r="K31" i="6"/>
  <c r="N31"/>
  <c r="O31" s="1"/>
  <c r="U12" i="12"/>
  <c r="K29" i="6"/>
  <c r="N29"/>
  <c r="O29" s="1"/>
  <c r="K6"/>
  <c r="N6"/>
  <c r="O6" s="1"/>
  <c r="K21"/>
  <c r="N21"/>
  <c r="O21" s="1"/>
  <c r="Q11" i="11"/>
  <c r="I12"/>
  <c r="U11"/>
  <c r="K38" i="6" l="1"/>
  <c r="O38"/>
  <c r="E40" i="10"/>
  <c r="D39"/>
  <c r="Q12" i="11"/>
  <c r="I13"/>
  <c r="P12"/>
  <c r="U12"/>
  <c r="Q13" i="12"/>
  <c r="I14"/>
  <c r="V13"/>
  <c r="P13"/>
  <c r="U13"/>
  <c r="I14" i="11" l="1"/>
  <c r="Q13"/>
  <c r="P13"/>
  <c r="U13"/>
  <c r="D38" i="10"/>
  <c r="E39"/>
  <c r="Q14" i="12"/>
  <c r="V14"/>
  <c r="I15"/>
  <c r="P14"/>
  <c r="U14"/>
  <c r="E38" i="10" l="1"/>
  <c r="D37"/>
  <c r="Q15" i="12"/>
  <c r="I16"/>
  <c r="V15"/>
  <c r="P15"/>
  <c r="U15"/>
  <c r="I15" i="11"/>
  <c r="Q14"/>
  <c r="P14"/>
  <c r="U14"/>
  <c r="I16" l="1"/>
  <c r="Q15"/>
  <c r="P15"/>
  <c r="U15"/>
  <c r="Q16" i="12"/>
  <c r="I17"/>
  <c r="V16"/>
  <c r="P16"/>
  <c r="U16"/>
  <c r="E37" i="10"/>
  <c r="D36"/>
  <c r="Q17" i="12" l="1"/>
  <c r="I18"/>
  <c r="V17"/>
  <c r="P17"/>
  <c r="U17"/>
  <c r="E36" i="10"/>
  <c r="D35"/>
  <c r="Q16" i="11"/>
  <c r="I17"/>
  <c r="P16"/>
  <c r="U16"/>
  <c r="E35" i="10" l="1"/>
  <c r="D34"/>
  <c r="Q18" i="12"/>
  <c r="I19"/>
  <c r="V18"/>
  <c r="P18"/>
  <c r="U18"/>
  <c r="I18" i="11"/>
  <c r="Q17"/>
  <c r="P17"/>
  <c r="U17"/>
  <c r="Q19" i="12" l="1"/>
  <c r="P19"/>
  <c r="U19"/>
  <c r="V21" s="1"/>
  <c r="I19" i="11"/>
  <c r="Q18"/>
  <c r="P18"/>
  <c r="U18"/>
  <c r="E34" i="10"/>
  <c r="D33"/>
  <c r="Q19" i="11" l="1"/>
  <c r="I20"/>
  <c r="U19"/>
  <c r="P19"/>
  <c r="D32" i="10"/>
  <c r="E33"/>
  <c r="E32" l="1"/>
  <c r="D31"/>
  <c r="Q20" i="11"/>
  <c r="I21"/>
  <c r="P20"/>
  <c r="U20"/>
  <c r="I22" l="1"/>
  <c r="Q21"/>
  <c r="P21"/>
  <c r="U21"/>
  <c r="D30" i="10"/>
  <c r="E31"/>
  <c r="E30" l="1"/>
  <c r="D29"/>
  <c r="I23" i="11"/>
  <c r="Q22"/>
  <c r="P22"/>
  <c r="U22"/>
  <c r="Q23" l="1"/>
  <c r="P23"/>
  <c r="E29" i="10"/>
  <c r="D28"/>
  <c r="E28" l="1"/>
  <c r="D27"/>
  <c r="Q26" i="11"/>
  <c r="E27" i="10" l="1"/>
  <c r="D26"/>
  <c r="E26" l="1"/>
  <c r="D25"/>
  <c r="D24" l="1"/>
  <c r="E25"/>
  <c r="E24" l="1"/>
  <c r="D23"/>
  <c r="D22" l="1"/>
  <c r="E23"/>
  <c r="E22" l="1"/>
  <c r="D21"/>
  <c r="E21" l="1"/>
  <c r="D20"/>
  <c r="E20" l="1"/>
  <c r="D19"/>
  <c r="E19" l="1"/>
  <c r="D18"/>
  <c r="E18" l="1"/>
  <c r="D17"/>
  <c r="D16" l="1"/>
  <c r="E17"/>
  <c r="E16" l="1"/>
  <c r="D15"/>
  <c r="D14" l="1"/>
  <c r="E15"/>
  <c r="E14" l="1"/>
  <c r="D13"/>
  <c r="E13" l="1"/>
  <c r="D12"/>
  <c r="B4" i="14"/>
  <c r="T23" i="11"/>
  <c r="U23" s="1"/>
  <c r="U26" s="1"/>
  <c r="U28" s="1"/>
  <c r="B6" i="14" l="1"/>
  <c r="O5" i="12"/>
  <c r="Q21" s="1"/>
  <c r="E12" i="10"/>
  <c r="D11"/>
  <c r="E11" l="1"/>
  <c r="D10"/>
  <c r="E10" l="1"/>
  <c r="D9"/>
  <c r="T19" i="12" l="1"/>
  <c r="V19" s="1"/>
  <c r="V23" s="1"/>
  <c r="E9" i="10"/>
</calcChain>
</file>

<file path=xl/sharedStrings.xml><?xml version="1.0" encoding="utf-8"?>
<sst xmlns="http://schemas.openxmlformats.org/spreadsheetml/2006/main" count="465" uniqueCount="353">
  <si>
    <t>Q1 base</t>
  </si>
  <si>
    <t xml:space="preserve">Sum Assured calculated is </t>
  </si>
  <si>
    <t>Actual Expenses</t>
  </si>
  <si>
    <t>Actual Investment Returns</t>
  </si>
  <si>
    <t>Actual Mortality Table</t>
  </si>
  <si>
    <t>Initial Expenses</t>
  </si>
  <si>
    <t>Renewal Expenses (payable from second year of policy onwards)</t>
  </si>
  <si>
    <t>Claims Expenses</t>
  </si>
  <si>
    <t>Actual Investment Return achieved in calender year</t>
  </si>
  <si>
    <t>Age</t>
  </si>
  <si>
    <r>
      <rPr>
        <sz val="11"/>
        <rFont val="Arial"/>
        <family val="2"/>
      </rPr>
      <t>q</t>
    </r>
    <r>
      <rPr>
        <sz val="8"/>
        <rFont val="Arial"/>
        <family val="2"/>
      </rPr>
      <t>x</t>
    </r>
  </si>
  <si>
    <t>Zero in all years</t>
  </si>
  <si>
    <t>Q1 (i) and (ii)</t>
  </si>
  <si>
    <t>t</t>
  </si>
  <si>
    <t>Year</t>
  </si>
  <si>
    <t>Basic Sum Assured</t>
  </si>
  <si>
    <r>
      <t>Gross Policy Value</t>
    </r>
    <r>
      <rPr>
        <vertAlign val="subscript"/>
        <sz val="8"/>
        <color theme="1"/>
        <rFont val="Tahoma"/>
        <family val="2"/>
      </rPr>
      <t xml:space="preserve"> t-1</t>
    </r>
    <r>
      <rPr>
        <sz val="10"/>
        <rFont val="Arial"/>
        <family val="2"/>
      </rPr>
      <t>V b/f</t>
    </r>
  </si>
  <si>
    <t>Premium</t>
  </si>
  <si>
    <t>Initial Expense</t>
  </si>
  <si>
    <t>Renewal Expense</t>
  </si>
  <si>
    <t>Investment return %</t>
  </si>
  <si>
    <t>(P-IE-RE) @ end year</t>
  </si>
  <si>
    <t>Death Claim</t>
  </si>
  <si>
    <t>Total End year</t>
  </si>
  <si>
    <r>
      <t xml:space="preserve">Gross Policy Value </t>
    </r>
    <r>
      <rPr>
        <vertAlign val="subscript"/>
        <sz val="8"/>
        <color theme="1"/>
        <rFont val="Tahoma"/>
        <family val="2"/>
      </rPr>
      <t>t</t>
    </r>
    <r>
      <rPr>
        <sz val="10"/>
        <rFont val="Arial"/>
        <family val="2"/>
      </rPr>
      <t>V c/f</t>
    </r>
  </si>
  <si>
    <t>[1]</t>
  </si>
  <si>
    <t>correct death benefit</t>
  </si>
  <si>
    <t>correct qx</t>
  </si>
  <si>
    <t>brought forward Policy Value</t>
  </si>
  <si>
    <t>correct schedule of premiums</t>
  </si>
  <si>
    <t>correct application of initial expenses</t>
  </si>
  <si>
    <t>[2]</t>
  </si>
  <si>
    <t>correct application of renewal expenses</t>
  </si>
  <si>
    <t>correct investment return</t>
  </si>
  <si>
    <t>[3]</t>
  </si>
  <si>
    <t>correct application of investment return</t>
  </si>
  <si>
    <t>correct death claim</t>
  </si>
  <si>
    <t>Gross Policy Value carried forward</t>
  </si>
  <si>
    <t>Policy Value 1 January 2020</t>
  </si>
  <si>
    <t>(a)</t>
  </si>
  <si>
    <t>correct policy value at 1 January 2020</t>
  </si>
  <si>
    <t>Terminal Bonus</t>
  </si>
  <si>
    <t>Terminal Bonus percentage</t>
  </si>
  <si>
    <t>(b)</t>
  </si>
  <si>
    <t>[4]</t>
  </si>
  <si>
    <t>correct terminal bonus calculation</t>
  </si>
  <si>
    <t>[21]</t>
  </si>
  <si>
    <t>Total marks available</t>
  </si>
  <si>
    <t>Q1 answers</t>
  </si>
  <si>
    <t>(ii)</t>
  </si>
  <si>
    <t>Q2 Base</t>
  </si>
  <si>
    <t>Year Month</t>
  </si>
  <si>
    <t>Index value</t>
  </si>
  <si>
    <t>2003 JAN</t>
  </si>
  <si>
    <t>2003 FEB</t>
  </si>
  <si>
    <t>2003 MAR</t>
  </si>
  <si>
    <t>2003 APR</t>
  </si>
  <si>
    <t>2003 MAY</t>
  </si>
  <si>
    <t>2003 JUN</t>
  </si>
  <si>
    <t>2003 JUL</t>
  </si>
  <si>
    <t>2003 AUG</t>
  </si>
  <si>
    <t>2003 SEP</t>
  </si>
  <si>
    <t>2003 OCT</t>
  </si>
  <si>
    <t>2003 NOV</t>
  </si>
  <si>
    <t>2003 DEC</t>
  </si>
  <si>
    <t>2004 JAN</t>
  </si>
  <si>
    <t>2004 FEB</t>
  </si>
  <si>
    <t>2004 MAR</t>
  </si>
  <si>
    <t>2004 APR</t>
  </si>
  <si>
    <t>2004 MAY</t>
  </si>
  <si>
    <t>2004 JUN</t>
  </si>
  <si>
    <t>2004 JUL</t>
  </si>
  <si>
    <t>2004 AUG</t>
  </si>
  <si>
    <t>2004 SEP</t>
  </si>
  <si>
    <t>2004 OCT</t>
  </si>
  <si>
    <t>2004 NOV</t>
  </si>
  <si>
    <t>2004 DEC</t>
  </si>
  <si>
    <t>2005 JAN</t>
  </si>
  <si>
    <t>2005 FEB</t>
  </si>
  <si>
    <t>2005 MAR</t>
  </si>
  <si>
    <t>2005 APR</t>
  </si>
  <si>
    <t>2005 MAY</t>
  </si>
  <si>
    <t>2005 JUN</t>
  </si>
  <si>
    <t>2005 JUL</t>
  </si>
  <si>
    <t>2005 AUG</t>
  </si>
  <si>
    <t>2005 SEP</t>
  </si>
  <si>
    <t>2005 OCT</t>
  </si>
  <si>
    <t>2005 NOV</t>
  </si>
  <si>
    <t>2005 DEC</t>
  </si>
  <si>
    <t>2006 JAN</t>
  </si>
  <si>
    <t>2006 FEB</t>
  </si>
  <si>
    <t>2006 MAR</t>
  </si>
  <si>
    <t>2006 APR</t>
  </si>
  <si>
    <t>2006 MAY</t>
  </si>
  <si>
    <t>2006 JUN</t>
  </si>
  <si>
    <t>2006 JUL</t>
  </si>
  <si>
    <t>2006 AUG</t>
  </si>
  <si>
    <t>2006 SEP</t>
  </si>
  <si>
    <t>2006 OCT</t>
  </si>
  <si>
    <t>2006 NOV</t>
  </si>
  <si>
    <t>2006 DEC</t>
  </si>
  <si>
    <t>2007 JAN</t>
  </si>
  <si>
    <t>2007 FEB</t>
  </si>
  <si>
    <t>2007 MAR</t>
  </si>
  <si>
    <t>2007 APR</t>
  </si>
  <si>
    <t>2007 MAY</t>
  </si>
  <si>
    <t>2007 JUN</t>
  </si>
  <si>
    <t>2007 JUL</t>
  </si>
  <si>
    <t>2007 AUG</t>
  </si>
  <si>
    <t>2007 SEP</t>
  </si>
  <si>
    <t>2007 OCT</t>
  </si>
  <si>
    <t>2007 NOV</t>
  </si>
  <si>
    <t>2007 DEC</t>
  </si>
  <si>
    <t>2008 JAN</t>
  </si>
  <si>
    <t>2008 FEB</t>
  </si>
  <si>
    <t>2008 MAR</t>
  </si>
  <si>
    <t>2008 APR</t>
  </si>
  <si>
    <t>2008 MAY</t>
  </si>
  <si>
    <t>2008 JUN</t>
  </si>
  <si>
    <t>2008 JUL</t>
  </si>
  <si>
    <t>2008 AUG</t>
  </si>
  <si>
    <t>2008 SEP</t>
  </si>
  <si>
    <t>2008 OCT</t>
  </si>
  <si>
    <t>2008 NOV</t>
  </si>
  <si>
    <t>2008 DEC</t>
  </si>
  <si>
    <t>2009 JAN</t>
  </si>
  <si>
    <t>2009 FEB</t>
  </si>
  <si>
    <t>2009 MAR</t>
  </si>
  <si>
    <t>2009 APR</t>
  </si>
  <si>
    <t>2009 MAY</t>
  </si>
  <si>
    <t>2009 JUN</t>
  </si>
  <si>
    <t>2009 JUL</t>
  </si>
  <si>
    <t>2009 AUG</t>
  </si>
  <si>
    <t>2009 SEP</t>
  </si>
  <si>
    <t>2009 OCT</t>
  </si>
  <si>
    <t>2009 NOV</t>
  </si>
  <si>
    <t>2009 DEC</t>
  </si>
  <si>
    <t>2010 JAN</t>
  </si>
  <si>
    <t>2010 FEB</t>
  </si>
  <si>
    <t>2010 MAR</t>
  </si>
  <si>
    <t>2010 APR</t>
  </si>
  <si>
    <t>2010 MAY</t>
  </si>
  <si>
    <t>2010 JUN</t>
  </si>
  <si>
    <t>2010 JUL</t>
  </si>
  <si>
    <t>2010 AUG</t>
  </si>
  <si>
    <t>2010 SEP</t>
  </si>
  <si>
    <t>2010 OCT</t>
  </si>
  <si>
    <t>2010 NOV</t>
  </si>
  <si>
    <t>2010 DEC</t>
  </si>
  <si>
    <t>2011 JAN</t>
  </si>
  <si>
    <t>2011 FEB</t>
  </si>
  <si>
    <t>2011 MAR</t>
  </si>
  <si>
    <t>2011 APR</t>
  </si>
  <si>
    <t>2011 MAY</t>
  </si>
  <si>
    <t>2011 JUN</t>
  </si>
  <si>
    <t>2011 JUL</t>
  </si>
  <si>
    <t>2011 AUG</t>
  </si>
  <si>
    <t>2011 SEP</t>
  </si>
  <si>
    <t>2011 OCT</t>
  </si>
  <si>
    <t>2011 NOV</t>
  </si>
  <si>
    <t>2011 DEC</t>
  </si>
  <si>
    <t>2012 JAN</t>
  </si>
  <si>
    <t>2012 FEB</t>
  </si>
  <si>
    <t>2012 MAR</t>
  </si>
  <si>
    <t>2012 APR</t>
  </si>
  <si>
    <t>2012 MAY</t>
  </si>
  <si>
    <t>2012 JUN</t>
  </si>
  <si>
    <t>2012 JUL</t>
  </si>
  <si>
    <t>2012 AUG</t>
  </si>
  <si>
    <t>2012 SEP</t>
  </si>
  <si>
    <t>2012 OCT</t>
  </si>
  <si>
    <t>2012 NOV</t>
  </si>
  <si>
    <t>2012 DEC</t>
  </si>
  <si>
    <t>2013 JAN</t>
  </si>
  <si>
    <t>2013 FEB</t>
  </si>
  <si>
    <t>2013 MAR</t>
  </si>
  <si>
    <t>2013 APR</t>
  </si>
  <si>
    <t>2013 MAY</t>
  </si>
  <si>
    <t>2013 JUN</t>
  </si>
  <si>
    <t>2013 JUL</t>
  </si>
  <si>
    <t>2013 AUG</t>
  </si>
  <si>
    <t>2013 SEP</t>
  </si>
  <si>
    <t>2013 OCT</t>
  </si>
  <si>
    <t>2013 NOV</t>
  </si>
  <si>
    <t>2013 DEC</t>
  </si>
  <si>
    <t>2014 JAN</t>
  </si>
  <si>
    <t>2014 FEB</t>
  </si>
  <si>
    <t>2014 MAR</t>
  </si>
  <si>
    <t>2014 APR</t>
  </si>
  <si>
    <t>2014 MAY</t>
  </si>
  <si>
    <t>2014 JUN</t>
  </si>
  <si>
    <t>2014 JUL</t>
  </si>
  <si>
    <t>2014 AUG</t>
  </si>
  <si>
    <t>2014 SEP</t>
  </si>
  <si>
    <t>2014 OCT</t>
  </si>
  <si>
    <t>2014 NOV</t>
  </si>
  <si>
    <t>2014 DEC</t>
  </si>
  <si>
    <t>2015 JAN</t>
  </si>
  <si>
    <t>2015 FEB</t>
  </si>
  <si>
    <t>2015 MAR</t>
  </si>
  <si>
    <t>2015 APR</t>
  </si>
  <si>
    <t>2015 MAY</t>
  </si>
  <si>
    <t>2015 JUN</t>
  </si>
  <si>
    <t>2015 JUL</t>
  </si>
  <si>
    <t>2015 AUG</t>
  </si>
  <si>
    <t>2015 SEP</t>
  </si>
  <si>
    <t>2015 OCT</t>
  </si>
  <si>
    <t>2015 NOV</t>
  </si>
  <si>
    <t>2015 DEC</t>
  </si>
  <si>
    <t>2016 JAN</t>
  </si>
  <si>
    <t>2016 FEB</t>
  </si>
  <si>
    <t>2016 MAR</t>
  </si>
  <si>
    <t>2016 APR</t>
  </si>
  <si>
    <t>2016 MAY</t>
  </si>
  <si>
    <t>2016 JUN</t>
  </si>
  <si>
    <t>2016 JUL</t>
  </si>
  <si>
    <t>2016 AUG</t>
  </si>
  <si>
    <t>2016 SEP</t>
  </si>
  <si>
    <t>2016 OCT</t>
  </si>
  <si>
    <t>2016 NOV</t>
  </si>
  <si>
    <t>2016 DEC</t>
  </si>
  <si>
    <t>2017 JAN</t>
  </si>
  <si>
    <t>2017 FEB</t>
  </si>
  <si>
    <t>2017 MAR</t>
  </si>
  <si>
    <t>2017 APR</t>
  </si>
  <si>
    <t>2017 MAY</t>
  </si>
  <si>
    <t>2017 JUN</t>
  </si>
  <si>
    <t>2017 JUL</t>
  </si>
  <si>
    <t>2017 AUG</t>
  </si>
  <si>
    <t>2017 SEP</t>
  </si>
  <si>
    <t>2017 OCT</t>
  </si>
  <si>
    <t>2017 NOV</t>
  </si>
  <si>
    <t>2017 DEC</t>
  </si>
  <si>
    <t>2018 JAN</t>
  </si>
  <si>
    <t>2018 FEB</t>
  </si>
  <si>
    <t>2018 MAR</t>
  </si>
  <si>
    <t>2018 APR</t>
  </si>
  <si>
    <t>2018 MAY</t>
  </si>
  <si>
    <t>2018 JUN</t>
  </si>
  <si>
    <t>2018 JUL</t>
  </si>
  <si>
    <t>2018 AUG</t>
  </si>
  <si>
    <t>2018 SEP</t>
  </si>
  <si>
    <t>2018 OCT</t>
  </si>
  <si>
    <t>2018 NOV</t>
  </si>
  <si>
    <t>2018 DEC</t>
  </si>
  <si>
    <t>2019 JAN</t>
  </si>
  <si>
    <t>2019 FEB</t>
  </si>
  <si>
    <t>2019 MAR</t>
  </si>
  <si>
    <t>2019 APR</t>
  </si>
  <si>
    <t>2019 MAY</t>
  </si>
  <si>
    <t>2019 JUN</t>
  </si>
  <si>
    <t>2019 JUL</t>
  </si>
  <si>
    <t>2019 AUG</t>
  </si>
  <si>
    <t>2019 SEP</t>
  </si>
  <si>
    <t>2019 OCT</t>
  </si>
  <si>
    <t>2019 NOV</t>
  </si>
  <si>
    <t>2019 DEC</t>
  </si>
  <si>
    <t>Q2 (i)</t>
  </si>
  <si>
    <t>Inflation rate</t>
  </si>
  <si>
    <t>Q2 (ii)</t>
  </si>
  <si>
    <t>Nominal amount</t>
  </si>
  <si>
    <t>Time in years</t>
  </si>
  <si>
    <t>Month</t>
  </si>
  <si>
    <t>Index value (with lag)</t>
  </si>
  <si>
    <t>Inflationary adjustment</t>
  </si>
  <si>
    <t>Money Payment</t>
  </si>
  <si>
    <t>PV Payment</t>
  </si>
  <si>
    <t>Index value (no lag)</t>
  </si>
  <si>
    <t>Real adjustment factor</t>
  </si>
  <si>
    <t>Payment in January 2004 units</t>
  </si>
  <si>
    <t>PV of payment in January 2004 units</t>
  </si>
  <si>
    <t>Coupon %</t>
  </si>
  <si>
    <t>Redemption %</t>
  </si>
  <si>
    <t>Month +3 months</t>
  </si>
  <si>
    <t>Applicable index value</t>
  </si>
  <si>
    <t>Total PV</t>
  </si>
  <si>
    <t>Money yield</t>
  </si>
  <si>
    <t>Real yield</t>
  </si>
  <si>
    <t>Q2 (iii)</t>
  </si>
  <si>
    <t>If the security provided full inflation protection then the real yield would be 1.5% per annum</t>
  </si>
  <si>
    <t>The actual real yield is less than this…</t>
  </si>
  <si>
    <t>…because of the effect of the time lag.</t>
  </si>
  <si>
    <t>In particular the secrity provides no inflation protection during the last 3 months of the term…</t>
  </si>
  <si>
    <t>…when the actual inflation rate is much higher than during the rest of the term</t>
  </si>
  <si>
    <t>[max 6]</t>
  </si>
  <si>
    <t>Q2 answers</t>
  </si>
  <si>
    <t>(iii)</t>
  </si>
  <si>
    <t>Q3 base</t>
  </si>
  <si>
    <r>
      <t>Independent rate of mortality in deferment (q</t>
    </r>
    <r>
      <rPr>
        <sz val="8"/>
        <color theme="1"/>
        <rFont val="Calibri"/>
        <family val="2"/>
        <scheme val="minor"/>
      </rPr>
      <t>x</t>
    </r>
    <r>
      <rPr>
        <sz val="10"/>
        <rFont val="Arial"/>
        <family val="2"/>
      </rPr>
      <t xml:space="preserve"> death)</t>
    </r>
  </si>
  <si>
    <r>
      <t>Independent rate of mortality in payment (q</t>
    </r>
    <r>
      <rPr>
        <sz val="8"/>
        <color theme="1"/>
        <rFont val="Calibri"/>
        <family val="2"/>
        <scheme val="minor"/>
      </rPr>
      <t>x</t>
    </r>
    <r>
      <rPr>
        <sz val="10"/>
        <rFont val="Arial"/>
        <family val="2"/>
      </rPr>
      <t xml:space="preserve"> death)</t>
    </r>
  </si>
  <si>
    <r>
      <t>Independent rate of surrender (q</t>
    </r>
    <r>
      <rPr>
        <sz val="8"/>
        <color theme="1"/>
        <rFont val="Calibri"/>
        <family val="2"/>
        <scheme val="minor"/>
      </rPr>
      <t>x</t>
    </r>
    <r>
      <rPr>
        <sz val="10"/>
        <rFont val="Arial"/>
        <family val="2"/>
      </rPr>
      <t xml:space="preserve"> surrender)</t>
    </r>
  </si>
  <si>
    <t>Interest rate before the annuity is in payment</t>
  </si>
  <si>
    <t>per annum</t>
  </si>
  <si>
    <t>Interest rate once in payment</t>
  </si>
  <si>
    <t>Death benefit before annuity is in payment</t>
  </si>
  <si>
    <t>Surrender benefit</t>
  </si>
  <si>
    <t>Deaths and surrenders are assumed to occur uniformly across each year of age.</t>
  </si>
  <si>
    <t>Q3 (i)</t>
  </si>
  <si>
    <t>Annuity payment (annual)</t>
  </si>
  <si>
    <t>Valuation interest rate</t>
  </si>
  <si>
    <r>
      <t>Mortality q</t>
    </r>
    <r>
      <rPr>
        <sz val="8"/>
        <color theme="1"/>
        <rFont val="Calibri"/>
        <family val="2"/>
        <scheme val="minor"/>
      </rPr>
      <t>x</t>
    </r>
  </si>
  <si>
    <r>
      <t>p</t>
    </r>
    <r>
      <rPr>
        <sz val="8"/>
        <color theme="1"/>
        <rFont val="Calibri"/>
        <family val="2"/>
        <scheme val="minor"/>
      </rPr>
      <t>x</t>
    </r>
  </si>
  <si>
    <t>Annuity due</t>
  </si>
  <si>
    <t>Cost of annuity</t>
  </si>
  <si>
    <t>Q3 (ii)</t>
  </si>
  <si>
    <t>Death benefit</t>
  </si>
  <si>
    <t>Multiple of premium</t>
  </si>
  <si>
    <t>Age at start of year</t>
  </si>
  <si>
    <r>
      <t>q</t>
    </r>
    <r>
      <rPr>
        <sz val="8"/>
        <color theme="1"/>
        <rFont val="Calibri"/>
        <family val="2"/>
        <scheme val="minor"/>
      </rPr>
      <t xml:space="preserve">x </t>
    </r>
    <r>
      <rPr>
        <sz val="10"/>
        <rFont val="Arial"/>
        <family val="2"/>
      </rPr>
      <t>death</t>
    </r>
  </si>
  <si>
    <t>mu x death</t>
  </si>
  <si>
    <r>
      <t>q</t>
    </r>
    <r>
      <rPr>
        <sz val="8"/>
        <color theme="1"/>
        <rFont val="Calibri"/>
        <family val="2"/>
        <scheme val="minor"/>
      </rPr>
      <t xml:space="preserve">x </t>
    </r>
    <r>
      <rPr>
        <sz val="10"/>
        <rFont val="Arial"/>
        <family val="2"/>
      </rPr>
      <t>surrender</t>
    </r>
  </si>
  <si>
    <t>mu x surrender</t>
  </si>
  <si>
    <r>
      <t>(aq)</t>
    </r>
    <r>
      <rPr>
        <sz val="8"/>
        <color theme="1"/>
        <rFont val="Calibri"/>
        <family val="2"/>
        <scheme val="minor"/>
      </rPr>
      <t xml:space="preserve">x </t>
    </r>
    <r>
      <rPr>
        <sz val="10"/>
        <rFont val="Arial"/>
        <family val="2"/>
      </rPr>
      <t>death</t>
    </r>
  </si>
  <si>
    <r>
      <t>(aq)</t>
    </r>
    <r>
      <rPr>
        <sz val="8"/>
        <color theme="1"/>
        <rFont val="Calibri"/>
        <family val="2"/>
        <scheme val="minor"/>
      </rPr>
      <t xml:space="preserve">x </t>
    </r>
    <r>
      <rPr>
        <sz val="10"/>
        <rFont val="Arial"/>
        <family val="2"/>
      </rPr>
      <t>surrender</t>
    </r>
  </si>
  <si>
    <r>
      <t>(ap)</t>
    </r>
    <r>
      <rPr>
        <sz val="8"/>
        <color theme="1"/>
        <rFont val="Calibri"/>
        <family val="2"/>
        <scheme val="minor"/>
      </rPr>
      <t>x</t>
    </r>
  </si>
  <si>
    <r>
      <rPr>
        <sz val="8"/>
        <color theme="1"/>
        <rFont val="Calibri"/>
        <family val="2"/>
        <scheme val="minor"/>
      </rPr>
      <t>t-1</t>
    </r>
    <r>
      <rPr>
        <sz val="10"/>
        <rFont val="Arial"/>
        <family val="2"/>
      </rPr>
      <t>(ap)55</t>
    </r>
  </si>
  <si>
    <t>Discount factor</t>
  </si>
  <si>
    <t>Premium income</t>
  </si>
  <si>
    <t>Surrender cost</t>
  </si>
  <si>
    <t>PV of surrender benefit</t>
  </si>
  <si>
    <t>PV of premium income</t>
  </si>
  <si>
    <t>Death cost</t>
  </si>
  <si>
    <t>Annuity cost</t>
  </si>
  <si>
    <t>PV of death / retirement</t>
  </si>
  <si>
    <t>Total P</t>
  </si>
  <si>
    <t>Total benefit cost</t>
  </si>
  <si>
    <t>Premium required</t>
  </si>
  <si>
    <t>Q3 (iii)</t>
  </si>
  <si>
    <t>Premium charged</t>
  </si>
  <si>
    <r>
      <rPr>
        <sz val="8"/>
        <color theme="1"/>
        <rFont val="Calibri"/>
        <family val="2"/>
        <scheme val="minor"/>
      </rPr>
      <t>t-1</t>
    </r>
    <r>
      <rPr>
        <sz val="10"/>
        <rFont val="Arial"/>
        <family val="2"/>
      </rPr>
      <t>(ap)</t>
    </r>
    <r>
      <rPr>
        <sz val="8"/>
        <color theme="1"/>
        <rFont val="Calibri"/>
        <family val="2"/>
        <scheme val="minor"/>
      </rPr>
      <t>x</t>
    </r>
  </si>
  <si>
    <t>Annuity cost per £1 of benefit</t>
  </si>
  <si>
    <t>PV of death benefits</t>
  </si>
  <si>
    <t>PV of £1 annuity benefit</t>
  </si>
  <si>
    <t>Total Premium income</t>
  </si>
  <si>
    <t>Total death benefit cost</t>
  </si>
  <si>
    <t>Reduced pension</t>
  </si>
  <si>
    <t>Reward all sensible calculations - suggestion 2 marks for each element of calculation, to a maximum of 8 marks (total max 12 including marks from comments)</t>
  </si>
  <si>
    <t>The early payment option should only be introduced if it is (at least) cost-neutral to the company.</t>
  </si>
  <si>
    <t>When considering how much of an early payment reduction to apply to the annuity the company needs to allow for…</t>
  </si>
  <si>
    <t>…the reduction in the premium income (as premiums are received for a shorter time)...</t>
  </si>
  <si>
    <t>…and the increase in the cost of paying benefits.</t>
  </si>
  <si>
    <t>To break even company must reduce benefits by 47% (based on the calculations in the previous sheet)</t>
  </si>
  <si>
    <t>If the reduction is lower than this a loss will be made on early retirements…</t>
  </si>
  <si>
    <t>…in an extreme case this could lead to the risk of insolvency.</t>
  </si>
  <si>
    <t>To mitigate this risk the company could charge a higher premium.</t>
  </si>
  <si>
    <t>Allowing benefits to be taken early increases flexibility for policyholders.</t>
  </si>
  <si>
    <t>This will increase the attractiveness of the policy and may increase sales.</t>
  </si>
  <si>
    <t>So from a marketing point of view it could be important to introduce this option.</t>
  </si>
  <si>
    <t>2 marks for each relevant point, to a maximum of 12 (including marks for calculations)</t>
  </si>
  <si>
    <t>Q3 answers</t>
  </si>
  <si>
    <t>(i)</t>
  </si>
  <si>
    <r>
      <t xml:space="preserve">Lump sum of £100,000 payable at the </t>
    </r>
    <r>
      <rPr>
        <b/>
        <sz val="10"/>
        <rFont val="Calibri"/>
        <family val="2"/>
        <scheme val="minor"/>
      </rPr>
      <t>end of the year of deat</t>
    </r>
    <r>
      <rPr>
        <sz val="10"/>
        <rFont val="Calibri"/>
        <family val="2"/>
        <scheme val="minor"/>
      </rPr>
      <t>h.</t>
    </r>
  </si>
  <si>
    <r>
      <t xml:space="preserve">Refund of premiums paid, without interest, payable </t>
    </r>
    <r>
      <rPr>
        <b/>
        <sz val="10"/>
        <rFont val="Calibri"/>
        <family val="2"/>
        <scheme val="minor"/>
      </rPr>
      <t>immediately on surrender</t>
    </r>
    <r>
      <rPr>
        <sz val="10"/>
        <rFont val="Calibri"/>
        <family val="2"/>
        <scheme val="minor"/>
      </rPr>
      <t>.</t>
    </r>
  </si>
</sst>
</file>

<file path=xl/styles.xml><?xml version="1.0" encoding="utf-8"?>
<styleSheet xmlns="http://schemas.openxmlformats.org/spreadsheetml/2006/main">
  <numFmts count="24">
    <numFmt numFmtId="6" formatCode="&quot;£&quot;#,##0;[Red]\-&quot;£&quot;#,##0"/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_(* #,##0.00_);_(* \(#,##0.00\);_(* &quot;-&quot;??_);_(@_)"/>
    <numFmt numFmtId="165" formatCode="_(&quot;$&quot;* #,##0.00_);_(&quot;$&quot;* \(#,##0.00\);_(&quot;$&quot;* &quot;-&quot;??_);_(@_)"/>
    <numFmt numFmtId="166" formatCode="_-[$£-809]* #,##0_-;\-[$£-809]* #,##0_-;_-[$£-809]* &quot;-&quot;??_-;_-@_-"/>
    <numFmt numFmtId="167" formatCode="0.0000"/>
    <numFmt numFmtId="168" formatCode="0.000000"/>
    <numFmt numFmtId="169" formatCode="#,##0;\(#,##0\);\-"/>
    <numFmt numFmtId="170" formatCode="#,##0.00000;\(#,##0.00000\);\-"/>
    <numFmt numFmtId="171" formatCode="#,##0.00;\(#,##0.00\);\-"/>
    <numFmt numFmtId="172" formatCode="_-[$£-809]* #,##0.00_-;\-[$£-809]* #,##0.00_-;_-[$£-809]* &quot;-&quot;??_-;_-@_-"/>
    <numFmt numFmtId="173" formatCode="0.0%"/>
    <numFmt numFmtId="174" formatCode="0.0"/>
    <numFmt numFmtId="175" formatCode="_-[$$-4809]* #,##0_ ;_-[$$-4809]* \-#,##0\ ;_-[$$-4809]* &quot;-&quot;_ ;_-@_ "/>
    <numFmt numFmtId="176" formatCode="_(* #,##0.0000000_);_(* \(#,##0.0000000\);_(* &quot;-&quot;??_);_(@_)"/>
    <numFmt numFmtId="177" formatCode="_-[$$-1004]* #,##0.00_ ;_-[$$-1004]* \-#,##0.00\ ;_-[$$-1004]* &quot;-&quot;??_ ;_-@_ "/>
    <numFmt numFmtId="178" formatCode="0.0000000"/>
    <numFmt numFmtId="179" formatCode="0.000%"/>
    <numFmt numFmtId="180" formatCode="0.000"/>
    <numFmt numFmtId="181" formatCode="0.00000"/>
    <numFmt numFmtId="182" formatCode="_-* #,##0.000_-;\-* #,##0.000_-;_-* &quot;-&quot;??_-;_-@_-"/>
    <numFmt numFmtId="183" formatCode="_-&quot;£&quot;* #,##0_-;\-&quot;£&quot;* #,##0_-;_-&quot;£&quot;* &quot;-&quot;??_-;_-@_-"/>
  </numFmts>
  <fonts count="19">
    <font>
      <sz val="10"/>
      <color theme="1"/>
      <name val="Calibri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5"/>
      <name val="Arial"/>
      <family val="2"/>
    </font>
    <font>
      <b/>
      <sz val="10"/>
      <name val="Arial"/>
      <family val="2"/>
    </font>
    <font>
      <b/>
      <sz val="8"/>
      <name val="Tahoma"/>
      <family val="2"/>
    </font>
    <font>
      <sz val="8"/>
      <color indexed="2"/>
      <name val="Tahoma"/>
      <family val="2"/>
    </font>
    <font>
      <sz val="10"/>
      <color indexed="4"/>
      <name val="Arial"/>
      <family val="2"/>
    </font>
    <font>
      <b/>
      <sz val="8"/>
      <color indexed="2"/>
      <name val="Tahoma"/>
      <family val="2"/>
    </font>
    <font>
      <b/>
      <sz val="10"/>
      <color indexed="2"/>
      <name val="Arial"/>
      <family val="2"/>
    </font>
    <font>
      <b/>
      <sz val="11"/>
      <color indexed="2"/>
      <name val="Calibri"/>
      <family val="2"/>
      <scheme val="minor"/>
    </font>
    <font>
      <b/>
      <sz val="10"/>
      <color indexed="4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  <font>
      <sz val="8"/>
      <name val="Arial"/>
      <family val="2"/>
    </font>
    <font>
      <vertAlign val="subscript"/>
      <sz val="8"/>
      <color theme="1"/>
      <name val="Tahoma"/>
      <family val="2"/>
    </font>
    <font>
      <sz val="8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2"/>
      </top>
      <bottom style="thin">
        <color indexed="2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5">
    <xf numFmtId="0" fontId="0" fillId="0" borderId="0"/>
    <xf numFmtId="164" fontId="1" fillId="0" borderId="0"/>
    <xf numFmtId="43" fontId="1" fillId="0" borderId="0"/>
    <xf numFmtId="165" fontId="1" fillId="0" borderId="0"/>
    <xf numFmtId="9" fontId="1" fillId="0" borderId="0"/>
  </cellStyleXfs>
  <cellXfs count="20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horizontal="left" vertical="center" indent="2"/>
    </xf>
    <xf numFmtId="0" fontId="3" fillId="0" borderId="0" xfId="0" applyFont="1" applyAlignment="1">
      <alignment horizontal="center" vertical="center"/>
    </xf>
    <xf numFmtId="166" fontId="2" fillId="0" borderId="0" xfId="3" applyNumberFormat="1" applyFont="1"/>
    <xf numFmtId="0" fontId="2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right" indent="1"/>
    </xf>
    <xf numFmtId="2" fontId="2" fillId="0" borderId="4" xfId="0" applyNumberFormat="1" applyFont="1" applyBorder="1" applyAlignment="1">
      <alignment horizontal="right" indent="1"/>
    </xf>
    <xf numFmtId="167" fontId="2" fillId="0" borderId="0" xfId="0" applyNumberFormat="1" applyFont="1"/>
    <xf numFmtId="10" fontId="2" fillId="0" borderId="4" xfId="0" applyNumberFormat="1" applyFont="1" applyBorder="1"/>
    <xf numFmtId="168" fontId="2" fillId="0" borderId="4" xfId="0" applyNumberFormat="1" applyFont="1" applyBorder="1" applyAlignment="1">
      <alignment horizontal="right" indent="1"/>
    </xf>
    <xf numFmtId="2" fontId="2" fillId="0" borderId="0" xfId="0" applyNumberFormat="1" applyFont="1" applyAlignment="1">
      <alignment horizontal="right" indent="1"/>
    </xf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5" xfId="0" applyFont="1" applyBorder="1"/>
    <xf numFmtId="0" fontId="2" fillId="0" borderId="7" xfId="0" applyFont="1" applyBorder="1"/>
    <xf numFmtId="169" fontId="2" fillId="0" borderId="7" xfId="0" applyNumberFormat="1" applyFont="1" applyBorder="1"/>
    <xf numFmtId="170" fontId="2" fillId="0" borderId="8" xfId="0" applyNumberFormat="1" applyFont="1" applyBorder="1"/>
    <xf numFmtId="171" fontId="7" fillId="0" borderId="5" xfId="0" applyNumberFormat="1" applyFont="1" applyBorder="1"/>
    <xf numFmtId="171" fontId="2" fillId="0" borderId="8" xfId="0" applyNumberFormat="1" applyFont="1" applyBorder="1"/>
    <xf numFmtId="171" fontId="2" fillId="0" borderId="5" xfId="0" applyNumberFormat="1" applyFont="1" applyBorder="1"/>
    <xf numFmtId="171" fontId="7" fillId="0" borderId="8" xfId="0" applyNumberFormat="1" applyFont="1" applyBorder="1"/>
    <xf numFmtId="10" fontId="7" fillId="0" borderId="5" xfId="4" applyNumberFormat="1" applyFont="1" applyBorder="1"/>
    <xf numFmtId="0" fontId="8" fillId="0" borderId="0" xfId="0" applyFont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169" fontId="2" fillId="0" borderId="11" xfId="0" applyNumberFormat="1" applyFont="1" applyBorder="1"/>
    <xf numFmtId="170" fontId="2" fillId="0" borderId="0" xfId="0" applyNumberFormat="1" applyFont="1"/>
    <xf numFmtId="171" fontId="7" fillId="0" borderId="10" xfId="0" applyNumberFormat="1" applyFont="1" applyBorder="1"/>
    <xf numFmtId="171" fontId="2" fillId="0" borderId="0" xfId="0" applyNumberFormat="1" applyFont="1"/>
    <xf numFmtId="171" fontId="2" fillId="0" borderId="10" xfId="0" applyNumberFormat="1" applyFont="1" applyBorder="1"/>
    <xf numFmtId="171" fontId="7" fillId="0" borderId="0" xfId="0" applyNumberFormat="1" applyFont="1"/>
    <xf numFmtId="10" fontId="7" fillId="0" borderId="10" xfId="4" applyNumberFormat="1" applyFont="1" applyBorder="1"/>
    <xf numFmtId="0" fontId="2" fillId="0" borderId="12" xfId="0" applyFont="1" applyBorder="1"/>
    <xf numFmtId="0" fontId="2" fillId="0" borderId="13" xfId="0" applyFont="1" applyBorder="1"/>
    <xf numFmtId="0" fontId="2" fillId="0" borderId="14" xfId="0" applyFont="1" applyBorder="1"/>
    <xf numFmtId="169" fontId="2" fillId="0" borderId="14" xfId="0" applyNumberFormat="1" applyFont="1" applyBorder="1"/>
    <xf numFmtId="170" fontId="2" fillId="0" borderId="15" xfId="0" applyNumberFormat="1" applyFont="1" applyBorder="1"/>
    <xf numFmtId="171" fontId="7" fillId="0" borderId="13" xfId="0" applyNumberFormat="1" applyFont="1" applyBorder="1"/>
    <xf numFmtId="171" fontId="2" fillId="0" borderId="15" xfId="0" applyNumberFormat="1" applyFont="1" applyBorder="1"/>
    <xf numFmtId="171" fontId="2" fillId="0" borderId="13" xfId="0" applyNumberFormat="1" applyFont="1" applyBorder="1"/>
    <xf numFmtId="171" fontId="7" fillId="0" borderId="15" xfId="0" applyNumberFormat="1" applyFont="1" applyBorder="1"/>
    <xf numFmtId="10" fontId="7" fillId="0" borderId="13" xfId="4" applyNumberFormat="1" applyFont="1" applyBorder="1"/>
    <xf numFmtId="0" fontId="2" fillId="0" borderId="0" xfId="0" applyFont="1" applyAlignment="1">
      <alignment horizontal="right"/>
    </xf>
    <xf numFmtId="172" fontId="7" fillId="0" borderId="0" xfId="0" applyNumberFormat="1" applyFont="1"/>
    <xf numFmtId="0" fontId="7" fillId="0" borderId="0" xfId="0" applyFont="1"/>
    <xf numFmtId="166" fontId="7" fillId="0" borderId="0" xfId="3" applyNumberFormat="1" applyFont="1"/>
    <xf numFmtId="172" fontId="7" fillId="0" borderId="0" xfId="3" applyNumberFormat="1" applyFont="1"/>
    <xf numFmtId="173" fontId="7" fillId="0" borderId="0" xfId="4" applyNumberFormat="1" applyFont="1"/>
    <xf numFmtId="0" fontId="8" fillId="0" borderId="16" xfId="0" applyFont="1" applyBorder="1"/>
    <xf numFmtId="0" fontId="6" fillId="0" borderId="16" xfId="0" applyFont="1" applyBorder="1"/>
    <xf numFmtId="173" fontId="2" fillId="0" borderId="0" xfId="4" applyNumberFormat="1" applyFont="1"/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74" fontId="2" fillId="0" borderId="5" xfId="0" applyNumberFormat="1" applyFont="1" applyBorder="1"/>
    <xf numFmtId="174" fontId="2" fillId="0" borderId="10" xfId="0" applyNumberFormat="1" applyFont="1" applyBorder="1"/>
    <xf numFmtId="174" fontId="2" fillId="0" borderId="13" xfId="0" applyNumberFormat="1" applyFont="1" applyBorder="1"/>
    <xf numFmtId="174" fontId="2" fillId="0" borderId="0" xfId="0" applyNumberFormat="1" applyFont="1"/>
    <xf numFmtId="0" fontId="2" fillId="0" borderId="3" xfId="0" applyFont="1" applyBorder="1" applyAlignment="1">
      <alignment horizontal="center" vertical="center"/>
    </xf>
    <xf numFmtId="10" fontId="7" fillId="0" borderId="11" xfId="4" applyNumberFormat="1" applyFont="1" applyBorder="1"/>
    <xf numFmtId="174" fontId="2" fillId="0" borderId="15" xfId="0" applyNumberFormat="1" applyFont="1" applyBorder="1"/>
    <xf numFmtId="10" fontId="7" fillId="0" borderId="14" xfId="4" applyNumberFormat="1" applyFont="1" applyBorder="1"/>
    <xf numFmtId="10" fontId="2" fillId="0" borderId="0" xfId="4" applyNumberFormat="1" applyFont="1"/>
    <xf numFmtId="0" fontId="9" fillId="0" borderId="0" xfId="0" applyFont="1" applyAlignment="1">
      <alignment horizontal="right"/>
    </xf>
    <xf numFmtId="175" fontId="2" fillId="0" borderId="0" xfId="3" applyNumberFormat="1" applyFont="1"/>
    <xf numFmtId="0" fontId="1" fillId="0" borderId="2" xfId="0" applyFont="1" applyBorder="1" applyAlignment="1">
      <alignment horizontal="center" vertical="center" wrapText="1"/>
    </xf>
    <xf numFmtId="10" fontId="2" fillId="0" borderId="0" xfId="0" applyNumberFormat="1" applyFont="1"/>
    <xf numFmtId="0" fontId="1" fillId="0" borderId="6" xfId="0" applyFont="1" applyBorder="1"/>
    <xf numFmtId="0" fontId="7" fillId="0" borderId="5" xfId="0" applyFont="1" applyBorder="1"/>
    <xf numFmtId="0" fontId="2" fillId="0" borderId="8" xfId="0" applyFont="1" applyBorder="1"/>
    <xf numFmtId="9" fontId="2" fillId="0" borderId="0" xfId="0" applyNumberFormat="1" applyFont="1"/>
    <xf numFmtId="0" fontId="1" fillId="0" borderId="9" xfId="0" applyFont="1" applyBorder="1"/>
    <xf numFmtId="0" fontId="7" fillId="0" borderId="10" xfId="0" applyFont="1" applyBorder="1"/>
    <xf numFmtId="176" fontId="7" fillId="0" borderId="11" xfId="1" applyNumberFormat="1" applyFont="1" applyBorder="1"/>
    <xf numFmtId="177" fontId="7" fillId="0" borderId="11" xfId="3" applyNumberFormat="1" applyFont="1" applyBorder="1"/>
    <xf numFmtId="177" fontId="7" fillId="0" borderId="0" xfId="3" applyNumberFormat="1" applyFont="1"/>
    <xf numFmtId="178" fontId="7" fillId="0" borderId="10" xfId="0" applyNumberFormat="1" applyFont="1" applyBorder="1"/>
    <xf numFmtId="177" fontId="7" fillId="0" borderId="10" xfId="3" applyNumberFormat="1" applyFont="1" applyBorder="1"/>
    <xf numFmtId="0" fontId="1" fillId="0" borderId="0" xfId="0" applyFont="1"/>
    <xf numFmtId="174" fontId="2" fillId="0" borderId="7" xfId="0" applyNumberFormat="1" applyFont="1" applyBorder="1"/>
    <xf numFmtId="174" fontId="2" fillId="0" borderId="11" xfId="0" applyNumberFormat="1" applyFont="1" applyBorder="1"/>
    <xf numFmtId="0" fontId="1" fillId="0" borderId="12" xfId="0" applyFont="1" applyBorder="1"/>
    <xf numFmtId="0" fontId="7" fillId="0" borderId="13" xfId="0" applyFont="1" applyBorder="1"/>
    <xf numFmtId="176" fontId="7" fillId="0" borderId="14" xfId="1" applyNumberFormat="1" applyFont="1" applyBorder="1"/>
    <xf numFmtId="177" fontId="7" fillId="0" borderId="14" xfId="3" applyNumberFormat="1" applyFont="1" applyBorder="1"/>
    <xf numFmtId="177" fontId="7" fillId="0" borderId="15" xfId="3" applyNumberFormat="1" applyFont="1" applyBorder="1"/>
    <xf numFmtId="178" fontId="7" fillId="0" borderId="13" xfId="0" applyNumberFormat="1" applyFont="1" applyBorder="1"/>
    <xf numFmtId="177" fontId="7" fillId="0" borderId="13" xfId="3" applyNumberFormat="1" applyFont="1" applyBorder="1"/>
    <xf numFmtId="179" fontId="7" fillId="0" borderId="0" xfId="0" applyNumberFormat="1" applyFont="1"/>
    <xf numFmtId="179" fontId="2" fillId="0" borderId="0" xfId="0" applyNumberFormat="1" applyFont="1"/>
    <xf numFmtId="174" fontId="2" fillId="0" borderId="14" xfId="0" applyNumberFormat="1" applyFont="1" applyBorder="1"/>
    <xf numFmtId="0" fontId="2" fillId="0" borderId="0" xfId="0" applyFont="1" applyAlignment="1">
      <alignment horizontal="left" indent="1"/>
    </xf>
    <xf numFmtId="0" fontId="1" fillId="0" borderId="0" xfId="0" applyFont="1" applyAlignment="1">
      <alignment horizontal="left" indent="1"/>
    </xf>
    <xf numFmtId="179" fontId="2" fillId="0" borderId="0" xfId="4" applyNumberFormat="1" applyFont="1"/>
    <xf numFmtId="0" fontId="2" fillId="0" borderId="0" xfId="0" applyFont="1" applyAlignment="1">
      <alignment horizontal="center" wrapText="1"/>
    </xf>
    <xf numFmtId="168" fontId="2" fillId="0" borderId="5" xfId="0" applyNumberFormat="1" applyFont="1" applyBorder="1"/>
    <xf numFmtId="180" fontId="2" fillId="0" borderId="5" xfId="0" applyNumberFormat="1" applyFont="1" applyBorder="1"/>
    <xf numFmtId="9" fontId="2" fillId="0" borderId="17" xfId="0" applyNumberFormat="1" applyFont="1" applyBorder="1"/>
    <xf numFmtId="0" fontId="2" fillId="0" borderId="18" xfId="0" applyFont="1" applyBorder="1"/>
    <xf numFmtId="168" fontId="2" fillId="0" borderId="10" xfId="0" applyNumberFormat="1" applyFont="1" applyBorder="1"/>
    <xf numFmtId="180" fontId="2" fillId="0" borderId="10" xfId="0" applyNumberFormat="1" applyFont="1" applyBorder="1"/>
    <xf numFmtId="181" fontId="2" fillId="0" borderId="0" xfId="0" applyNumberFormat="1" applyFont="1"/>
    <xf numFmtId="168" fontId="2" fillId="0" borderId="0" xfId="0" applyNumberFormat="1" applyFont="1"/>
    <xf numFmtId="2" fontId="2" fillId="0" borderId="10" xfId="0" applyNumberFormat="1" applyFont="1" applyBorder="1"/>
    <xf numFmtId="168" fontId="2" fillId="0" borderId="15" xfId="0" applyNumberFormat="1" applyFont="1" applyBorder="1"/>
    <xf numFmtId="6" fontId="2" fillId="0" borderId="4" xfId="0" applyNumberFormat="1" applyFont="1" applyBorder="1"/>
    <xf numFmtId="9" fontId="2" fillId="0" borderId="4" xfId="0" applyNumberFormat="1" applyFont="1" applyBorder="1"/>
    <xf numFmtId="0" fontId="10" fillId="0" borderId="0" xfId="0" applyFont="1" applyAlignment="1">
      <alignment horizontal="center"/>
    </xf>
    <xf numFmtId="168" fontId="7" fillId="0" borderId="0" xfId="0" applyNumberFormat="1" applyFont="1"/>
    <xf numFmtId="182" fontId="7" fillId="0" borderId="10" xfId="1" applyNumberFormat="1" applyFont="1" applyBorder="1"/>
    <xf numFmtId="183" fontId="7" fillId="0" borderId="11" xfId="3" applyNumberFormat="1" applyFont="1" applyBorder="1"/>
    <xf numFmtId="183" fontId="11" fillId="0" borderId="11" xfId="3" applyNumberFormat="1" applyFont="1" applyBorder="1"/>
    <xf numFmtId="168" fontId="2" fillId="0" borderId="13" xfId="0" applyNumberFormat="1" applyFont="1" applyBorder="1"/>
    <xf numFmtId="168" fontId="7" fillId="0" borderId="15" xfId="0" applyNumberFormat="1" applyFont="1" applyBorder="1"/>
    <xf numFmtId="182" fontId="7" fillId="0" borderId="13" xfId="1" applyNumberFormat="1" applyFont="1" applyBorder="1"/>
    <xf numFmtId="183" fontId="7" fillId="0" borderId="14" xfId="3" applyNumberFormat="1" applyFont="1" applyBorder="1"/>
    <xf numFmtId="0" fontId="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13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168" fontId="7" fillId="0" borderId="8" xfId="0" applyNumberFormat="1" applyFont="1" applyBorder="1"/>
    <xf numFmtId="168" fontId="7" fillId="0" borderId="5" xfId="0" applyNumberFormat="1" applyFont="1" applyBorder="1"/>
    <xf numFmtId="168" fontId="7" fillId="0" borderId="7" xfId="0" applyNumberFormat="1" applyFont="1" applyBorder="1"/>
    <xf numFmtId="1" fontId="2" fillId="0" borderId="5" xfId="0" applyNumberFormat="1" applyFont="1" applyBorder="1"/>
    <xf numFmtId="1" fontId="7" fillId="0" borderId="5" xfId="0" applyNumberFormat="1" applyFont="1" applyBorder="1"/>
    <xf numFmtId="178" fontId="7" fillId="0" borderId="8" xfId="0" applyNumberFormat="1" applyFont="1" applyBorder="1"/>
    <xf numFmtId="178" fontId="7" fillId="0" borderId="5" xfId="0" applyNumberFormat="1" applyFont="1" applyBorder="1"/>
    <xf numFmtId="178" fontId="7" fillId="0" borderId="7" xfId="0" applyNumberFormat="1" applyFont="1" applyBorder="1"/>
    <xf numFmtId="8" fontId="7" fillId="0" borderId="5" xfId="0" applyNumberFormat="1" applyFont="1" applyBorder="1"/>
    <xf numFmtId="8" fontId="7" fillId="0" borderId="10" xfId="0" applyNumberFormat="1" applyFont="1" applyBorder="1"/>
    <xf numFmtId="0" fontId="2" fillId="0" borderId="9" xfId="0" applyFont="1" applyBorder="1" applyAlignment="1">
      <alignment horizontal="center"/>
    </xf>
    <xf numFmtId="168" fontId="7" fillId="0" borderId="10" xfId="0" applyNumberFormat="1" applyFont="1" applyBorder="1"/>
    <xf numFmtId="168" fontId="7" fillId="0" borderId="11" xfId="0" applyNumberFormat="1" applyFont="1" applyBorder="1"/>
    <xf numFmtId="1" fontId="2" fillId="0" borderId="10" xfId="0" applyNumberFormat="1" applyFont="1" applyBorder="1"/>
    <xf numFmtId="1" fontId="7" fillId="0" borderId="10" xfId="0" applyNumberFormat="1" applyFont="1" applyBorder="1"/>
    <xf numFmtId="178" fontId="7" fillId="0" borderId="0" xfId="0" applyNumberFormat="1" applyFont="1"/>
    <xf numFmtId="178" fontId="7" fillId="0" borderId="11" xfId="0" applyNumberFormat="1" applyFont="1" applyBorder="1"/>
    <xf numFmtId="0" fontId="2" fillId="0" borderId="12" xfId="0" applyFont="1" applyBorder="1" applyAlignment="1">
      <alignment horizontal="center"/>
    </xf>
    <xf numFmtId="180" fontId="2" fillId="0" borderId="13" xfId="0" applyNumberFormat="1" applyFont="1" applyBorder="1"/>
    <xf numFmtId="168" fontId="7" fillId="0" borderId="13" xfId="0" applyNumberFormat="1" applyFont="1" applyBorder="1"/>
    <xf numFmtId="168" fontId="7" fillId="0" borderId="14" xfId="0" applyNumberFormat="1" applyFont="1" applyBorder="1"/>
    <xf numFmtId="1" fontId="2" fillId="0" borderId="13" xfId="0" applyNumberFormat="1" applyFont="1" applyBorder="1"/>
    <xf numFmtId="1" fontId="7" fillId="0" borderId="13" xfId="0" applyNumberFormat="1" applyFont="1" applyBorder="1"/>
    <xf numFmtId="178" fontId="7" fillId="0" borderId="15" xfId="0" applyNumberFormat="1" applyFont="1" applyBorder="1"/>
    <xf numFmtId="178" fontId="7" fillId="0" borderId="14" xfId="0" applyNumberFormat="1" applyFont="1" applyBorder="1"/>
    <xf numFmtId="8" fontId="7" fillId="0" borderId="13" xfId="0" applyNumberFormat="1" applyFont="1" applyBorder="1"/>
    <xf numFmtId="183" fontId="7" fillId="0" borderId="13" xfId="3" applyNumberFormat="1" applyFont="1" applyBorder="1"/>
    <xf numFmtId="2" fontId="2" fillId="0" borderId="0" xfId="0" applyNumberFormat="1" applyFont="1"/>
    <xf numFmtId="1" fontId="2" fillId="0" borderId="0" xfId="0" applyNumberFormat="1" applyFont="1"/>
    <xf numFmtId="8" fontId="2" fillId="0" borderId="0" xfId="0" applyNumberFormat="1" applyFont="1"/>
    <xf numFmtId="165" fontId="2" fillId="0" borderId="0" xfId="3" applyNumberFormat="1" applyFont="1"/>
    <xf numFmtId="0" fontId="10" fillId="0" borderId="0" xfId="0" applyFont="1"/>
    <xf numFmtId="44" fontId="7" fillId="0" borderId="0" xfId="0" applyNumberFormat="1" applyFont="1"/>
    <xf numFmtId="44" fontId="2" fillId="0" borderId="0" xfId="0" applyNumberFormat="1" applyFont="1"/>
    <xf numFmtId="0" fontId="12" fillId="0" borderId="0" xfId="0" applyFont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168" fontId="2" fillId="0" borderId="8" xfId="0" applyNumberFormat="1" applyFont="1" applyBorder="1"/>
    <xf numFmtId="178" fontId="7" fillId="0" borderId="6" xfId="0" applyNumberFormat="1" applyFont="1" applyBorder="1"/>
    <xf numFmtId="8" fontId="2" fillId="0" borderId="6" xfId="0" applyNumberFormat="1" applyFont="1" applyBorder="1"/>
    <xf numFmtId="44" fontId="7" fillId="0" borderId="6" xfId="3" applyNumberFormat="1" applyFont="1" applyBorder="1"/>
    <xf numFmtId="44" fontId="7" fillId="0" borderId="5" xfId="3" applyNumberFormat="1" applyFont="1" applyBorder="1"/>
    <xf numFmtId="178" fontId="7" fillId="0" borderId="9" xfId="0" applyNumberFormat="1" applyFont="1" applyBorder="1"/>
    <xf numFmtId="8" fontId="2" fillId="0" borderId="9" xfId="0" applyNumberFormat="1" applyFont="1" applyBorder="1"/>
    <xf numFmtId="44" fontId="7" fillId="0" borderId="9" xfId="3" applyNumberFormat="1" applyFont="1" applyBorder="1"/>
    <xf numFmtId="44" fontId="7" fillId="0" borderId="10" xfId="3" applyNumberFormat="1" applyFont="1" applyBorder="1"/>
    <xf numFmtId="178" fontId="7" fillId="0" borderId="12" xfId="0" applyNumberFormat="1" applyFont="1" applyBorder="1"/>
    <xf numFmtId="183" fontId="13" fillId="0" borderId="12" xfId="3" applyNumberFormat="1" applyFont="1" applyBorder="1"/>
    <xf numFmtId="44" fontId="7" fillId="0" borderId="12" xfId="3" applyNumberFormat="1" applyFont="1" applyBorder="1"/>
    <xf numFmtId="44" fontId="7" fillId="0" borderId="13" xfId="3" applyNumberFormat="1" applyFont="1" applyBorder="1"/>
    <xf numFmtId="183" fontId="7" fillId="0" borderId="4" xfId="3" applyNumberFormat="1" applyFont="1" applyBorder="1"/>
    <xf numFmtId="0" fontId="2" fillId="0" borderId="2" xfId="0" applyFont="1" applyBorder="1"/>
    <xf numFmtId="0" fontId="1" fillId="0" borderId="3" xfId="0" applyFont="1" applyBorder="1" applyAlignment="1">
      <alignment horizontal="right"/>
    </xf>
    <xf numFmtId="44" fontId="7" fillId="0" borderId="4" xfId="0" applyNumberFormat="1" applyFont="1" applyBorder="1"/>
    <xf numFmtId="0" fontId="2" fillId="0" borderId="1" xfId="0" applyFont="1" applyBorder="1"/>
    <xf numFmtId="6" fontId="7" fillId="0" borderId="4" xfId="0" applyNumberFormat="1" applyFont="1" applyBorder="1"/>
    <xf numFmtId="0" fontId="9" fillId="0" borderId="0" xfId="0" applyFont="1"/>
    <xf numFmtId="166" fontId="2" fillId="0" borderId="0" xfId="0" applyNumberFormat="1" applyFont="1"/>
    <xf numFmtId="0" fontId="2" fillId="0" borderId="3" xfId="0" applyFont="1" applyBorder="1"/>
    <xf numFmtId="181" fontId="2" fillId="0" borderId="2" xfId="0" applyNumberFormat="1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</cellXfs>
  <cellStyles count="5">
    <cellStyle name="Comma" xfId="1" builtinId="3"/>
    <cellStyle name="Comma 2" xfId="2"/>
    <cellStyle name="Currency" xfId="3" builtinId="4"/>
    <cellStyle name="Normal" xfId="0" builtinId="0"/>
    <cellStyle name="Percent" xfId="4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2:XFD110"/>
  <sheetViews>
    <sheetView tabSelected="1" topLeftCell="A79" workbookViewId="0">
      <selection activeCell="O10" sqref="O10:O110"/>
    </sheetView>
  </sheetViews>
  <sheetFormatPr defaultColWidth="8" defaultRowHeight="12.75"/>
  <cols>
    <col min="1" max="4" width="8" style="1"/>
    <col min="5" max="5" width="11.28515625" style="1" bestFit="1" customWidth="1"/>
    <col min="6" max="14" width="8" style="1"/>
    <col min="15" max="15" width="10.7109375" style="1" customWidth="1"/>
    <col min="16" max="16" width="8" style="1"/>
    <col min="17" max="17" width="8.42578125" style="1" bestFit="1" customWidth="1"/>
    <col min="18" max="16384" width="8" style="1"/>
  </cols>
  <sheetData>
    <row r="2" spans="1:16384" s="2" customFormat="1" ht="18.75">
      <c r="A2" s="3" t="s">
        <v>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4" spans="1:16384">
      <c r="B4" s="1" t="s">
        <v>1</v>
      </c>
      <c r="E4" s="5">
        <v>30000</v>
      </c>
    </row>
    <row r="7" spans="1:16384" ht="21.75" customHeight="1">
      <c r="B7" s="192" t="s">
        <v>2</v>
      </c>
      <c r="C7" s="192"/>
      <c r="D7" s="192"/>
      <c r="E7" s="192"/>
      <c r="F7" s="192"/>
      <c r="G7" s="192"/>
      <c r="H7" s="192"/>
      <c r="I7" s="192"/>
      <c r="K7" s="193" t="s">
        <v>3</v>
      </c>
      <c r="L7" s="193"/>
      <c r="N7" s="194" t="s">
        <v>4</v>
      </c>
      <c r="O7" s="194"/>
    </row>
    <row r="9" spans="1:16384" ht="70.5" customHeight="1">
      <c r="B9" s="195" t="s">
        <v>5</v>
      </c>
      <c r="C9" s="196"/>
      <c r="D9" s="7"/>
      <c r="E9" s="195" t="s">
        <v>6</v>
      </c>
      <c r="F9" s="196"/>
      <c r="G9" s="7"/>
      <c r="H9" s="195" t="s">
        <v>7</v>
      </c>
      <c r="I9" s="196"/>
      <c r="J9" s="7"/>
      <c r="K9" s="195" t="s">
        <v>8</v>
      </c>
      <c r="L9" s="196"/>
      <c r="M9" s="7"/>
      <c r="N9" s="8" t="s">
        <v>9</v>
      </c>
      <c r="O9" s="9" t="s">
        <v>10</v>
      </c>
    </row>
    <row r="10" spans="1:16384">
      <c r="B10" s="10">
        <v>2000</v>
      </c>
      <c r="C10" s="11">
        <v>44</v>
      </c>
      <c r="E10" s="10">
        <v>2000</v>
      </c>
      <c r="F10" s="11">
        <v>9.8800000000000008</v>
      </c>
      <c r="G10" s="12"/>
      <c r="H10" s="190" t="s">
        <v>11</v>
      </c>
      <c r="I10" s="191"/>
      <c r="K10" s="10">
        <v>2000</v>
      </c>
      <c r="L10" s="13">
        <v>0.1963</v>
      </c>
      <c r="N10" s="10">
        <v>0</v>
      </c>
      <c r="O10" s="14">
        <v>7.2999999999999996E-4</v>
      </c>
      <c r="Q10" s="112"/>
    </row>
    <row r="11" spans="1:16384">
      <c r="E11" s="10">
        <v>2001</v>
      </c>
      <c r="F11" s="11">
        <v>9.8800000000000008</v>
      </c>
      <c r="G11" s="12"/>
      <c r="K11" s="10">
        <v>2001</v>
      </c>
      <c r="L11" s="13">
        <v>-1.8599999999999998E-2</v>
      </c>
      <c r="N11" s="10">
        <v>1</v>
      </c>
      <c r="O11" s="14">
        <v>6.8000000000000005E-4</v>
      </c>
      <c r="Q11" s="112"/>
    </row>
    <row r="12" spans="1:16384">
      <c r="E12" s="10">
        <v>2002</v>
      </c>
      <c r="F12" s="11">
        <v>11.59</v>
      </c>
      <c r="G12" s="12"/>
      <c r="K12" s="10">
        <v>2002</v>
      </c>
      <c r="L12" s="13">
        <v>-7.4399999999999994E-2</v>
      </c>
      <c r="N12" s="10">
        <v>2</v>
      </c>
      <c r="O12" s="14">
        <v>6.3000000000000003E-4</v>
      </c>
      <c r="Q12" s="112"/>
    </row>
    <row r="13" spans="1:16384">
      <c r="E13" s="10">
        <v>2003</v>
      </c>
      <c r="F13" s="11">
        <v>12.54</v>
      </c>
      <c r="G13" s="12"/>
      <c r="K13" s="10">
        <v>2003</v>
      </c>
      <c r="L13" s="13">
        <v>-0.12189999999999999</v>
      </c>
      <c r="N13" s="10">
        <v>3</v>
      </c>
      <c r="O13" s="14">
        <v>5.8E-4</v>
      </c>
      <c r="Q13" s="112"/>
    </row>
    <row r="14" spans="1:16384">
      <c r="E14" s="10">
        <v>2004</v>
      </c>
      <c r="F14" s="11">
        <v>13.28</v>
      </c>
      <c r="G14" s="12"/>
      <c r="K14" s="10">
        <v>2004</v>
      </c>
      <c r="L14" s="13">
        <v>0.113</v>
      </c>
      <c r="N14" s="10">
        <v>4</v>
      </c>
      <c r="O14" s="14">
        <v>5.2999999999999998E-4</v>
      </c>
      <c r="Q14" s="112"/>
    </row>
    <row r="15" spans="1:16384">
      <c r="E15" s="10">
        <v>2005</v>
      </c>
      <c r="F15" s="11">
        <v>15.36</v>
      </c>
      <c r="G15" s="12"/>
      <c r="K15" s="10">
        <v>2005</v>
      </c>
      <c r="L15" s="13">
        <v>9.06E-2</v>
      </c>
      <c r="N15" s="10">
        <v>5</v>
      </c>
      <c r="O15" s="14">
        <v>4.8999999999999998E-4</v>
      </c>
      <c r="Q15" s="112"/>
    </row>
    <row r="16" spans="1:16384">
      <c r="E16" s="10">
        <v>2006</v>
      </c>
      <c r="F16" s="11">
        <v>15.36</v>
      </c>
      <c r="G16" s="12"/>
      <c r="K16" s="10">
        <v>2006</v>
      </c>
      <c r="L16" s="13">
        <v>0.16700000000000001</v>
      </c>
      <c r="N16" s="10">
        <v>6</v>
      </c>
      <c r="O16" s="14">
        <v>4.4999999999999999E-4</v>
      </c>
      <c r="Q16" s="112"/>
    </row>
    <row r="17" spans="5:17">
      <c r="E17" s="10">
        <v>2007</v>
      </c>
      <c r="F17" s="11">
        <v>15.36</v>
      </c>
      <c r="G17" s="12"/>
      <c r="K17" s="10">
        <v>2007</v>
      </c>
      <c r="L17" s="13">
        <v>0.1045</v>
      </c>
      <c r="N17" s="10">
        <v>7</v>
      </c>
      <c r="O17" s="14">
        <v>4.2000000000000002E-4</v>
      </c>
      <c r="Q17" s="112"/>
    </row>
    <row r="18" spans="5:17">
      <c r="E18" s="10">
        <v>2008</v>
      </c>
      <c r="F18" s="11">
        <v>15.49</v>
      </c>
      <c r="G18" s="12"/>
      <c r="K18" s="10">
        <v>2008</v>
      </c>
      <c r="L18" s="13">
        <v>5.6399999999999999E-2</v>
      </c>
      <c r="N18" s="10">
        <v>8</v>
      </c>
      <c r="O18" s="14">
        <v>4.0000000000000002E-4</v>
      </c>
      <c r="Q18" s="112"/>
    </row>
    <row r="19" spans="5:17">
      <c r="E19" s="10">
        <v>2009</v>
      </c>
      <c r="F19" s="11">
        <v>15.8</v>
      </c>
      <c r="G19" s="12"/>
      <c r="K19" s="10">
        <v>2009</v>
      </c>
      <c r="L19" s="13">
        <v>-0.13769999999999999</v>
      </c>
      <c r="N19" s="10">
        <v>9</v>
      </c>
      <c r="O19" s="14">
        <v>3.8000000000000002E-4</v>
      </c>
      <c r="Q19" s="112"/>
    </row>
    <row r="20" spans="5:17">
      <c r="E20" s="10">
        <v>2010</v>
      </c>
      <c r="F20" s="11">
        <v>16.11</v>
      </c>
      <c r="G20" s="12"/>
      <c r="K20" s="10">
        <v>2010</v>
      </c>
      <c r="L20" s="13">
        <v>0.14680000000000001</v>
      </c>
      <c r="N20" s="10">
        <v>10</v>
      </c>
      <c r="O20" s="14">
        <v>3.6999999999999999E-4</v>
      </c>
      <c r="Q20" s="112"/>
    </row>
    <row r="21" spans="5:17">
      <c r="E21" s="10">
        <v>2011</v>
      </c>
      <c r="F21" s="11">
        <v>16.43</v>
      </c>
      <c r="G21" s="12"/>
      <c r="K21" s="10">
        <v>2011</v>
      </c>
      <c r="L21" s="13">
        <v>0.1348</v>
      </c>
      <c r="N21" s="10">
        <v>11</v>
      </c>
      <c r="O21" s="14">
        <v>3.6999999999999999E-4</v>
      </c>
      <c r="Q21" s="112"/>
    </row>
    <row r="22" spans="5:17">
      <c r="E22" s="10">
        <v>2012</v>
      </c>
      <c r="F22" s="11">
        <v>16.760000000000002</v>
      </c>
      <c r="G22" s="12"/>
      <c r="K22" s="10">
        <v>2012</v>
      </c>
      <c r="L22" s="13">
        <v>5.7299999999999997E-2</v>
      </c>
      <c r="N22" s="10">
        <v>12</v>
      </c>
      <c r="O22" s="14">
        <v>3.6999999999999999E-4</v>
      </c>
      <c r="Q22" s="112"/>
    </row>
    <row r="23" spans="5:17">
      <c r="E23" s="10">
        <v>2013</v>
      </c>
      <c r="F23" s="11">
        <v>17.100000000000001</v>
      </c>
      <c r="G23" s="12"/>
      <c r="K23" s="10">
        <v>2013</v>
      </c>
      <c r="L23" s="13">
        <v>8.9499999999999996E-2</v>
      </c>
      <c r="N23" s="10">
        <v>13</v>
      </c>
      <c r="O23" s="14">
        <v>4.0000000000000002E-4</v>
      </c>
      <c r="Q23" s="112"/>
    </row>
    <row r="24" spans="5:17">
      <c r="E24" s="10">
        <v>2014</v>
      </c>
      <c r="F24" s="11">
        <v>17.440000000000001</v>
      </c>
      <c r="G24" s="12"/>
      <c r="K24" s="10">
        <v>2014</v>
      </c>
      <c r="L24" s="13">
        <v>9.8699999999999996E-2</v>
      </c>
      <c r="N24" s="10">
        <v>14</v>
      </c>
      <c r="O24" s="14">
        <v>4.6999999999999999E-4</v>
      </c>
      <c r="Q24" s="112"/>
    </row>
    <row r="25" spans="5:17">
      <c r="E25" s="10">
        <v>2015</v>
      </c>
      <c r="F25" s="11">
        <v>17.79</v>
      </c>
      <c r="G25" s="12"/>
      <c r="K25" s="10">
        <v>2015</v>
      </c>
      <c r="L25" s="13">
        <v>0.1009</v>
      </c>
      <c r="N25" s="10">
        <v>15</v>
      </c>
      <c r="O25" s="14">
        <v>6.0999999999999997E-4</v>
      </c>
      <c r="Q25" s="112"/>
    </row>
    <row r="26" spans="5:17">
      <c r="E26" s="10">
        <v>2016</v>
      </c>
      <c r="F26" s="11">
        <v>18.14</v>
      </c>
      <c r="G26" s="12"/>
      <c r="K26" s="10">
        <v>2016</v>
      </c>
      <c r="L26" s="13">
        <v>2.8899999999999999E-2</v>
      </c>
      <c r="N26" s="10">
        <v>16</v>
      </c>
      <c r="O26" s="14">
        <v>8.0999999999999996E-4</v>
      </c>
      <c r="Q26" s="112"/>
    </row>
    <row r="27" spans="5:17">
      <c r="E27" s="10">
        <v>2017</v>
      </c>
      <c r="F27" s="11">
        <v>18.510000000000002</v>
      </c>
      <c r="G27" s="12"/>
      <c r="K27" s="10">
        <v>2017</v>
      </c>
      <c r="L27" s="13">
        <v>0.1138</v>
      </c>
      <c r="N27" s="10">
        <v>17</v>
      </c>
      <c r="O27" s="14">
        <v>1.0549999999999999E-3</v>
      </c>
      <c r="Q27" s="112"/>
    </row>
    <row r="28" spans="5:17">
      <c r="E28" s="10">
        <v>2018</v>
      </c>
      <c r="F28" s="11">
        <v>18.88</v>
      </c>
      <c r="G28" s="12"/>
      <c r="K28" s="10">
        <v>2018</v>
      </c>
      <c r="L28" s="13">
        <v>5.16E-2</v>
      </c>
      <c r="N28" s="10">
        <v>18</v>
      </c>
      <c r="O28" s="14">
        <v>9.9700000000000006E-4</v>
      </c>
      <c r="Q28" s="112"/>
    </row>
    <row r="29" spans="5:17">
      <c r="E29" s="10">
        <v>2019</v>
      </c>
      <c r="F29" s="11">
        <v>19.260000000000002</v>
      </c>
      <c r="G29" s="12"/>
      <c r="K29" s="10">
        <v>2019</v>
      </c>
      <c r="L29" s="13">
        <v>-4.5100000000000001E-2</v>
      </c>
      <c r="N29" s="10">
        <v>19</v>
      </c>
      <c r="O29" s="14">
        <v>9.41E-4</v>
      </c>
      <c r="Q29" s="112"/>
    </row>
    <row r="30" spans="5:17">
      <c r="G30" s="12"/>
      <c r="N30" s="10">
        <v>20</v>
      </c>
      <c r="O30" s="14">
        <v>8.8900000000000003E-4</v>
      </c>
      <c r="Q30" s="112"/>
    </row>
    <row r="31" spans="5:17">
      <c r="N31" s="10">
        <v>21</v>
      </c>
      <c r="O31" s="14">
        <v>8.4099999999999995E-4</v>
      </c>
      <c r="Q31" s="112"/>
    </row>
    <row r="32" spans="5:17">
      <c r="N32" s="10">
        <v>22</v>
      </c>
      <c r="O32" s="14">
        <v>7.9699999999999997E-4</v>
      </c>
      <c r="Q32" s="112"/>
    </row>
    <row r="33" spans="7:17">
      <c r="N33" s="10">
        <v>23</v>
      </c>
      <c r="O33" s="14">
        <v>7.5799999999999999E-4</v>
      </c>
      <c r="Q33" s="112"/>
    </row>
    <row r="34" spans="7:17">
      <c r="N34" s="10">
        <v>24</v>
      </c>
      <c r="O34" s="14">
        <v>7.2400000000000003E-4</v>
      </c>
      <c r="Q34" s="112"/>
    </row>
    <row r="35" spans="7:17">
      <c r="N35" s="10">
        <v>25</v>
      </c>
      <c r="O35" s="14">
        <v>6.9499999999999998E-4</v>
      </c>
      <c r="Q35" s="112"/>
    </row>
    <row r="36" spans="7:17">
      <c r="N36" s="10">
        <v>26</v>
      </c>
      <c r="O36" s="14">
        <v>6.7199999999999996E-4</v>
      </c>
      <c r="Q36" s="112"/>
    </row>
    <row r="37" spans="7:17">
      <c r="G37" s="15"/>
      <c r="N37" s="10">
        <v>27</v>
      </c>
      <c r="O37" s="14">
        <v>6.5600000000000001E-4</v>
      </c>
      <c r="Q37" s="112"/>
    </row>
    <row r="38" spans="7:17">
      <c r="N38" s="10">
        <v>28</v>
      </c>
      <c r="O38" s="14">
        <v>6.4700000000000001E-4</v>
      </c>
      <c r="Q38" s="112"/>
    </row>
    <row r="39" spans="7:17">
      <c r="N39" s="10">
        <v>29</v>
      </c>
      <c r="O39" s="14">
        <v>6.4599999999999998E-4</v>
      </c>
      <c r="Q39" s="112"/>
    </row>
    <row r="40" spans="7:17">
      <c r="N40" s="10">
        <v>30</v>
      </c>
      <c r="O40" s="14">
        <v>6.5399999999999996E-4</v>
      </c>
      <c r="Q40" s="112"/>
    </row>
    <row r="41" spans="7:17">
      <c r="N41" s="10">
        <v>31</v>
      </c>
      <c r="O41" s="14">
        <v>6.7100000000000005E-4</v>
      </c>
      <c r="Q41" s="112"/>
    </row>
    <row r="42" spans="7:17">
      <c r="N42" s="10">
        <v>32</v>
      </c>
      <c r="O42" s="14">
        <v>6.9899999999999997E-4</v>
      </c>
      <c r="Q42" s="112"/>
    </row>
    <row r="43" spans="7:17">
      <c r="N43" s="10">
        <v>33</v>
      </c>
      <c r="O43" s="14">
        <v>7.3800000000000005E-4</v>
      </c>
      <c r="Q43" s="112"/>
    </row>
    <row r="44" spans="7:17">
      <c r="N44" s="10">
        <v>34</v>
      </c>
      <c r="O44" s="14">
        <v>7.9000000000000001E-4</v>
      </c>
      <c r="Q44" s="112"/>
    </row>
    <row r="45" spans="7:17">
      <c r="N45" s="10">
        <v>35</v>
      </c>
      <c r="O45" s="14">
        <v>8.5599999999999999E-4</v>
      </c>
      <c r="Q45" s="112"/>
    </row>
    <row r="46" spans="7:17">
      <c r="N46" s="10">
        <v>36</v>
      </c>
      <c r="O46" s="14">
        <v>9.3700000000000001E-4</v>
      </c>
      <c r="Q46" s="112"/>
    </row>
    <row r="47" spans="7:17">
      <c r="N47" s="10">
        <v>37</v>
      </c>
      <c r="O47" s="14">
        <v>1.034E-3</v>
      </c>
      <c r="Q47" s="112"/>
    </row>
    <row r="48" spans="7:17">
      <c r="N48" s="10">
        <v>38</v>
      </c>
      <c r="O48" s="14">
        <v>1.15E-3</v>
      </c>
      <c r="Q48" s="112"/>
    </row>
    <row r="49" spans="14:17">
      <c r="N49" s="10">
        <v>39</v>
      </c>
      <c r="O49" s="14">
        <v>1.2849999999999999E-3</v>
      </c>
      <c r="Q49" s="112"/>
    </row>
    <row r="50" spans="14:17">
      <c r="N50" s="10">
        <v>40</v>
      </c>
      <c r="O50" s="14">
        <v>1.4430000000000001E-3</v>
      </c>
      <c r="Q50" s="112"/>
    </row>
    <row r="51" spans="14:17">
      <c r="N51" s="10">
        <v>41</v>
      </c>
      <c r="O51" s="14">
        <v>1.624E-3</v>
      </c>
      <c r="Q51" s="112"/>
    </row>
    <row r="52" spans="14:17">
      <c r="N52" s="10">
        <v>42</v>
      </c>
      <c r="O52" s="14">
        <v>1.8309999999999999E-3</v>
      </c>
      <c r="Q52" s="112"/>
    </row>
    <row r="53" spans="14:17">
      <c r="N53" s="10">
        <v>43</v>
      </c>
      <c r="O53" s="14">
        <v>2.068E-3</v>
      </c>
      <c r="Q53" s="112"/>
    </row>
    <row r="54" spans="14:17">
      <c r="N54" s="10">
        <v>44</v>
      </c>
      <c r="O54" s="14">
        <v>2.3349999999999998E-3</v>
      </c>
      <c r="Q54" s="112"/>
    </row>
    <row r="55" spans="14:17">
      <c r="N55" s="10">
        <v>45</v>
      </c>
      <c r="O55" s="14">
        <v>2.637E-3</v>
      </c>
      <c r="Q55" s="112"/>
    </row>
    <row r="56" spans="14:17">
      <c r="N56" s="10">
        <v>46</v>
      </c>
      <c r="O56" s="14">
        <v>2.977E-3</v>
      </c>
      <c r="Q56" s="112"/>
    </row>
    <row r="57" spans="14:17">
      <c r="N57" s="10">
        <v>47</v>
      </c>
      <c r="O57" s="14">
        <v>3.3579999999999999E-3</v>
      </c>
      <c r="Q57" s="112"/>
    </row>
    <row r="58" spans="14:17">
      <c r="N58" s="10">
        <v>48</v>
      </c>
      <c r="O58" s="14">
        <v>3.784E-3</v>
      </c>
      <c r="Q58" s="112"/>
    </row>
    <row r="59" spans="14:17">
      <c r="N59" s="10">
        <v>49</v>
      </c>
      <c r="O59" s="14">
        <v>4.2589999999999998E-3</v>
      </c>
      <c r="Q59" s="112"/>
    </row>
    <row r="60" spans="14:17">
      <c r="N60" s="10">
        <v>50</v>
      </c>
      <c r="O60" s="14">
        <v>4.7889999999999999E-3</v>
      </c>
      <c r="Q60" s="112"/>
    </row>
    <row r="61" spans="14:17">
      <c r="N61" s="10">
        <v>51</v>
      </c>
      <c r="O61" s="14">
        <v>5.3769999999999998E-3</v>
      </c>
      <c r="Q61" s="112"/>
    </row>
    <row r="62" spans="14:17">
      <c r="N62" s="10">
        <v>52</v>
      </c>
      <c r="O62" s="14">
        <v>6.0309999999999999E-3</v>
      </c>
      <c r="Q62" s="112"/>
    </row>
    <row r="63" spans="14:17">
      <c r="N63" s="10">
        <v>53</v>
      </c>
      <c r="O63" s="14">
        <v>6.7549999999999997E-3</v>
      </c>
      <c r="Q63" s="112"/>
    </row>
    <row r="64" spans="14:17">
      <c r="N64" s="10">
        <v>54</v>
      </c>
      <c r="O64" s="14">
        <v>7.5560000000000002E-3</v>
      </c>
      <c r="Q64" s="112"/>
    </row>
    <row r="65" spans="14:17">
      <c r="N65" s="10">
        <v>55</v>
      </c>
      <c r="O65" s="14">
        <v>8.4410000000000006E-3</v>
      </c>
      <c r="Q65" s="112"/>
    </row>
    <row r="66" spans="14:17">
      <c r="N66" s="10">
        <v>56</v>
      </c>
      <c r="O66" s="14">
        <v>9.4190000000000003E-3</v>
      </c>
      <c r="Q66" s="112"/>
    </row>
    <row r="67" spans="14:17">
      <c r="N67" s="10">
        <v>57</v>
      </c>
      <c r="O67" s="14">
        <v>1.0496999999999999E-2</v>
      </c>
      <c r="Q67" s="112"/>
    </row>
    <row r="68" spans="14:17">
      <c r="N68" s="10">
        <v>58</v>
      </c>
      <c r="O68" s="14">
        <v>1.1686E-2</v>
      </c>
      <c r="Q68" s="112"/>
    </row>
    <row r="69" spans="14:17">
      <c r="N69" s="10">
        <v>59</v>
      </c>
      <c r="O69" s="14">
        <v>1.2994E-2</v>
      </c>
      <c r="Q69" s="112"/>
    </row>
    <row r="70" spans="14:17">
      <c r="N70" s="10">
        <v>60</v>
      </c>
      <c r="O70" s="14">
        <v>1.4432E-2</v>
      </c>
      <c r="Q70" s="112"/>
    </row>
    <row r="71" spans="14:17">
      <c r="N71" s="10">
        <v>61</v>
      </c>
      <c r="O71" s="14">
        <v>1.6014E-2</v>
      </c>
      <c r="Q71" s="112"/>
    </row>
    <row r="72" spans="14:17">
      <c r="N72" s="10">
        <v>62</v>
      </c>
      <c r="O72" s="14">
        <v>1.7749999999999998E-2</v>
      </c>
      <c r="Q72" s="112"/>
    </row>
    <row r="73" spans="14:17">
      <c r="N73" s="10">
        <v>63</v>
      </c>
      <c r="O73" s="14">
        <v>1.9654999999999999E-2</v>
      </c>
      <c r="Q73" s="112"/>
    </row>
    <row r="74" spans="14:17">
      <c r="N74" s="10">
        <v>64</v>
      </c>
      <c r="O74" s="14">
        <v>2.1742999999999998E-2</v>
      </c>
      <c r="Q74" s="112"/>
    </row>
    <row r="75" spans="14:17">
      <c r="N75" s="10">
        <v>65</v>
      </c>
      <c r="O75" s="14">
        <v>2.4031E-2</v>
      </c>
      <c r="Q75" s="112"/>
    </row>
    <row r="76" spans="14:17">
      <c r="N76" s="10">
        <v>66</v>
      </c>
      <c r="O76" s="14">
        <v>2.6536000000000001E-2</v>
      </c>
      <c r="Q76" s="112"/>
    </row>
    <row r="77" spans="14:17">
      <c r="N77" s="10">
        <v>67</v>
      </c>
      <c r="O77" s="14">
        <v>2.9274999999999999E-2</v>
      </c>
      <c r="Q77" s="112"/>
    </row>
    <row r="78" spans="14:17">
      <c r="N78" s="10">
        <v>68</v>
      </c>
      <c r="O78" s="14">
        <v>3.2268999999999999E-2</v>
      </c>
      <c r="Q78" s="112"/>
    </row>
    <row r="79" spans="14:17">
      <c r="N79" s="10">
        <v>69</v>
      </c>
      <c r="O79" s="14">
        <v>3.5538E-2</v>
      </c>
      <c r="Q79" s="112"/>
    </row>
    <row r="80" spans="14:17">
      <c r="N80" s="10">
        <v>70</v>
      </c>
      <c r="O80" s="14">
        <v>3.9106000000000002E-2</v>
      </c>
      <c r="Q80" s="112"/>
    </row>
    <row r="81" spans="14:17">
      <c r="N81" s="10">
        <v>71</v>
      </c>
      <c r="O81" s="14">
        <v>4.2994999999999998E-2</v>
      </c>
      <c r="Q81" s="112"/>
    </row>
    <row r="82" spans="14:17">
      <c r="N82" s="10">
        <v>72</v>
      </c>
      <c r="O82" s="14">
        <v>4.7231000000000002E-2</v>
      </c>
      <c r="Q82" s="112"/>
    </row>
    <row r="83" spans="14:17">
      <c r="N83" s="10">
        <v>73</v>
      </c>
      <c r="O83" s="14">
        <v>5.1839999999999997E-2</v>
      </c>
      <c r="Q83" s="112"/>
    </row>
    <row r="84" spans="14:17">
      <c r="N84" s="10">
        <v>74</v>
      </c>
      <c r="O84" s="14">
        <v>5.6849999999999998E-2</v>
      </c>
      <c r="Q84" s="112"/>
    </row>
    <row r="85" spans="14:17">
      <c r="N85" s="10">
        <v>75</v>
      </c>
      <c r="O85" s="14">
        <v>6.2289999999999998E-2</v>
      </c>
      <c r="Q85" s="112"/>
    </row>
    <row r="86" spans="14:17">
      <c r="N86" s="10">
        <v>76</v>
      </c>
      <c r="O86" s="14">
        <v>6.8191000000000002E-2</v>
      </c>
      <c r="Q86" s="112"/>
    </row>
    <row r="87" spans="14:17">
      <c r="N87" s="10">
        <v>77</v>
      </c>
      <c r="O87" s="14">
        <v>7.4582999999999997E-2</v>
      </c>
      <c r="Q87" s="112"/>
    </row>
    <row r="88" spans="14:17">
      <c r="N88" s="10">
        <v>78</v>
      </c>
      <c r="O88" s="14">
        <v>8.1498000000000001E-2</v>
      </c>
      <c r="Q88" s="112"/>
    </row>
    <row r="89" spans="14:17">
      <c r="N89" s="10">
        <v>79</v>
      </c>
      <c r="O89" s="14">
        <v>8.8969000000000006E-2</v>
      </c>
      <c r="Q89" s="112"/>
    </row>
    <row r="90" spans="14:17">
      <c r="N90" s="10">
        <v>80</v>
      </c>
      <c r="O90" s="14">
        <v>9.7029000000000004E-2</v>
      </c>
      <c r="Q90" s="112"/>
    </row>
    <row r="91" spans="14:17">
      <c r="N91" s="10">
        <v>81</v>
      </c>
      <c r="O91" s="14">
        <v>0.10571</v>
      </c>
      <c r="Q91" s="112"/>
    </row>
    <row r="92" spans="14:17">
      <c r="N92" s="10">
        <v>82</v>
      </c>
      <c r="O92" s="14">
        <v>0.11504399999999999</v>
      </c>
      <c r="Q92" s="112"/>
    </row>
    <row r="93" spans="14:17">
      <c r="N93" s="10">
        <v>83</v>
      </c>
      <c r="O93" s="14">
        <v>0.12506400000000001</v>
      </c>
      <c r="Q93" s="112"/>
    </row>
    <row r="94" spans="14:17">
      <c r="N94" s="10">
        <v>84</v>
      </c>
      <c r="O94" s="14">
        <v>0.135798</v>
      </c>
      <c r="Q94" s="112"/>
    </row>
    <row r="95" spans="14:17">
      <c r="N95" s="10">
        <v>85</v>
      </c>
      <c r="O95" s="14">
        <v>0.14727399999999999</v>
      </c>
      <c r="Q95" s="112"/>
    </row>
    <row r="96" spans="14:17">
      <c r="N96" s="10">
        <v>86</v>
      </c>
      <c r="O96" s="14">
        <v>0.15951799999999999</v>
      </c>
      <c r="Q96" s="112"/>
    </row>
    <row r="97" spans="14:17">
      <c r="N97" s="10">
        <v>87</v>
      </c>
      <c r="O97" s="14">
        <v>0.17254900000000001</v>
      </c>
      <c r="Q97" s="112"/>
    </row>
    <row r="98" spans="14:17">
      <c r="N98" s="10">
        <v>88</v>
      </c>
      <c r="O98" s="14">
        <v>0.186385</v>
      </c>
      <c r="Q98" s="112"/>
    </row>
    <row r="99" spans="14:17">
      <c r="N99" s="10">
        <v>89</v>
      </c>
      <c r="O99" s="14">
        <v>0.20103799999999999</v>
      </c>
      <c r="Q99" s="112"/>
    </row>
    <row r="100" spans="14:17">
      <c r="N100" s="10">
        <v>90</v>
      </c>
      <c r="O100" s="14">
        <v>0.21651300000000001</v>
      </c>
      <c r="Q100" s="112"/>
    </row>
    <row r="101" spans="14:17">
      <c r="N101" s="10">
        <v>91</v>
      </c>
      <c r="O101" s="14">
        <v>0.23281099999999999</v>
      </c>
      <c r="Q101" s="112"/>
    </row>
    <row r="102" spans="14:17">
      <c r="N102" s="10">
        <v>92</v>
      </c>
      <c r="O102" s="14">
        <v>0.24992200000000001</v>
      </c>
      <c r="Q102" s="112"/>
    </row>
    <row r="103" spans="14:17">
      <c r="N103" s="10">
        <v>93</v>
      </c>
      <c r="O103" s="14">
        <v>0.26783000000000001</v>
      </c>
      <c r="Q103" s="112"/>
    </row>
    <row r="104" spans="14:17">
      <c r="N104" s="10">
        <v>94</v>
      </c>
      <c r="O104" s="14">
        <v>0.28651100000000002</v>
      </c>
      <c r="Q104" s="112"/>
    </row>
    <row r="105" spans="14:17">
      <c r="N105" s="10">
        <v>95</v>
      </c>
      <c r="O105" s="14">
        <v>0.30592999999999998</v>
      </c>
      <c r="Q105" s="112"/>
    </row>
    <row r="106" spans="14:17">
      <c r="N106" s="10">
        <v>96</v>
      </c>
      <c r="O106" s="14">
        <v>0.326046</v>
      </c>
      <c r="Q106" s="112"/>
    </row>
    <row r="107" spans="14:17">
      <c r="N107" s="10">
        <v>97</v>
      </c>
      <c r="O107" s="14">
        <v>0.346804</v>
      </c>
      <c r="Q107" s="112"/>
    </row>
    <row r="108" spans="14:17">
      <c r="N108" s="10">
        <v>98</v>
      </c>
      <c r="O108" s="14">
        <v>0.368145</v>
      </c>
      <c r="Q108" s="112"/>
    </row>
    <row r="109" spans="14:17">
      <c r="N109" s="10">
        <v>99</v>
      </c>
      <c r="O109" s="14">
        <v>0.38999899999999998</v>
      </c>
      <c r="Q109" s="112"/>
    </row>
    <row r="110" spans="14:17">
      <c r="N110" s="10">
        <v>100</v>
      </c>
      <c r="O110" s="14">
        <v>0.41228799999999999</v>
      </c>
      <c r="Q110" s="112"/>
    </row>
  </sheetData>
  <mergeCells count="8">
    <mergeCell ref="H10:I10"/>
    <mergeCell ref="B7:I7"/>
    <mergeCell ref="K7:L7"/>
    <mergeCell ref="N7:O7"/>
    <mergeCell ref="B9:C9"/>
    <mergeCell ref="E9:F9"/>
    <mergeCell ref="H9:I9"/>
    <mergeCell ref="K9:L9"/>
  </mergeCells>
  <printOptions gridLines="1" gridLinesSet="0"/>
  <pageMargins left="0.7" right="0.7" top="0.75" bottom="0.75" header="0.5" footer="0.5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>
  <dimension ref="A2:XFD44"/>
  <sheetViews>
    <sheetView workbookViewId="0">
      <selection activeCell="E6" sqref="E6"/>
    </sheetView>
  </sheetViews>
  <sheetFormatPr defaultRowHeight="12.75"/>
  <cols>
    <col min="1" max="1" width="12.140625" style="1" customWidth="1"/>
    <col min="2" max="2" width="11.42578125" style="1" bestFit="1" customWidth="1"/>
    <col min="3" max="3" width="11.42578125" style="1" customWidth="1"/>
    <col min="4" max="4" width="11.85546875" style="1" bestFit="1" customWidth="1"/>
    <col min="5" max="5" width="13.85546875" style="1" customWidth="1"/>
    <col min="6" max="16384" width="9.140625" style="1"/>
  </cols>
  <sheetData>
    <row r="2" spans="1:16384" s="2" customFormat="1" ht="18.75">
      <c r="A2" s="3" t="s">
        <v>297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4" spans="1:16384">
      <c r="B4" s="195" t="s">
        <v>298</v>
      </c>
      <c r="C4" s="196"/>
      <c r="D4" s="115">
        <v>10000</v>
      </c>
    </row>
    <row r="5" spans="1:16384">
      <c r="B5" s="195" t="s">
        <v>299</v>
      </c>
      <c r="C5" s="196"/>
      <c r="D5" s="116">
        <v>0.02</v>
      </c>
    </row>
    <row r="7" spans="1:16384" s="117" customFormat="1" ht="15">
      <c r="B7" s="117" t="s">
        <v>25</v>
      </c>
      <c r="C7" s="117" t="s">
        <v>25</v>
      </c>
      <c r="D7" s="117" t="s">
        <v>44</v>
      </c>
      <c r="E7" s="117" t="s">
        <v>25</v>
      </c>
    </row>
    <row r="8" spans="1:16384">
      <c r="A8" s="19" t="s">
        <v>9</v>
      </c>
      <c r="B8" s="19" t="s">
        <v>300</v>
      </c>
      <c r="C8" s="19" t="s">
        <v>301</v>
      </c>
      <c r="D8" s="19" t="s">
        <v>302</v>
      </c>
      <c r="E8" s="19" t="s">
        <v>303</v>
      </c>
    </row>
    <row r="9" spans="1:16384" ht="12.75" customHeight="1">
      <c r="A9" s="33">
        <v>65</v>
      </c>
      <c r="B9" s="109">
        <f>'Q3 Base'!C15</f>
        <v>6.032E-3</v>
      </c>
      <c r="C9" s="118">
        <f t="shared" ref="C9:C44" si="0">1-B9</f>
        <v>0.99396799999999996</v>
      </c>
      <c r="D9" s="119">
        <f t="shared" ref="D9:D44" si="1">1+D10*C9/(1+$D$5)</f>
        <v>16.565268732332182</v>
      </c>
      <c r="E9" s="120">
        <f t="shared" ref="E9:E44" si="2">D9*$D$4</f>
        <v>165652.68732332182</v>
      </c>
    </row>
    <row r="10" spans="1:16384" ht="12.75" customHeight="1">
      <c r="A10" s="33">
        <v>66</v>
      </c>
      <c r="B10" s="109">
        <f>'Q3 Base'!C16</f>
        <v>7.1469999999999997E-3</v>
      </c>
      <c r="C10" s="118">
        <f t="shared" si="0"/>
        <v>0.99285299999999999</v>
      </c>
      <c r="D10" s="119">
        <f t="shared" si="1"/>
        <v>15.972922777170719</v>
      </c>
      <c r="E10" s="120">
        <f t="shared" si="2"/>
        <v>159729.2277717072</v>
      </c>
    </row>
    <row r="11" spans="1:16384" ht="12.75" customHeight="1">
      <c r="A11" s="33">
        <v>67</v>
      </c>
      <c r="B11" s="109">
        <f>'Q3 Base'!C17</f>
        <v>8.4390000000000003E-3</v>
      </c>
      <c r="C11" s="118">
        <f t="shared" si="0"/>
        <v>0.99156100000000003</v>
      </c>
      <c r="D11" s="119">
        <f t="shared" si="1"/>
        <v>15.382318664207222</v>
      </c>
      <c r="E11" s="120">
        <f t="shared" si="2"/>
        <v>153823.18664207222</v>
      </c>
    </row>
    <row r="12" spans="1:16384" ht="12.75" customHeight="1">
      <c r="A12" s="33">
        <v>68</v>
      </c>
      <c r="B12" s="109">
        <f>'Q3 Base'!C18</f>
        <v>9.9299999999999996E-3</v>
      </c>
      <c r="C12" s="118">
        <f t="shared" si="0"/>
        <v>0.99007000000000001</v>
      </c>
      <c r="D12" s="119">
        <f t="shared" si="1"/>
        <v>14.794818510904893</v>
      </c>
      <c r="E12" s="120">
        <f t="shared" si="2"/>
        <v>147948.18510904894</v>
      </c>
    </row>
    <row r="13" spans="1:16384" ht="12.75" customHeight="1">
      <c r="A13" s="33">
        <v>69</v>
      </c>
      <c r="B13" s="109">
        <f>'Q3 Base'!C19</f>
        <v>1.1643999999999999E-3</v>
      </c>
      <c r="C13" s="118">
        <f t="shared" si="0"/>
        <v>0.99883560000000005</v>
      </c>
      <c r="D13" s="119">
        <f t="shared" si="1"/>
        <v>14.211838436800418</v>
      </c>
      <c r="E13" s="120">
        <f t="shared" si="2"/>
        <v>142118.38436800419</v>
      </c>
    </row>
    <row r="14" spans="1:16384" ht="12.75" customHeight="1">
      <c r="A14" s="33">
        <v>70</v>
      </c>
      <c r="B14" s="109">
        <f>'Q3 Base'!C20</f>
        <v>1.2305E-2</v>
      </c>
      <c r="C14" s="118">
        <f t="shared" si="0"/>
        <v>0.98769499999999999</v>
      </c>
      <c r="D14" s="119">
        <f t="shared" si="1"/>
        <v>13.491785040037046</v>
      </c>
      <c r="E14" s="121">
        <f t="shared" si="2"/>
        <v>134917.85040037046</v>
      </c>
    </row>
    <row r="15" spans="1:16384">
      <c r="A15" s="33">
        <v>71</v>
      </c>
      <c r="B15" s="109">
        <f>'Q3 Base'!C21</f>
        <v>1.5841000000000001E-2</v>
      </c>
      <c r="C15" s="118">
        <f t="shared" si="0"/>
        <v>0.98415900000000001</v>
      </c>
      <c r="D15" s="119">
        <f t="shared" si="1"/>
        <v>12.900359666534493</v>
      </c>
      <c r="E15" s="120">
        <f t="shared" si="2"/>
        <v>129003.59666534493</v>
      </c>
    </row>
    <row r="16" spans="1:16384">
      <c r="A16" s="33">
        <v>72</v>
      </c>
      <c r="B16" s="109">
        <f>'Q3 Base'!C22</f>
        <v>1.8380000000000001E-2</v>
      </c>
      <c r="C16" s="118">
        <f t="shared" si="0"/>
        <v>0.98162000000000005</v>
      </c>
      <c r="D16" s="119">
        <f t="shared" si="1"/>
        <v>12.333745725909312</v>
      </c>
      <c r="E16" s="120">
        <f t="shared" si="2"/>
        <v>123337.45725909312</v>
      </c>
    </row>
    <row r="17" spans="1:5">
      <c r="A17" s="33">
        <v>73</v>
      </c>
      <c r="B17" s="109">
        <f>'Q3 Base'!C23</f>
        <v>2.1253000000000001E-2</v>
      </c>
      <c r="C17" s="118">
        <f t="shared" si="0"/>
        <v>0.97874700000000003</v>
      </c>
      <c r="D17" s="119">
        <f t="shared" si="1"/>
        <v>11.776879689113402</v>
      </c>
      <c r="E17" s="120">
        <f t="shared" si="2"/>
        <v>117768.79689113401</v>
      </c>
    </row>
    <row r="18" spans="1:5">
      <c r="A18" s="33">
        <v>74</v>
      </c>
      <c r="B18" s="109">
        <f>'Q3 Base'!C24</f>
        <v>2.4490000000000001E-2</v>
      </c>
      <c r="C18" s="118">
        <f t="shared" si="0"/>
        <v>0.97550999999999999</v>
      </c>
      <c r="D18" s="119">
        <f t="shared" si="1"/>
        <v>11.231112108538438</v>
      </c>
      <c r="E18" s="120">
        <f t="shared" si="2"/>
        <v>112311.12108538438</v>
      </c>
    </row>
    <row r="19" spans="1:5">
      <c r="A19" s="33">
        <v>75</v>
      </c>
      <c r="B19" s="109">
        <f>'Q3 Base'!C25</f>
        <v>2.8121E-2</v>
      </c>
      <c r="C19" s="118">
        <f t="shared" si="0"/>
        <v>0.97187900000000005</v>
      </c>
      <c r="D19" s="119">
        <f t="shared" si="1"/>
        <v>10.697721551505579</v>
      </c>
      <c r="E19" s="120">
        <f t="shared" si="2"/>
        <v>106977.21551505578</v>
      </c>
    </row>
    <row r="20" spans="1:5">
      <c r="A20" s="33">
        <v>76</v>
      </c>
      <c r="B20" s="109">
        <f>'Q3 Base'!C26</f>
        <v>3.2178999999999999E-2</v>
      </c>
      <c r="C20" s="118">
        <f t="shared" si="0"/>
        <v>0.96782100000000004</v>
      </c>
      <c r="D20" s="119">
        <f t="shared" si="1"/>
        <v>10.177888381717981</v>
      </c>
      <c r="E20" s="120">
        <f t="shared" si="2"/>
        <v>101778.88381717981</v>
      </c>
    </row>
    <row r="21" spans="1:5">
      <c r="A21" s="33">
        <v>77</v>
      </c>
      <c r="B21" s="109">
        <f>'Q3 Base'!C27</f>
        <v>3.6695999999999999E-2</v>
      </c>
      <c r="C21" s="118">
        <f t="shared" si="0"/>
        <v>0.96330400000000005</v>
      </c>
      <c r="D21" s="119">
        <f t="shared" si="1"/>
        <v>9.6727040944062388</v>
      </c>
      <c r="E21" s="120">
        <f t="shared" si="2"/>
        <v>96727.040944062392</v>
      </c>
    </row>
    <row r="22" spans="1:5">
      <c r="A22" s="33">
        <v>78</v>
      </c>
      <c r="B22" s="109">
        <f>'Q3 Base'!C28</f>
        <v>4.1702000000000003E-2</v>
      </c>
      <c r="C22" s="118">
        <f t="shared" si="0"/>
        <v>0.95829799999999998</v>
      </c>
      <c r="D22" s="119">
        <f t="shared" si="1"/>
        <v>9.1831427838920661</v>
      </c>
      <c r="E22" s="120">
        <f t="shared" si="2"/>
        <v>91831.427838920659</v>
      </c>
    </row>
    <row r="23" spans="1:5">
      <c r="A23" s="33">
        <v>79</v>
      </c>
      <c r="B23" s="109">
        <f>'Q3 Base'!C29</f>
        <v>4.7229E-2</v>
      </c>
      <c r="C23" s="118">
        <f t="shared" si="0"/>
        <v>0.95277100000000003</v>
      </c>
      <c r="D23" s="119">
        <f t="shared" si="1"/>
        <v>8.7100313676642429</v>
      </c>
      <c r="E23" s="120">
        <f t="shared" si="2"/>
        <v>87100.313676642429</v>
      </c>
    </row>
    <row r="24" spans="1:5">
      <c r="A24" s="33">
        <v>80</v>
      </c>
      <c r="B24" s="109">
        <f>'Q3 Base'!C30</f>
        <v>5.3303000000000003E-2</v>
      </c>
      <c r="C24" s="118">
        <f t="shared" si="0"/>
        <v>0.94669700000000001</v>
      </c>
      <c r="D24" s="119">
        <f t="shared" si="1"/>
        <v>8.2540631432081035</v>
      </c>
      <c r="E24" s="120">
        <f t="shared" si="2"/>
        <v>82540.631432081034</v>
      </c>
    </row>
    <row r="25" spans="1:5">
      <c r="A25" s="33">
        <v>81</v>
      </c>
      <c r="B25" s="109">
        <f>'Q3 Base'!C31</f>
        <v>5.9951999999999998E-2</v>
      </c>
      <c r="C25" s="118">
        <f t="shared" si="0"/>
        <v>0.94004799999999999</v>
      </c>
      <c r="D25" s="119">
        <f t="shared" si="1"/>
        <v>7.8157471778956369</v>
      </c>
      <c r="E25" s="120">
        <f t="shared" si="2"/>
        <v>78157.471778956373</v>
      </c>
    </row>
    <row r="26" spans="1:5">
      <c r="A26" s="33">
        <v>82</v>
      </c>
      <c r="B26" s="109">
        <f>'Q3 Base'!C32</f>
        <v>6.7200999999999997E-2</v>
      </c>
      <c r="C26" s="118">
        <f t="shared" si="0"/>
        <v>0.93279900000000004</v>
      </c>
      <c r="D26" s="119">
        <f t="shared" si="1"/>
        <v>7.3954331283653065</v>
      </c>
      <c r="E26" s="120">
        <f t="shared" si="2"/>
        <v>73954.331283653068</v>
      </c>
    </row>
    <row r="27" spans="1:5">
      <c r="A27" s="33">
        <v>83</v>
      </c>
      <c r="B27" s="109">
        <f>'Q3 Base'!C33</f>
        <v>7.5067999999999996E-2</v>
      </c>
      <c r="C27" s="118">
        <f t="shared" si="0"/>
        <v>0.92493199999999998</v>
      </c>
      <c r="D27" s="119">
        <f t="shared" si="1"/>
        <v>6.9932984393557591</v>
      </c>
      <c r="E27" s="120">
        <f t="shared" si="2"/>
        <v>69932.984393557592</v>
      </c>
    </row>
    <row r="28" spans="1:5">
      <c r="A28" s="33">
        <v>84</v>
      </c>
      <c r="B28" s="109">
        <f>'Q3 Base'!C34</f>
        <v>8.3569000000000004E-2</v>
      </c>
      <c r="C28" s="118">
        <f t="shared" si="0"/>
        <v>0.916431</v>
      </c>
      <c r="D28" s="119">
        <f t="shared" si="1"/>
        <v>6.6093122609476964</v>
      </c>
      <c r="E28" s="120">
        <f t="shared" si="2"/>
        <v>66093.122609476966</v>
      </c>
    </row>
    <row r="29" spans="1:5">
      <c r="A29" s="33">
        <v>85</v>
      </c>
      <c r="B29" s="109">
        <f>'Q3 Base'!C35</f>
        <v>9.2716000000000007E-2</v>
      </c>
      <c r="C29" s="118">
        <f t="shared" si="0"/>
        <v>0.90728399999999998</v>
      </c>
      <c r="D29" s="119">
        <f t="shared" si="1"/>
        <v>6.2432398141994874</v>
      </c>
      <c r="E29" s="120">
        <f t="shared" si="2"/>
        <v>62432.398141994876</v>
      </c>
    </row>
    <row r="30" spans="1:5">
      <c r="A30" s="33">
        <v>86</v>
      </c>
      <c r="B30" s="109">
        <f>'Q3 Base'!C36</f>
        <v>0.102516</v>
      </c>
      <c r="C30" s="118">
        <f t="shared" si="0"/>
        <v>0.89748399999999995</v>
      </c>
      <c r="D30" s="119">
        <f t="shared" si="1"/>
        <v>5.8946312405856132</v>
      </c>
      <c r="E30" s="120">
        <f t="shared" si="2"/>
        <v>58946.31240585613</v>
      </c>
    </row>
    <row r="31" spans="1:5">
      <c r="A31" s="33">
        <v>87</v>
      </c>
      <c r="B31" s="109">
        <f>'Q3 Base'!C37</f>
        <v>0.112969</v>
      </c>
      <c r="C31" s="118">
        <f t="shared" si="0"/>
        <v>0.88703100000000001</v>
      </c>
      <c r="D31" s="119">
        <f t="shared" si="1"/>
        <v>5.5627998553704865</v>
      </c>
      <c r="E31" s="120">
        <f t="shared" si="2"/>
        <v>55627.998553704863</v>
      </c>
    </row>
    <row r="32" spans="1:5">
      <c r="A32" s="33">
        <v>88</v>
      </c>
      <c r="B32" s="109">
        <f>'Q3 Base'!C38</f>
        <v>0.124068</v>
      </c>
      <c r="C32" s="118">
        <f t="shared" si="0"/>
        <v>0.87593200000000004</v>
      </c>
      <c r="D32" s="119">
        <f t="shared" si="1"/>
        <v>5.246779258535379</v>
      </c>
      <c r="E32" s="120">
        <f t="shared" si="2"/>
        <v>52467.792585353789</v>
      </c>
    </row>
    <row r="33" spans="1:5">
      <c r="A33" s="33">
        <v>89</v>
      </c>
      <c r="B33" s="109">
        <f>'Q3 Base'!C39</f>
        <v>0.13580200000000001</v>
      </c>
      <c r="C33" s="118">
        <f t="shared" si="0"/>
        <v>0.86419800000000002</v>
      </c>
      <c r="D33" s="119">
        <f t="shared" si="1"/>
        <v>4.9452638374966167</v>
      </c>
      <c r="E33" s="120">
        <f t="shared" si="2"/>
        <v>49452.638374966169</v>
      </c>
    </row>
    <row r="34" spans="1:5">
      <c r="A34" s="33">
        <v>90</v>
      </c>
      <c r="B34" s="109">
        <f>'Q3 Base'!C40</f>
        <v>0.148151</v>
      </c>
      <c r="C34" s="118">
        <f t="shared" si="0"/>
        <v>0.85184899999999997</v>
      </c>
      <c r="D34" s="119">
        <f t="shared" si="1"/>
        <v>4.6565360186514546</v>
      </c>
      <c r="E34" s="120">
        <f t="shared" si="2"/>
        <v>46565.360186514547</v>
      </c>
    </row>
    <row r="35" spans="1:5">
      <c r="A35" s="33">
        <v>91</v>
      </c>
      <c r="B35" s="109">
        <f>'Q3 Base'!C41</f>
        <v>0.16108800000000001</v>
      </c>
      <c r="C35" s="118">
        <f t="shared" si="0"/>
        <v>0.83891199999999999</v>
      </c>
      <c r="D35" s="119">
        <f t="shared" si="1"/>
        <v>4.3783190906187404</v>
      </c>
      <c r="E35" s="120">
        <f t="shared" si="2"/>
        <v>43783.190906187403</v>
      </c>
    </row>
    <row r="36" spans="1:5">
      <c r="A36" s="33">
        <v>92</v>
      </c>
      <c r="B36" s="109">
        <f>'Q3 Base'!C42</f>
        <v>0.17458099999999999</v>
      </c>
      <c r="C36" s="118">
        <f t="shared" si="0"/>
        <v>0.82541900000000001</v>
      </c>
      <c r="D36" s="119">
        <f t="shared" si="1"/>
        <v>4.1075648845541792</v>
      </c>
      <c r="E36" s="120">
        <f t="shared" si="2"/>
        <v>41075.648845541793</v>
      </c>
    </row>
    <row r="37" spans="1:5">
      <c r="A37" s="33">
        <v>93</v>
      </c>
      <c r="B37" s="109">
        <f>'Q3 Base'!C43</f>
        <v>0.18858900000000001</v>
      </c>
      <c r="C37" s="118">
        <f t="shared" si="0"/>
        <v>0.81141099999999999</v>
      </c>
      <c r="D37" s="119">
        <f t="shared" si="1"/>
        <v>3.8401299003842437</v>
      </c>
      <c r="E37" s="120">
        <f t="shared" si="2"/>
        <v>38401.29900384244</v>
      </c>
    </row>
    <row r="38" spans="1:5">
      <c r="A38" s="33">
        <v>94</v>
      </c>
      <c r="B38" s="109">
        <f>'Q3 Base'!C44</f>
        <v>0.203065</v>
      </c>
      <c r="C38" s="118">
        <f t="shared" si="0"/>
        <v>0.79693499999999995</v>
      </c>
      <c r="D38" s="119">
        <f t="shared" si="1"/>
        <v>3.5702406035805883</v>
      </c>
      <c r="E38" s="120">
        <f t="shared" si="2"/>
        <v>35702.406035805885</v>
      </c>
    </row>
    <row r="39" spans="1:5">
      <c r="A39" s="33">
        <v>95</v>
      </c>
      <c r="B39" s="109">
        <f>'Q3 Base'!C45</f>
        <v>0.21795700000000001</v>
      </c>
      <c r="C39" s="118">
        <f t="shared" si="0"/>
        <v>0.78204300000000004</v>
      </c>
      <c r="D39" s="119">
        <f t="shared" si="1"/>
        <v>3.2896602805149735</v>
      </c>
      <c r="E39" s="120">
        <f t="shared" si="2"/>
        <v>32896.602805149734</v>
      </c>
    </row>
    <row r="40" spans="1:5">
      <c r="A40" s="33">
        <v>96</v>
      </c>
      <c r="B40" s="109">
        <f>'Q3 Base'!C46</f>
        <v>0.233205</v>
      </c>
      <c r="C40" s="118">
        <f t="shared" si="0"/>
        <v>0.766795</v>
      </c>
      <c r="D40" s="119">
        <f t="shared" si="1"/>
        <v>2.9863491983500561</v>
      </c>
      <c r="E40" s="120">
        <f t="shared" si="2"/>
        <v>29863.49198350056</v>
      </c>
    </row>
    <row r="41" spans="1:5">
      <c r="A41" s="33">
        <v>97</v>
      </c>
      <c r="B41" s="109">
        <f>'Q3 Base'!C47</f>
        <v>0.24874599999999999</v>
      </c>
      <c r="C41" s="118">
        <f t="shared" si="0"/>
        <v>0.75125399999999998</v>
      </c>
      <c r="D41" s="119">
        <f t="shared" si="1"/>
        <v>2.6422657715778759</v>
      </c>
      <c r="E41" s="120">
        <f t="shared" si="2"/>
        <v>26422.657715778758</v>
      </c>
    </row>
    <row r="42" spans="1:5">
      <c r="A42" s="33">
        <v>98</v>
      </c>
      <c r="B42" s="109">
        <f>'Q3 Base'!C48</f>
        <v>0.264511</v>
      </c>
      <c r="C42" s="118">
        <f t="shared" si="0"/>
        <v>0.73548900000000006</v>
      </c>
      <c r="D42" s="119">
        <f t="shared" si="1"/>
        <v>2.2297533018252595</v>
      </c>
      <c r="E42" s="120">
        <f t="shared" si="2"/>
        <v>22297.533018252594</v>
      </c>
    </row>
    <row r="43" spans="1:5">
      <c r="A43" s="33">
        <v>99</v>
      </c>
      <c r="B43" s="109">
        <f>'Q3 Base'!C49</f>
        <v>0.28042899999999998</v>
      </c>
      <c r="C43" s="118">
        <f t="shared" si="0"/>
        <v>0.71957099999999996</v>
      </c>
      <c r="D43" s="119">
        <f t="shared" si="1"/>
        <v>1.7054617647058823</v>
      </c>
      <c r="E43" s="120">
        <f t="shared" si="2"/>
        <v>17054.617647058822</v>
      </c>
    </row>
    <row r="44" spans="1:5">
      <c r="A44" s="43">
        <v>100</v>
      </c>
      <c r="B44" s="122">
        <f>'Q3 Base'!C50</f>
        <v>1</v>
      </c>
      <c r="C44" s="123">
        <f t="shared" si="0"/>
        <v>0</v>
      </c>
      <c r="D44" s="124">
        <f t="shared" si="1"/>
        <v>1</v>
      </c>
      <c r="E44" s="125">
        <f t="shared" si="2"/>
        <v>10000</v>
      </c>
    </row>
  </sheetData>
  <mergeCells count="2">
    <mergeCell ref="B4:C4"/>
    <mergeCell ref="B5:C5"/>
  </mergeCells>
  <printOptions gridLines="1" gridLinesSet="0"/>
  <pageMargins left="0.7" right="0.7" top="0.75" bottom="0.75" header="0.5" footer="0.5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>
  <dimension ref="A2:W28"/>
  <sheetViews>
    <sheetView workbookViewId="0">
      <selection activeCell="G4" sqref="G4"/>
    </sheetView>
  </sheetViews>
  <sheetFormatPr defaultRowHeight="12.75"/>
  <cols>
    <col min="1" max="1" width="11.7109375" style="126" customWidth="1"/>
    <col min="2" max="3" width="9.140625" style="1"/>
    <col min="4" max="4" width="11.85546875" style="1" bestFit="1" customWidth="1"/>
    <col min="5" max="5" width="11.85546875" style="1" customWidth="1"/>
    <col min="6" max="6" width="10.7109375" style="1" bestFit="1" customWidth="1"/>
    <col min="7" max="7" width="14.42578125" style="1" bestFit="1" customWidth="1"/>
    <col min="8" max="9" width="9.140625" style="1"/>
    <col min="10" max="10" width="3.140625" style="1" customWidth="1"/>
    <col min="11" max="11" width="9.140625" style="1"/>
    <col min="12" max="12" width="3" style="1" customWidth="1"/>
    <col min="13" max="13" width="13.28515625" style="1" customWidth="1"/>
    <col min="14" max="14" width="11.7109375" style="1" customWidth="1"/>
    <col min="15" max="17" width="10.42578125" style="1" customWidth="1"/>
    <col min="18" max="18" width="3" style="1" customWidth="1"/>
    <col min="19" max="19" width="10.42578125" style="1" customWidth="1"/>
    <col min="20" max="20" width="11.5703125" style="1" customWidth="1"/>
    <col min="21" max="21" width="15.28515625" style="1" customWidth="1"/>
    <col min="22" max="16384" width="9.140625" style="1"/>
  </cols>
  <sheetData>
    <row r="2" spans="1:23" s="2" customFormat="1" ht="18.75">
      <c r="A2" s="3" t="s">
        <v>304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4" spans="1:23">
      <c r="N4" s="53"/>
      <c r="P4" s="197" t="s">
        <v>299</v>
      </c>
      <c r="Q4" s="198"/>
      <c r="R4" s="198"/>
      <c r="S4" s="199"/>
      <c r="T4" s="116">
        <v>0.05</v>
      </c>
    </row>
    <row r="5" spans="1:23">
      <c r="Q5" s="197" t="s">
        <v>305</v>
      </c>
      <c r="R5" s="198"/>
      <c r="S5" s="199"/>
      <c r="T5" s="115">
        <v>100000</v>
      </c>
    </row>
    <row r="6" spans="1:23" ht="15">
      <c r="B6" s="127" t="s">
        <v>25</v>
      </c>
      <c r="C6" s="117" t="s">
        <v>25</v>
      </c>
      <c r="D6" s="117" t="s">
        <v>25</v>
      </c>
      <c r="E6" s="117" t="s">
        <v>25</v>
      </c>
      <c r="F6" s="117" t="s">
        <v>34</v>
      </c>
      <c r="G6" s="117" t="s">
        <v>34</v>
      </c>
      <c r="H6" s="117" t="s">
        <v>25</v>
      </c>
      <c r="I6" s="117" t="s">
        <v>31</v>
      </c>
      <c r="K6" s="117" t="s">
        <v>31</v>
      </c>
      <c r="M6" s="117" t="s">
        <v>25</v>
      </c>
      <c r="N6" s="117" t="s">
        <v>25</v>
      </c>
      <c r="O6" s="117" t="s">
        <v>31</v>
      </c>
      <c r="P6" s="117" t="s">
        <v>34</v>
      </c>
      <c r="Q6" s="117" t="s">
        <v>31</v>
      </c>
      <c r="R6" s="117"/>
      <c r="S6" s="117" t="s">
        <v>31</v>
      </c>
      <c r="T6" s="117" t="s">
        <v>25</v>
      </c>
      <c r="U6" s="117" t="s">
        <v>31</v>
      </c>
    </row>
    <row r="7" spans="1:23" s="117" customFormat="1" ht="15">
      <c r="J7" s="1"/>
      <c r="L7" s="1"/>
      <c r="M7" s="200" t="s">
        <v>306</v>
      </c>
      <c r="N7" s="201"/>
      <c r="O7" s="201"/>
      <c r="P7" s="201"/>
      <c r="Q7" s="202"/>
    </row>
    <row r="8" spans="1:23" ht="38.25">
      <c r="A8" s="19" t="s">
        <v>307</v>
      </c>
      <c r="B8" s="19" t="s">
        <v>308</v>
      </c>
      <c r="C8" s="19" t="s">
        <v>309</v>
      </c>
      <c r="D8" s="19" t="s">
        <v>310</v>
      </c>
      <c r="E8" s="19" t="s">
        <v>311</v>
      </c>
      <c r="F8" s="19" t="s">
        <v>312</v>
      </c>
      <c r="G8" s="19" t="s">
        <v>313</v>
      </c>
      <c r="H8" s="19" t="s">
        <v>314</v>
      </c>
      <c r="I8" s="21" t="s">
        <v>315</v>
      </c>
      <c r="K8" s="19" t="s">
        <v>316</v>
      </c>
      <c r="M8" s="128" t="s">
        <v>317</v>
      </c>
      <c r="N8" s="128" t="s">
        <v>295</v>
      </c>
      <c r="O8" s="128" t="s">
        <v>318</v>
      </c>
      <c r="P8" s="129" t="s">
        <v>319</v>
      </c>
      <c r="Q8" s="129" t="s">
        <v>320</v>
      </c>
      <c r="R8" s="117"/>
      <c r="S8" s="19" t="s">
        <v>321</v>
      </c>
      <c r="T8" s="21" t="s">
        <v>322</v>
      </c>
      <c r="U8" s="19" t="s">
        <v>323</v>
      </c>
    </row>
    <row r="9" spans="1:23" ht="15">
      <c r="A9" s="130">
        <v>55</v>
      </c>
      <c r="B9" s="105">
        <f>'Q3 Base'!B5</f>
        <v>1.0460000000000001E-3</v>
      </c>
      <c r="C9" s="131">
        <f t="shared" ref="C9:C23" si="0">-LN(1-B9)</f>
        <v>1.0465474397812931E-3</v>
      </c>
      <c r="D9" s="106">
        <f>'Q3 Base'!D5</f>
        <v>2.5000000000000001E-2</v>
      </c>
      <c r="E9" s="131">
        <f t="shared" ref="E9:E23" si="1">-LN(1-D9)</f>
        <v>2.5317807984289897E-2</v>
      </c>
      <c r="F9" s="132">
        <f t="shared" ref="F9:F23" si="2">(1-EXP(-$C9-$E9))*$C9/($C9+$E9)</f>
        <v>1.0328721094440597E-3</v>
      </c>
      <c r="G9" s="131">
        <f t="shared" ref="G9:G23" si="3">(1-EXP(-$C9-$E9))*$E9/($C9+$E9)</f>
        <v>2.4986977890556008E-2</v>
      </c>
      <c r="H9" s="132">
        <f t="shared" ref="H9:H23" si="4">1-F9-G9</f>
        <v>0.97398014999999993</v>
      </c>
      <c r="I9" s="133">
        <v>1</v>
      </c>
      <c r="K9" s="132">
        <f>1/(1+$T$4)</f>
        <v>0.95238095238095233</v>
      </c>
      <c r="M9" s="134">
        <v>1</v>
      </c>
      <c r="N9" s="135">
        <f t="shared" ref="N9:N23" si="5">A9-$A$9+1</f>
        <v>1</v>
      </c>
      <c r="O9" s="136">
        <f t="shared" ref="O9:O23" si="6">N9*G9</f>
        <v>2.4986977890556008E-2</v>
      </c>
      <c r="P9" s="137">
        <f t="shared" ref="P9:P23" si="7">O9*I9*K9*(1+$T$4)^0.5</f>
        <v>2.4384793546156993E-2</v>
      </c>
      <c r="Q9" s="138">
        <f>M9*I9</f>
        <v>1</v>
      </c>
      <c r="R9" s="117"/>
      <c r="S9" s="139">
        <f t="shared" ref="S9:S23" si="8">$T$5*F9</f>
        <v>103.28721094440597</v>
      </c>
      <c r="T9" s="78"/>
      <c r="U9" s="140">
        <f t="shared" ref="U9:U23" si="9">(S9+T9)*K9*I9</f>
        <v>98.368772328005676</v>
      </c>
    </row>
    <row r="10" spans="1:23" ht="15">
      <c r="A10" s="141">
        <v>56</v>
      </c>
      <c r="B10" s="109">
        <f>'Q3 Base'!B6</f>
        <v>1.199E-3</v>
      </c>
      <c r="C10" s="118">
        <f t="shared" si="0"/>
        <v>1.1997193755783199E-3</v>
      </c>
      <c r="D10" s="110">
        <f>'Q3 Base'!D6</f>
        <v>2.5000000000000001E-2</v>
      </c>
      <c r="E10" s="118">
        <f t="shared" si="1"/>
        <v>2.5317807984289897E-2</v>
      </c>
      <c r="F10" s="142">
        <f t="shared" si="2"/>
        <v>1.1839522556694898E-3</v>
      </c>
      <c r="G10" s="118">
        <f t="shared" si="3"/>
        <v>2.4985072744330466E-2</v>
      </c>
      <c r="H10" s="142">
        <f t="shared" si="4"/>
        <v>0.97383097500000004</v>
      </c>
      <c r="I10" s="143">
        <f t="shared" ref="I10:I23" si="10">I9*H9</f>
        <v>0.97398014999999993</v>
      </c>
      <c r="K10" s="142">
        <f t="shared" ref="K10:K23" si="11">K9/(1+$T$4)</f>
        <v>0.90702947845804982</v>
      </c>
      <c r="M10" s="144">
        <v>1</v>
      </c>
      <c r="N10" s="145">
        <f t="shared" si="5"/>
        <v>2</v>
      </c>
      <c r="O10" s="146">
        <f t="shared" si="6"/>
        <v>4.9970145488660932E-2</v>
      </c>
      <c r="P10" s="86">
        <f t="shared" si="7"/>
        <v>4.5235226705545049E-2</v>
      </c>
      <c r="Q10" s="147">
        <f t="shared" ref="Q10:Q23" si="12">M10*I10*K9</f>
        <v>0.92760014285714276</v>
      </c>
      <c r="R10" s="117"/>
      <c r="S10" s="140">
        <f t="shared" si="8"/>
        <v>118.39522556694898</v>
      </c>
      <c r="T10" s="82"/>
      <c r="U10" s="140">
        <f t="shared" si="9"/>
        <v>104.59374109476715</v>
      </c>
    </row>
    <row r="11" spans="1:23" ht="15">
      <c r="A11" s="141">
        <v>57</v>
      </c>
      <c r="B11" s="109">
        <f>'Q3 Base'!B7</f>
        <v>1.3749999999999999E-3</v>
      </c>
      <c r="C11" s="118">
        <f t="shared" si="0"/>
        <v>1.3759461799310734E-3</v>
      </c>
      <c r="D11" s="110">
        <f>'Q3 Base'!D7</f>
        <v>2.5000000000000001E-2</v>
      </c>
      <c r="E11" s="118">
        <f t="shared" si="1"/>
        <v>2.5317807984289897E-2</v>
      </c>
      <c r="F11" s="142">
        <f t="shared" si="2"/>
        <v>1.3577439172765627E-3</v>
      </c>
      <c r="G11" s="118">
        <f t="shared" si="3"/>
        <v>2.4982881082723445E-2</v>
      </c>
      <c r="H11" s="142">
        <f t="shared" si="4"/>
        <v>0.97365937499999999</v>
      </c>
      <c r="I11" s="143">
        <f t="shared" si="10"/>
        <v>0.94849203910514623</v>
      </c>
      <c r="K11" s="142">
        <f t="shared" si="11"/>
        <v>0.86383759853147601</v>
      </c>
      <c r="M11" s="144">
        <v>1</v>
      </c>
      <c r="N11" s="145">
        <f t="shared" si="5"/>
        <v>3</v>
      </c>
      <c r="O11" s="146">
        <f t="shared" si="6"/>
        <v>7.4948643248170327E-2</v>
      </c>
      <c r="P11" s="86">
        <f t="shared" si="7"/>
        <v>6.2925143976554521E-2</v>
      </c>
      <c r="Q11" s="147">
        <f t="shared" si="12"/>
        <v>0.86031023955115293</v>
      </c>
      <c r="R11" s="117"/>
      <c r="S11" s="140">
        <f t="shared" si="8"/>
        <v>135.77439172765628</v>
      </c>
      <c r="T11" s="82"/>
      <c r="U11" s="140">
        <f t="shared" si="9"/>
        <v>111.24580902107816</v>
      </c>
    </row>
    <row r="12" spans="1:23" ht="15">
      <c r="A12" s="141">
        <v>58</v>
      </c>
      <c r="B12" s="109">
        <f>'Q3 Base'!B8</f>
        <v>1.575E-3</v>
      </c>
      <c r="C12" s="118">
        <f t="shared" si="0"/>
        <v>1.5762416163684341E-3</v>
      </c>
      <c r="D12" s="110">
        <f>'Q3 Base'!D8</f>
        <v>2.5000000000000001E-2</v>
      </c>
      <c r="E12" s="118">
        <f t="shared" si="1"/>
        <v>2.5317807984289897E-2</v>
      </c>
      <c r="F12" s="142">
        <f t="shared" si="2"/>
        <v>1.5552345988208065E-3</v>
      </c>
      <c r="G12" s="118">
        <f t="shared" si="3"/>
        <v>2.4980390401179258E-2</v>
      </c>
      <c r="H12" s="142">
        <f t="shared" si="4"/>
        <v>0.97346437499999994</v>
      </c>
      <c r="I12" s="143">
        <f t="shared" si="10"/>
        <v>0.92350816598759222</v>
      </c>
      <c r="K12" s="142">
        <f t="shared" si="11"/>
        <v>0.82270247479188185</v>
      </c>
      <c r="M12" s="144">
        <v>1</v>
      </c>
      <c r="N12" s="145">
        <f t="shared" si="5"/>
        <v>4</v>
      </c>
      <c r="O12" s="146">
        <f t="shared" si="6"/>
        <v>9.9921561604717032E-2</v>
      </c>
      <c r="P12" s="86">
        <f t="shared" si="7"/>
        <v>7.7792442215351448E-2</v>
      </c>
      <c r="Q12" s="147">
        <f t="shared" si="12"/>
        <v>0.79776107633092941</v>
      </c>
      <c r="R12" s="117"/>
      <c r="S12" s="140">
        <f t="shared" si="8"/>
        <v>155.52345988208066</v>
      </c>
      <c r="T12" s="82"/>
      <c r="U12" s="140">
        <f t="shared" si="9"/>
        <v>118.16244071451312</v>
      </c>
    </row>
    <row r="13" spans="1:23" ht="15">
      <c r="A13" s="141">
        <v>59</v>
      </c>
      <c r="B13" s="109">
        <f>'Q3 Base'!B9</f>
        <v>1.8010000000000001E-3</v>
      </c>
      <c r="C13" s="118">
        <f t="shared" si="0"/>
        <v>1.8026237503758853E-3</v>
      </c>
      <c r="D13" s="110">
        <f>'Q3 Base'!D9</f>
        <v>2.5000000000000001E-2</v>
      </c>
      <c r="E13" s="118">
        <f t="shared" si="1"/>
        <v>2.5317807984289897E-2</v>
      </c>
      <c r="F13" s="142">
        <f t="shared" si="2"/>
        <v>1.7783992700165572E-3</v>
      </c>
      <c r="G13" s="118">
        <f t="shared" si="3"/>
        <v>2.4977575729983485E-2</v>
      </c>
      <c r="H13" s="142">
        <f t="shared" si="4"/>
        <v>0.97324402499999996</v>
      </c>
      <c r="I13" s="143">
        <f t="shared" si="10"/>
        <v>0.8990022996105077</v>
      </c>
      <c r="K13" s="142">
        <f t="shared" si="11"/>
        <v>0.78352616646845885</v>
      </c>
      <c r="M13" s="144">
        <v>1</v>
      </c>
      <c r="N13" s="145">
        <f t="shared" si="5"/>
        <v>5</v>
      </c>
      <c r="O13" s="146">
        <f t="shared" si="6"/>
        <v>0.12488787864991743</v>
      </c>
      <c r="P13" s="86">
        <f t="shared" si="7"/>
        <v>9.014242672845911E-2</v>
      </c>
      <c r="Q13" s="147">
        <f t="shared" si="12"/>
        <v>0.73961141673315756</v>
      </c>
      <c r="R13" s="117"/>
      <c r="S13" s="140">
        <f t="shared" si="8"/>
        <v>177.83992700165572</v>
      </c>
      <c r="T13" s="82"/>
      <c r="U13" s="140">
        <f t="shared" si="9"/>
        <v>125.2689908203961</v>
      </c>
    </row>
    <row r="14" spans="1:23" ht="15">
      <c r="A14" s="141">
        <v>60</v>
      </c>
      <c r="B14" s="109">
        <f>'Q3 Base'!B10</f>
        <v>2.0579999999999999E-3</v>
      </c>
      <c r="C14" s="118">
        <f t="shared" si="0"/>
        <v>2.0601205919516816E-3</v>
      </c>
      <c r="D14" s="110">
        <f>'Q3 Base'!D10</f>
        <v>0.01</v>
      </c>
      <c r="E14" s="118">
        <f t="shared" si="1"/>
        <v>1.0050335853501451E-2</v>
      </c>
      <c r="F14" s="142">
        <f t="shared" si="2"/>
        <v>2.0476962968048614E-3</v>
      </c>
      <c r="G14" s="118">
        <f t="shared" si="3"/>
        <v>9.9897237031951053E-3</v>
      </c>
      <c r="H14" s="142">
        <f t="shared" si="4"/>
        <v>0.98796258000000003</v>
      </c>
      <c r="I14" s="143">
        <f t="shared" si="10"/>
        <v>0.87494861655718636</v>
      </c>
      <c r="K14" s="142">
        <f t="shared" si="11"/>
        <v>0.74621539663662739</v>
      </c>
      <c r="M14" s="144">
        <v>1</v>
      </c>
      <c r="N14" s="145">
        <f t="shared" si="5"/>
        <v>6</v>
      </c>
      <c r="O14" s="146">
        <f t="shared" si="6"/>
        <v>5.9938342219170632E-2</v>
      </c>
      <c r="P14" s="86">
        <f t="shared" si="7"/>
        <v>4.010016235080606E-2</v>
      </c>
      <c r="Q14" s="147">
        <f t="shared" si="12"/>
        <v>0.68554513538793382</v>
      </c>
      <c r="R14" s="117"/>
      <c r="S14" s="140">
        <f t="shared" si="8"/>
        <v>204.76962968048613</v>
      </c>
      <c r="T14" s="82"/>
      <c r="U14" s="140">
        <f t="shared" si="9"/>
        <v>133.69411762156756</v>
      </c>
    </row>
    <row r="15" spans="1:23" ht="15">
      <c r="A15" s="141">
        <v>61</v>
      </c>
      <c r="B15" s="109">
        <f>'Q3 Base'!B11</f>
        <v>2.441E-3</v>
      </c>
      <c r="C15" s="118">
        <f t="shared" si="0"/>
        <v>2.4439840976106424E-3</v>
      </c>
      <c r="D15" s="110">
        <f>'Q3 Base'!D11</f>
        <v>0.01</v>
      </c>
      <c r="E15" s="118">
        <f t="shared" si="1"/>
        <v>1.0050335853501451E-2</v>
      </c>
      <c r="F15" s="142">
        <f t="shared" si="2"/>
        <v>2.4287795274404228E-3</v>
      </c>
      <c r="G15" s="118">
        <f t="shared" si="3"/>
        <v>9.9878104725596387E-3</v>
      </c>
      <c r="H15" s="142">
        <f t="shared" si="4"/>
        <v>0.98758340999999994</v>
      </c>
      <c r="I15" s="143">
        <f t="shared" si="10"/>
        <v>0.86441649258126863</v>
      </c>
      <c r="K15" s="142">
        <f t="shared" si="11"/>
        <v>0.71068133013012125</v>
      </c>
      <c r="M15" s="144">
        <v>1</v>
      </c>
      <c r="N15" s="145">
        <f t="shared" si="5"/>
        <v>7</v>
      </c>
      <c r="O15" s="146">
        <f t="shared" si="6"/>
        <v>6.9914673307917466E-2</v>
      </c>
      <c r="P15" s="86">
        <f t="shared" si="7"/>
        <v>4.4010969248399874E-2</v>
      </c>
      <c r="Q15" s="147">
        <f t="shared" si="12"/>
        <v>0.64504089587077362</v>
      </c>
      <c r="R15" s="117"/>
      <c r="S15" s="140">
        <f t="shared" si="8"/>
        <v>242.87795274404229</v>
      </c>
      <c r="T15" s="82"/>
      <c r="U15" s="140">
        <f t="shared" si="9"/>
        <v>149.20591640502519</v>
      </c>
    </row>
    <row r="16" spans="1:23" ht="15">
      <c r="A16" s="141">
        <v>62</v>
      </c>
      <c r="B16" s="109">
        <f>'Q3 Base'!B12</f>
        <v>2.885E-3</v>
      </c>
      <c r="C16" s="118">
        <f t="shared" si="0"/>
        <v>2.8891696340271555E-3</v>
      </c>
      <c r="D16" s="110">
        <f>'Q3 Base'!D12</f>
        <v>0.01</v>
      </c>
      <c r="E16" s="118">
        <f t="shared" si="1"/>
        <v>1.0050335853501451E-2</v>
      </c>
      <c r="F16" s="142">
        <f t="shared" si="2"/>
        <v>2.8705577833942927E-3</v>
      </c>
      <c r="G16" s="118">
        <f t="shared" si="3"/>
        <v>9.985592216605773E-3</v>
      </c>
      <c r="H16" s="142">
        <f t="shared" si="4"/>
        <v>0.98714384999999993</v>
      </c>
      <c r="I16" s="143">
        <f t="shared" si="10"/>
        <v>0.85368338740364891</v>
      </c>
      <c r="K16" s="142">
        <f t="shared" si="11"/>
        <v>0.67683936202868689</v>
      </c>
      <c r="M16" s="144">
        <v>1</v>
      </c>
      <c r="N16" s="145">
        <f t="shared" si="5"/>
        <v>8</v>
      </c>
      <c r="O16" s="146">
        <f t="shared" si="6"/>
        <v>7.9884737732846184E-2</v>
      </c>
      <c r="P16" s="86">
        <f t="shared" si="7"/>
        <v>4.7297795680587958E-2</v>
      </c>
      <c r="Q16" s="147">
        <f t="shared" si="12"/>
        <v>0.60669684527001277</v>
      </c>
      <c r="R16" s="117"/>
      <c r="S16" s="140">
        <f t="shared" si="8"/>
        <v>287.05577833942925</v>
      </c>
      <c r="T16" s="82"/>
      <c r="U16" s="140">
        <f t="shared" si="9"/>
        <v>165.86270012862838</v>
      </c>
    </row>
    <row r="17" spans="1:22" ht="15">
      <c r="A17" s="141">
        <v>63</v>
      </c>
      <c r="B17" s="109">
        <f>'Q3 Base'!B13</f>
        <v>3.4009999999999999E-3</v>
      </c>
      <c r="C17" s="118">
        <f t="shared" si="0"/>
        <v>3.4067965469357056E-3</v>
      </c>
      <c r="D17" s="110">
        <f>'Q3 Base'!D13</f>
        <v>0.01</v>
      </c>
      <c r="E17" s="118">
        <f t="shared" si="1"/>
        <v>1.0050335853501451E-2</v>
      </c>
      <c r="F17" s="142">
        <f t="shared" si="2"/>
        <v>3.3839761711376691E-3</v>
      </c>
      <c r="G17" s="118">
        <f t="shared" si="3"/>
        <v>9.9830138288622989E-3</v>
      </c>
      <c r="H17" s="142">
        <f t="shared" si="4"/>
        <v>0.98663301000000003</v>
      </c>
      <c r="I17" s="143">
        <f t="shared" si="10"/>
        <v>0.84270830572267941</v>
      </c>
      <c r="K17" s="142">
        <f t="shared" si="11"/>
        <v>0.64460891621779703</v>
      </c>
      <c r="M17" s="144">
        <v>1</v>
      </c>
      <c r="N17" s="145">
        <f t="shared" si="5"/>
        <v>9</v>
      </c>
      <c r="O17" s="146">
        <f t="shared" si="6"/>
        <v>8.9847124459760688E-2</v>
      </c>
      <c r="P17" s="86">
        <f t="shared" si="7"/>
        <v>5.0011791784982912E-2</v>
      </c>
      <c r="Q17" s="147">
        <f t="shared" si="12"/>
        <v>0.5703781520216139</v>
      </c>
      <c r="R17" s="117"/>
      <c r="S17" s="140">
        <f t="shared" si="8"/>
        <v>338.3976171137669</v>
      </c>
      <c r="T17" s="82"/>
      <c r="U17" s="140">
        <f t="shared" si="9"/>
        <v>183.8234357122553</v>
      </c>
    </row>
    <row r="18" spans="1:22" ht="15">
      <c r="A18" s="141">
        <v>64</v>
      </c>
      <c r="B18" s="109">
        <f>'Q3 Base'!B14</f>
        <v>3.9960000000000004E-3</v>
      </c>
      <c r="C18" s="118">
        <f t="shared" si="0"/>
        <v>4.0040053413461542E-3</v>
      </c>
      <c r="D18" s="110">
        <f>'Q3 Base'!D14</f>
        <v>0.01</v>
      </c>
      <c r="E18" s="118">
        <f t="shared" si="1"/>
        <v>1.0050335853501451E-2</v>
      </c>
      <c r="F18" s="142">
        <f t="shared" si="2"/>
        <v>3.9759998657586835E-3</v>
      </c>
      <c r="G18" s="118">
        <f t="shared" si="3"/>
        <v>9.980040134241374E-3</v>
      </c>
      <c r="H18" s="142">
        <f t="shared" si="4"/>
        <v>0.98604395999999994</v>
      </c>
      <c r="I18" s="143">
        <f t="shared" si="10"/>
        <v>0.83144383222716745</v>
      </c>
      <c r="K18" s="142">
        <f t="shared" si="11"/>
        <v>0.6139132535407591</v>
      </c>
      <c r="M18" s="144">
        <v>1</v>
      </c>
      <c r="N18" s="145">
        <f t="shared" si="5"/>
        <v>10</v>
      </c>
      <c r="O18" s="146">
        <f t="shared" si="6"/>
        <v>9.9800401342413747E-2</v>
      </c>
      <c r="P18" s="86">
        <f t="shared" si="7"/>
        <v>5.2199562446305817E-2</v>
      </c>
      <c r="Q18" s="147">
        <f t="shared" si="12"/>
        <v>0.53595610758792622</v>
      </c>
      <c r="R18" s="117"/>
      <c r="S18" s="140">
        <f t="shared" si="8"/>
        <v>397.59998657586834</v>
      </c>
      <c r="T18" s="82"/>
      <c r="U18" s="140">
        <f t="shared" si="9"/>
        <v>202.948705887823</v>
      </c>
    </row>
    <row r="19" spans="1:22" ht="15">
      <c r="A19" s="141">
        <v>65</v>
      </c>
      <c r="B19" s="109">
        <f>'Q3 Base'!B15</f>
        <v>4.6810000000000003E-3</v>
      </c>
      <c r="C19" s="118">
        <f t="shared" si="0"/>
        <v>4.6919901906336981E-3</v>
      </c>
      <c r="D19" s="110">
        <f>'Q3 Base'!D15</f>
        <v>0</v>
      </c>
      <c r="E19" s="118">
        <f t="shared" si="1"/>
        <v>0</v>
      </c>
      <c r="F19" s="142">
        <f t="shared" si="2"/>
        <v>4.6810000000000462E-3</v>
      </c>
      <c r="G19" s="118">
        <f t="shared" si="3"/>
        <v>0</v>
      </c>
      <c r="H19" s="142">
        <f t="shared" si="4"/>
        <v>0.99531899999999995</v>
      </c>
      <c r="I19" s="143">
        <f t="shared" si="10"/>
        <v>0.81984016884685174</v>
      </c>
      <c r="K19" s="142">
        <f t="shared" si="11"/>
        <v>0.58467928908643718</v>
      </c>
      <c r="M19" s="144">
        <v>1</v>
      </c>
      <c r="N19" s="145">
        <f t="shared" si="5"/>
        <v>11</v>
      </c>
      <c r="O19" s="146">
        <f t="shared" si="6"/>
        <v>0</v>
      </c>
      <c r="P19" s="86">
        <f t="shared" si="7"/>
        <v>0</v>
      </c>
      <c r="Q19" s="147">
        <f t="shared" si="12"/>
        <v>0.50331074544017607</v>
      </c>
      <c r="R19" s="117"/>
      <c r="S19" s="140">
        <f t="shared" si="8"/>
        <v>468.10000000000463</v>
      </c>
      <c r="T19" s="82"/>
      <c r="U19" s="140">
        <f t="shared" si="9"/>
        <v>224.38072375290355</v>
      </c>
    </row>
    <row r="20" spans="1:22" ht="15">
      <c r="A20" s="141">
        <v>66</v>
      </c>
      <c r="B20" s="109">
        <f>'Q3 Base'!B16</f>
        <v>5.4669999999999996E-3</v>
      </c>
      <c r="C20" s="118">
        <f t="shared" si="0"/>
        <v>5.4819987348665227E-3</v>
      </c>
      <c r="D20" s="110">
        <f>'Q3 Base'!D16</f>
        <v>0</v>
      </c>
      <c r="E20" s="118">
        <f t="shared" si="1"/>
        <v>0</v>
      </c>
      <c r="F20" s="142">
        <f t="shared" si="2"/>
        <v>5.4669999999999996E-3</v>
      </c>
      <c r="G20" s="118">
        <f t="shared" si="3"/>
        <v>0</v>
      </c>
      <c r="H20" s="142">
        <f t="shared" si="4"/>
        <v>0.994533</v>
      </c>
      <c r="I20" s="143">
        <f t="shared" si="10"/>
        <v>0.81600249701647953</v>
      </c>
      <c r="K20" s="142">
        <f t="shared" si="11"/>
        <v>0.55683741817755916</v>
      </c>
      <c r="M20" s="144">
        <v>1</v>
      </c>
      <c r="N20" s="145">
        <f t="shared" si="5"/>
        <v>12</v>
      </c>
      <c r="O20" s="146">
        <f t="shared" si="6"/>
        <v>0</v>
      </c>
      <c r="P20" s="86">
        <f t="shared" si="7"/>
        <v>0</v>
      </c>
      <c r="Q20" s="147">
        <f t="shared" si="12"/>
        <v>0.47709975984835284</v>
      </c>
      <c r="R20" s="117"/>
      <c r="S20" s="140">
        <f t="shared" si="8"/>
        <v>546.69999999999993</v>
      </c>
      <c r="T20" s="82"/>
      <c r="U20" s="140">
        <f t="shared" si="9"/>
        <v>248.40994162770897</v>
      </c>
    </row>
    <row r="21" spans="1:22" ht="15">
      <c r="A21" s="141">
        <v>67</v>
      </c>
      <c r="B21" s="109">
        <f>'Q3 Base'!B17</f>
        <v>6.3670000000000003E-3</v>
      </c>
      <c r="C21" s="118">
        <f t="shared" si="0"/>
        <v>6.387355794061144E-3</v>
      </c>
      <c r="D21" s="110">
        <f>'Q3 Base'!D17</f>
        <v>0</v>
      </c>
      <c r="E21" s="118">
        <f t="shared" si="1"/>
        <v>0</v>
      </c>
      <c r="F21" s="142">
        <f t="shared" si="2"/>
        <v>6.3670000000000115E-3</v>
      </c>
      <c r="G21" s="118">
        <f t="shared" si="3"/>
        <v>0</v>
      </c>
      <c r="H21" s="142">
        <f t="shared" si="4"/>
        <v>0.99363299999999999</v>
      </c>
      <c r="I21" s="143">
        <f t="shared" si="10"/>
        <v>0.81154141136529045</v>
      </c>
      <c r="K21" s="142">
        <f t="shared" si="11"/>
        <v>0.5303213506452944</v>
      </c>
      <c r="M21" s="144">
        <v>1</v>
      </c>
      <c r="N21" s="145">
        <f t="shared" si="5"/>
        <v>13</v>
      </c>
      <c r="O21" s="146">
        <f t="shared" si="6"/>
        <v>0</v>
      </c>
      <c r="P21" s="86">
        <f t="shared" si="7"/>
        <v>0</v>
      </c>
      <c r="Q21" s="147">
        <f t="shared" si="12"/>
        <v>0.45189662424882082</v>
      </c>
      <c r="R21" s="117"/>
      <c r="S21" s="140">
        <f t="shared" si="8"/>
        <v>636.70000000000118</v>
      </c>
      <c r="T21" s="82"/>
      <c r="U21" s="140">
        <f t="shared" si="9"/>
        <v>274.02150538973785</v>
      </c>
    </row>
    <row r="22" spans="1:22" ht="15">
      <c r="A22" s="141">
        <v>68</v>
      </c>
      <c r="B22" s="109">
        <f>'Q3 Base'!B18</f>
        <v>7.3949999999999997E-3</v>
      </c>
      <c r="C22" s="118">
        <f t="shared" si="0"/>
        <v>7.4224785656424692E-3</v>
      </c>
      <c r="D22" s="110">
        <f>'Q3 Base'!D18</f>
        <v>0</v>
      </c>
      <c r="E22" s="118">
        <f t="shared" si="1"/>
        <v>0</v>
      </c>
      <c r="F22" s="142">
        <f t="shared" si="2"/>
        <v>7.3950000000000404E-3</v>
      </c>
      <c r="G22" s="118">
        <f t="shared" si="3"/>
        <v>0</v>
      </c>
      <c r="H22" s="142">
        <f t="shared" si="4"/>
        <v>0.99260499999999996</v>
      </c>
      <c r="I22" s="143">
        <f t="shared" si="10"/>
        <v>0.80637432719912761</v>
      </c>
      <c r="K22" s="142">
        <f t="shared" si="11"/>
        <v>0.50506795299551843</v>
      </c>
      <c r="M22" s="144">
        <v>1</v>
      </c>
      <c r="N22" s="145">
        <f t="shared" si="5"/>
        <v>14</v>
      </c>
      <c r="O22" s="146">
        <f t="shared" si="6"/>
        <v>0</v>
      </c>
      <c r="P22" s="86">
        <f t="shared" si="7"/>
        <v>0</v>
      </c>
      <c r="Q22" s="147">
        <f t="shared" si="12"/>
        <v>0.42763752232593188</v>
      </c>
      <c r="R22" s="117"/>
      <c r="S22" s="140">
        <f t="shared" si="8"/>
        <v>739.50000000000409</v>
      </c>
      <c r="T22" s="82"/>
      <c r="U22" s="140">
        <f t="shared" si="9"/>
        <v>301.17899786669369</v>
      </c>
    </row>
    <row r="23" spans="1:22" ht="15">
      <c r="A23" s="148">
        <v>69</v>
      </c>
      <c r="B23" s="122">
        <f>'Q3 Base'!B19</f>
        <v>8.5629999999999994E-3</v>
      </c>
      <c r="C23" s="123">
        <f t="shared" si="0"/>
        <v>8.599873131815013E-3</v>
      </c>
      <c r="D23" s="149">
        <f>'Q3 Base'!D19</f>
        <v>0</v>
      </c>
      <c r="E23" s="123">
        <f t="shared" si="1"/>
        <v>0</v>
      </c>
      <c r="F23" s="150">
        <f t="shared" si="2"/>
        <v>8.5629999999999873E-3</v>
      </c>
      <c r="G23" s="123">
        <f t="shared" si="3"/>
        <v>0</v>
      </c>
      <c r="H23" s="150">
        <f t="shared" si="4"/>
        <v>0.99143700000000001</v>
      </c>
      <c r="I23" s="151">
        <f t="shared" si="10"/>
        <v>0.80041118904949005</v>
      </c>
      <c r="K23" s="150">
        <f t="shared" si="11"/>
        <v>0.48101709809096993</v>
      </c>
      <c r="M23" s="152">
        <v>1</v>
      </c>
      <c r="N23" s="153">
        <f t="shared" si="5"/>
        <v>15</v>
      </c>
      <c r="O23" s="154">
        <f t="shared" si="6"/>
        <v>0</v>
      </c>
      <c r="P23" s="96">
        <f t="shared" si="7"/>
        <v>0</v>
      </c>
      <c r="Q23" s="155">
        <f t="shared" si="12"/>
        <v>0.40426204080793487</v>
      </c>
      <c r="R23" s="117"/>
      <c r="S23" s="156">
        <f t="shared" si="8"/>
        <v>856.2999999999987</v>
      </c>
      <c r="T23" s="157">
        <f>'Q3 (i)'!E14*H23</f>
        <v>133762.54884739209</v>
      </c>
      <c r="U23" s="156">
        <f t="shared" si="9"/>
        <v>51829.80053929679</v>
      </c>
    </row>
    <row r="24" spans="1:22" ht="15">
      <c r="B24" s="112"/>
      <c r="C24" s="112"/>
      <c r="D24" s="158"/>
      <c r="E24" s="158"/>
      <c r="F24" s="112"/>
      <c r="G24" s="112"/>
      <c r="H24" s="112"/>
      <c r="I24" s="112"/>
      <c r="K24" s="112"/>
      <c r="M24" s="159"/>
      <c r="R24" s="117"/>
      <c r="S24" s="160"/>
      <c r="U24" s="161"/>
    </row>
    <row r="26" spans="1:22" ht="15">
      <c r="P26" s="1" t="s">
        <v>324</v>
      </c>
      <c r="Q26" s="118">
        <f>SUM(Q9:Q25)-SUM(P9:P25)</f>
        <v>9.0990063895987099</v>
      </c>
      <c r="R26" s="162" t="s">
        <v>31</v>
      </c>
      <c r="T26" s="53" t="s">
        <v>325</v>
      </c>
      <c r="U26" s="163">
        <f>SUM(U9:U25)</f>
        <v>54270.966337667895</v>
      </c>
      <c r="V26" s="162" t="s">
        <v>25</v>
      </c>
    </row>
    <row r="27" spans="1:22">
      <c r="U27" s="55"/>
    </row>
    <row r="28" spans="1:22" ht="15">
      <c r="T28" s="53" t="s">
        <v>326</v>
      </c>
      <c r="U28" s="163">
        <f>U26/Q26</f>
        <v>5964.493705566173</v>
      </c>
      <c r="V28" s="162" t="s">
        <v>31</v>
      </c>
    </row>
  </sheetData>
  <mergeCells count="3">
    <mergeCell ref="P4:S4"/>
    <mergeCell ref="Q5:S5"/>
    <mergeCell ref="M7:Q7"/>
  </mergeCells>
  <printOptions gridLines="1" gridLinesSet="0"/>
  <pageMargins left="0.7" right="0.7" top="0.75" bottom="0.75" header="0.5" footer="0.5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dimension ref="A2:W27"/>
  <sheetViews>
    <sheetView workbookViewId="0">
      <selection activeCell="I4" sqref="I4"/>
    </sheetView>
  </sheetViews>
  <sheetFormatPr defaultRowHeight="12.75"/>
  <cols>
    <col min="1" max="1" width="11.7109375" style="126" customWidth="1"/>
    <col min="2" max="2" width="9.140625" style="1"/>
    <col min="3" max="3" width="11.85546875" style="1" bestFit="1" customWidth="1"/>
    <col min="4" max="5" width="11.85546875" style="1" customWidth="1"/>
    <col min="6" max="6" width="10.7109375" style="1" bestFit="1" customWidth="1"/>
    <col min="7" max="7" width="14.42578125" style="1" bestFit="1" customWidth="1"/>
    <col min="8" max="9" width="9.140625" style="1"/>
    <col min="10" max="10" width="3.140625" style="1" customWidth="1"/>
    <col min="11" max="11" width="9.140625" style="1"/>
    <col min="12" max="12" width="3" style="1" customWidth="1"/>
    <col min="13" max="13" width="13.28515625" style="1" customWidth="1"/>
    <col min="14" max="14" width="11.7109375" style="1" customWidth="1"/>
    <col min="15" max="15" width="10.42578125" style="1" customWidth="1"/>
    <col min="16" max="16" width="12.5703125" style="1" bestFit="1" customWidth="1"/>
    <col min="17" max="17" width="12.5703125" style="1" customWidth="1"/>
    <col min="18" max="18" width="3" style="1" customWidth="1"/>
    <col min="19" max="19" width="10.42578125" style="1" customWidth="1"/>
    <col min="20" max="21" width="11.28515625" style="1" customWidth="1"/>
    <col min="22" max="22" width="11.5703125" style="1" customWidth="1"/>
    <col min="23" max="23" width="15.28515625" style="1" customWidth="1"/>
    <col min="24" max="16384" width="9.140625" style="1"/>
  </cols>
  <sheetData>
    <row r="2" spans="1:23" s="2" customFormat="1" ht="18.75">
      <c r="A2" s="3" t="s">
        <v>327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4" spans="1:23" ht="15">
      <c r="N4" s="53"/>
      <c r="O4" s="117"/>
      <c r="P4" s="195" t="s">
        <v>299</v>
      </c>
      <c r="Q4" s="203"/>
      <c r="R4" s="203"/>
      <c r="S4" s="196"/>
      <c r="T4" s="116">
        <v>0.05</v>
      </c>
      <c r="U4" s="53"/>
    </row>
    <row r="5" spans="1:23">
      <c r="M5" s="195" t="s">
        <v>328</v>
      </c>
      <c r="N5" s="196"/>
      <c r="O5" s="164">
        <f>'Q3 (ii)'!U28</f>
        <v>5964.493705566173</v>
      </c>
      <c r="P5" s="195" t="s">
        <v>305</v>
      </c>
      <c r="Q5" s="203"/>
      <c r="R5" s="203"/>
      <c r="S5" s="196"/>
      <c r="T5" s="115">
        <v>100000</v>
      </c>
      <c r="U5" s="53"/>
    </row>
    <row r="6" spans="1:23" ht="15">
      <c r="C6" s="117"/>
      <c r="D6" s="117"/>
      <c r="E6" s="117"/>
      <c r="F6" s="117"/>
      <c r="G6" s="117"/>
      <c r="H6" s="117"/>
      <c r="I6" s="117"/>
      <c r="K6" s="117"/>
      <c r="L6" s="117"/>
      <c r="M6" s="117"/>
      <c r="N6" s="117"/>
      <c r="O6" s="117"/>
      <c r="P6" s="117"/>
      <c r="Q6" s="117"/>
      <c r="R6" s="117"/>
      <c r="S6" s="117"/>
      <c r="T6" s="117"/>
      <c r="U6" s="117"/>
      <c r="V6" s="117"/>
      <c r="W6" s="117"/>
    </row>
    <row r="7" spans="1:23" s="117" customFormat="1" ht="15">
      <c r="M7" s="200" t="s">
        <v>306</v>
      </c>
      <c r="N7" s="201"/>
      <c r="O7" s="201"/>
      <c r="P7" s="201"/>
      <c r="Q7" s="202"/>
      <c r="R7" s="165"/>
    </row>
    <row r="8" spans="1:23" ht="38.25">
      <c r="A8" s="19" t="s">
        <v>307</v>
      </c>
      <c r="B8" s="19" t="s">
        <v>308</v>
      </c>
      <c r="C8" s="19" t="s">
        <v>309</v>
      </c>
      <c r="D8" s="19" t="s">
        <v>310</v>
      </c>
      <c r="E8" s="19" t="s">
        <v>311</v>
      </c>
      <c r="F8" s="19" t="s">
        <v>312</v>
      </c>
      <c r="G8" s="19" t="s">
        <v>313</v>
      </c>
      <c r="H8" s="20" t="s">
        <v>314</v>
      </c>
      <c r="I8" s="19" t="s">
        <v>329</v>
      </c>
      <c r="J8" s="117"/>
      <c r="K8" s="19" t="s">
        <v>316</v>
      </c>
      <c r="L8" s="117"/>
      <c r="M8" s="128" t="s">
        <v>317</v>
      </c>
      <c r="N8" s="128" t="s">
        <v>295</v>
      </c>
      <c r="O8" s="128" t="s">
        <v>318</v>
      </c>
      <c r="P8" s="129" t="s">
        <v>319</v>
      </c>
      <c r="Q8" s="129" t="s">
        <v>320</v>
      </c>
      <c r="R8" s="165"/>
      <c r="S8" s="19" t="s">
        <v>321</v>
      </c>
      <c r="T8" s="21" t="s">
        <v>330</v>
      </c>
      <c r="U8" s="166" t="s">
        <v>331</v>
      </c>
      <c r="V8" s="166" t="s">
        <v>332</v>
      </c>
    </row>
    <row r="9" spans="1:23" ht="15">
      <c r="A9" s="130">
        <v>55</v>
      </c>
      <c r="B9" s="105">
        <f>'Q3 Base'!B5</f>
        <v>1.0460000000000001E-3</v>
      </c>
      <c r="C9" s="167">
        <f t="shared" ref="C9:C19" si="0">-LN(1-B9)</f>
        <v>1.0465474397812931E-3</v>
      </c>
      <c r="D9" s="106">
        <f>'Q3 Base'!D5</f>
        <v>2.5000000000000001E-2</v>
      </c>
      <c r="E9" s="167">
        <f t="shared" ref="E9:E19" si="1">-LN(1-D9)</f>
        <v>2.5317807984289897E-2</v>
      </c>
      <c r="F9" s="132">
        <f t="shared" ref="F9:F19" si="2">(1-EXP(-$C9-$E9))*$C9/($C9+$E9)</f>
        <v>1.0328721094440597E-3</v>
      </c>
      <c r="G9" s="131">
        <f t="shared" ref="G9:G19" si="3">(1-EXP(-$C9-$E9))*$E9/($C9+$E9)</f>
        <v>2.4986977890556008E-2</v>
      </c>
      <c r="H9" s="132">
        <f t="shared" ref="H9:H19" si="4">1-F9-G9</f>
        <v>0.97398014999999993</v>
      </c>
      <c r="I9" s="133">
        <v>1</v>
      </c>
      <c r="J9" s="117"/>
      <c r="K9" s="132">
        <f>1/(1+$T$4)</f>
        <v>0.95238095238095233</v>
      </c>
      <c r="L9" s="117"/>
      <c r="M9" s="134">
        <v>1</v>
      </c>
      <c r="N9" s="135">
        <f t="shared" ref="N9:N19" si="5">A9-$A$9+1</f>
        <v>1</v>
      </c>
      <c r="O9" s="168">
        <f t="shared" ref="O9:O19" si="6">N9*G9</f>
        <v>2.4986977890556008E-2</v>
      </c>
      <c r="P9" s="137">
        <f t="shared" ref="P9:P19" si="7">O9*I9*K9*(1+$T$4)^0.5</f>
        <v>2.4384793546156993E-2</v>
      </c>
      <c r="Q9" s="138">
        <f>M9*I9</f>
        <v>1</v>
      </c>
      <c r="R9" s="165"/>
      <c r="S9" s="139">
        <f t="shared" ref="S9:S19" si="8">$T$5*F9</f>
        <v>103.28721094440597</v>
      </c>
      <c r="T9" s="169"/>
      <c r="U9" s="170">
        <f t="shared" ref="U9:U19" si="9">(S9*K9*I9)</f>
        <v>98.368772328005676</v>
      </c>
      <c r="V9" s="171">
        <f t="shared" ref="V9:V19" si="10">(T9*K9*I9)</f>
        <v>0</v>
      </c>
    </row>
    <row r="10" spans="1:23" ht="15">
      <c r="A10" s="141">
        <v>56</v>
      </c>
      <c r="B10" s="109">
        <f>'Q3 Base'!B6</f>
        <v>1.199E-3</v>
      </c>
      <c r="C10" s="112">
        <f t="shared" si="0"/>
        <v>1.1997193755783199E-3</v>
      </c>
      <c r="D10" s="110">
        <f>'Q3 Base'!D6</f>
        <v>2.5000000000000001E-2</v>
      </c>
      <c r="E10" s="112">
        <f t="shared" si="1"/>
        <v>2.5317807984289897E-2</v>
      </c>
      <c r="F10" s="142">
        <f t="shared" si="2"/>
        <v>1.1839522556694898E-3</v>
      </c>
      <c r="G10" s="118">
        <f t="shared" si="3"/>
        <v>2.4985072744330466E-2</v>
      </c>
      <c r="H10" s="142">
        <f t="shared" si="4"/>
        <v>0.97383097500000004</v>
      </c>
      <c r="I10" s="143">
        <f t="shared" ref="I10:I19" si="11">I9*H9</f>
        <v>0.97398014999999993</v>
      </c>
      <c r="J10" s="117"/>
      <c r="K10" s="142">
        <f t="shared" ref="K10:K19" si="12">K9/(1+$T$4)</f>
        <v>0.90702947845804982</v>
      </c>
      <c r="L10" s="117"/>
      <c r="M10" s="144">
        <v>1</v>
      </c>
      <c r="N10" s="145">
        <f t="shared" si="5"/>
        <v>2</v>
      </c>
      <c r="O10" s="172">
        <f t="shared" si="6"/>
        <v>4.9970145488660932E-2</v>
      </c>
      <c r="P10" s="86">
        <f t="shared" si="7"/>
        <v>4.5235226705545049E-2</v>
      </c>
      <c r="Q10" s="147">
        <f t="shared" ref="Q10:Q19" si="13">M10*I10*K9</f>
        <v>0.92760014285714276</v>
      </c>
      <c r="R10" s="165"/>
      <c r="S10" s="140">
        <f t="shared" si="8"/>
        <v>118.39522556694898</v>
      </c>
      <c r="T10" s="173"/>
      <c r="U10" s="174">
        <f t="shared" si="9"/>
        <v>104.59374109476715</v>
      </c>
      <c r="V10" s="175">
        <f t="shared" si="10"/>
        <v>0</v>
      </c>
    </row>
    <row r="11" spans="1:23" ht="15">
      <c r="A11" s="141">
        <v>57</v>
      </c>
      <c r="B11" s="109">
        <f>'Q3 Base'!B7</f>
        <v>1.3749999999999999E-3</v>
      </c>
      <c r="C11" s="112">
        <f t="shared" si="0"/>
        <v>1.3759461799310734E-3</v>
      </c>
      <c r="D11" s="110">
        <f>'Q3 Base'!D7</f>
        <v>2.5000000000000001E-2</v>
      </c>
      <c r="E11" s="112">
        <f t="shared" si="1"/>
        <v>2.5317807984289897E-2</v>
      </c>
      <c r="F11" s="142">
        <f t="shared" si="2"/>
        <v>1.3577439172765627E-3</v>
      </c>
      <c r="G11" s="118">
        <f t="shared" si="3"/>
        <v>2.4982881082723445E-2</v>
      </c>
      <c r="H11" s="142">
        <f t="shared" si="4"/>
        <v>0.97365937499999999</v>
      </c>
      <c r="I11" s="143">
        <f t="shared" si="11"/>
        <v>0.94849203910514623</v>
      </c>
      <c r="J11" s="117"/>
      <c r="K11" s="142">
        <f t="shared" si="12"/>
        <v>0.86383759853147601</v>
      </c>
      <c r="L11" s="117"/>
      <c r="M11" s="144">
        <v>1</v>
      </c>
      <c r="N11" s="145">
        <f t="shared" si="5"/>
        <v>3</v>
      </c>
      <c r="O11" s="172">
        <f t="shared" si="6"/>
        <v>7.4948643248170327E-2</v>
      </c>
      <c r="P11" s="86">
        <f t="shared" si="7"/>
        <v>6.2925143976554521E-2</v>
      </c>
      <c r="Q11" s="147">
        <f t="shared" si="13"/>
        <v>0.86031023955115293</v>
      </c>
      <c r="R11" s="165"/>
      <c r="S11" s="140">
        <f t="shared" si="8"/>
        <v>135.77439172765628</v>
      </c>
      <c r="T11" s="173"/>
      <c r="U11" s="174">
        <f t="shared" si="9"/>
        <v>111.24580902107816</v>
      </c>
      <c r="V11" s="175">
        <f t="shared" si="10"/>
        <v>0</v>
      </c>
    </row>
    <row r="12" spans="1:23" ht="15">
      <c r="A12" s="141">
        <v>58</v>
      </c>
      <c r="B12" s="109">
        <f>'Q3 Base'!B8</f>
        <v>1.575E-3</v>
      </c>
      <c r="C12" s="112">
        <f t="shared" si="0"/>
        <v>1.5762416163684341E-3</v>
      </c>
      <c r="D12" s="110">
        <f>'Q3 Base'!D8</f>
        <v>2.5000000000000001E-2</v>
      </c>
      <c r="E12" s="112">
        <f t="shared" si="1"/>
        <v>2.5317807984289897E-2</v>
      </c>
      <c r="F12" s="142">
        <f t="shared" si="2"/>
        <v>1.5552345988208065E-3</v>
      </c>
      <c r="G12" s="118">
        <f t="shared" si="3"/>
        <v>2.4980390401179258E-2</v>
      </c>
      <c r="H12" s="142">
        <f t="shared" si="4"/>
        <v>0.97346437499999994</v>
      </c>
      <c r="I12" s="143">
        <f t="shared" si="11"/>
        <v>0.92350816598759222</v>
      </c>
      <c r="J12" s="117"/>
      <c r="K12" s="142">
        <f t="shared" si="12"/>
        <v>0.82270247479188185</v>
      </c>
      <c r="L12" s="117"/>
      <c r="M12" s="144">
        <v>1</v>
      </c>
      <c r="N12" s="145">
        <f t="shared" si="5"/>
        <v>4</v>
      </c>
      <c r="O12" s="172">
        <f t="shared" si="6"/>
        <v>9.9921561604717032E-2</v>
      </c>
      <c r="P12" s="86">
        <f t="shared" si="7"/>
        <v>7.7792442215351448E-2</v>
      </c>
      <c r="Q12" s="147">
        <f t="shared" si="13"/>
        <v>0.79776107633092941</v>
      </c>
      <c r="R12" s="165"/>
      <c r="S12" s="140">
        <f t="shared" si="8"/>
        <v>155.52345988208066</v>
      </c>
      <c r="T12" s="173"/>
      <c r="U12" s="174">
        <f t="shared" si="9"/>
        <v>118.16244071451312</v>
      </c>
      <c r="V12" s="175">
        <f t="shared" si="10"/>
        <v>0</v>
      </c>
    </row>
    <row r="13" spans="1:23" ht="15">
      <c r="A13" s="141">
        <v>59</v>
      </c>
      <c r="B13" s="109">
        <f>'Q3 Base'!B9</f>
        <v>1.8010000000000001E-3</v>
      </c>
      <c r="C13" s="112">
        <f t="shared" si="0"/>
        <v>1.8026237503758853E-3</v>
      </c>
      <c r="D13" s="110">
        <f>'Q3 Base'!D9</f>
        <v>2.5000000000000001E-2</v>
      </c>
      <c r="E13" s="112">
        <f t="shared" si="1"/>
        <v>2.5317807984289897E-2</v>
      </c>
      <c r="F13" s="142">
        <f t="shared" si="2"/>
        <v>1.7783992700165572E-3</v>
      </c>
      <c r="G13" s="118">
        <f t="shared" si="3"/>
        <v>2.4977575729983485E-2</v>
      </c>
      <c r="H13" s="142">
        <f t="shared" si="4"/>
        <v>0.97324402499999996</v>
      </c>
      <c r="I13" s="143">
        <f t="shared" si="11"/>
        <v>0.8990022996105077</v>
      </c>
      <c r="J13" s="117"/>
      <c r="K13" s="142">
        <f t="shared" si="12"/>
        <v>0.78352616646845885</v>
      </c>
      <c r="L13" s="117"/>
      <c r="M13" s="144">
        <v>1</v>
      </c>
      <c r="N13" s="145">
        <f t="shared" si="5"/>
        <v>5</v>
      </c>
      <c r="O13" s="172">
        <f t="shared" si="6"/>
        <v>0.12488787864991743</v>
      </c>
      <c r="P13" s="86">
        <f t="shared" si="7"/>
        <v>9.014242672845911E-2</v>
      </c>
      <c r="Q13" s="147">
        <f t="shared" si="13"/>
        <v>0.73961141673315756</v>
      </c>
      <c r="R13" s="165"/>
      <c r="S13" s="140">
        <f t="shared" si="8"/>
        <v>177.83992700165572</v>
      </c>
      <c r="T13" s="173"/>
      <c r="U13" s="174">
        <f t="shared" si="9"/>
        <v>125.2689908203961</v>
      </c>
      <c r="V13" s="175">
        <f t="shared" si="10"/>
        <v>0</v>
      </c>
    </row>
    <row r="14" spans="1:23" ht="15">
      <c r="A14" s="141">
        <v>60</v>
      </c>
      <c r="B14" s="109">
        <f>'Q3 Base'!B10</f>
        <v>2.0579999999999999E-3</v>
      </c>
      <c r="C14" s="112">
        <f t="shared" si="0"/>
        <v>2.0601205919516816E-3</v>
      </c>
      <c r="D14" s="110">
        <f>'Q3 Base'!D10</f>
        <v>0.01</v>
      </c>
      <c r="E14" s="112">
        <f t="shared" si="1"/>
        <v>1.0050335853501451E-2</v>
      </c>
      <c r="F14" s="142">
        <f t="shared" si="2"/>
        <v>2.0476962968048614E-3</v>
      </c>
      <c r="G14" s="118">
        <f t="shared" si="3"/>
        <v>9.9897237031951053E-3</v>
      </c>
      <c r="H14" s="142">
        <f t="shared" si="4"/>
        <v>0.98796258000000003</v>
      </c>
      <c r="I14" s="143">
        <f t="shared" si="11"/>
        <v>0.87494861655718636</v>
      </c>
      <c r="J14" s="117"/>
      <c r="K14" s="142">
        <f t="shared" si="12"/>
        <v>0.74621539663662739</v>
      </c>
      <c r="L14" s="117"/>
      <c r="M14" s="144">
        <v>1</v>
      </c>
      <c r="N14" s="145">
        <f t="shared" si="5"/>
        <v>6</v>
      </c>
      <c r="O14" s="172">
        <f t="shared" si="6"/>
        <v>5.9938342219170632E-2</v>
      </c>
      <c r="P14" s="86">
        <f t="shared" si="7"/>
        <v>4.010016235080606E-2</v>
      </c>
      <c r="Q14" s="147">
        <f t="shared" si="13"/>
        <v>0.68554513538793382</v>
      </c>
      <c r="R14" s="165"/>
      <c r="S14" s="140">
        <f t="shared" si="8"/>
        <v>204.76962968048613</v>
      </c>
      <c r="T14" s="173"/>
      <c r="U14" s="174">
        <f t="shared" si="9"/>
        <v>133.69411762156756</v>
      </c>
      <c r="V14" s="175">
        <f t="shared" si="10"/>
        <v>0</v>
      </c>
    </row>
    <row r="15" spans="1:23" ht="15">
      <c r="A15" s="141">
        <v>61</v>
      </c>
      <c r="B15" s="109">
        <f>'Q3 Base'!B11</f>
        <v>2.441E-3</v>
      </c>
      <c r="C15" s="112">
        <f t="shared" si="0"/>
        <v>2.4439840976106424E-3</v>
      </c>
      <c r="D15" s="110">
        <f>'Q3 Base'!D11</f>
        <v>0.01</v>
      </c>
      <c r="E15" s="112">
        <f t="shared" si="1"/>
        <v>1.0050335853501451E-2</v>
      </c>
      <c r="F15" s="142">
        <f t="shared" si="2"/>
        <v>2.4287795274404228E-3</v>
      </c>
      <c r="G15" s="118">
        <f t="shared" si="3"/>
        <v>9.9878104725596387E-3</v>
      </c>
      <c r="H15" s="142">
        <f t="shared" si="4"/>
        <v>0.98758340999999994</v>
      </c>
      <c r="I15" s="143">
        <f t="shared" si="11"/>
        <v>0.86441649258126863</v>
      </c>
      <c r="J15" s="117"/>
      <c r="K15" s="142">
        <f t="shared" si="12"/>
        <v>0.71068133013012125</v>
      </c>
      <c r="L15" s="117"/>
      <c r="M15" s="144">
        <v>1</v>
      </c>
      <c r="N15" s="145">
        <f t="shared" si="5"/>
        <v>7</v>
      </c>
      <c r="O15" s="172">
        <f t="shared" si="6"/>
        <v>6.9914673307917466E-2</v>
      </c>
      <c r="P15" s="86">
        <f t="shared" si="7"/>
        <v>4.4010969248399874E-2</v>
      </c>
      <c r="Q15" s="147">
        <f t="shared" si="13"/>
        <v>0.64504089587077362</v>
      </c>
      <c r="R15" s="165"/>
      <c r="S15" s="140">
        <f t="shared" si="8"/>
        <v>242.87795274404229</v>
      </c>
      <c r="T15" s="173"/>
      <c r="U15" s="174">
        <f t="shared" si="9"/>
        <v>149.20591640502519</v>
      </c>
      <c r="V15" s="175">
        <f t="shared" si="10"/>
        <v>0</v>
      </c>
    </row>
    <row r="16" spans="1:23" ht="15">
      <c r="A16" s="141">
        <v>62</v>
      </c>
      <c r="B16" s="109">
        <f>'Q3 Base'!B12</f>
        <v>2.885E-3</v>
      </c>
      <c r="C16" s="112">
        <f t="shared" si="0"/>
        <v>2.8891696340271555E-3</v>
      </c>
      <c r="D16" s="110">
        <f>'Q3 Base'!D12</f>
        <v>0.01</v>
      </c>
      <c r="E16" s="112">
        <f t="shared" si="1"/>
        <v>1.0050335853501451E-2</v>
      </c>
      <c r="F16" s="142">
        <f t="shared" si="2"/>
        <v>2.8705577833942927E-3</v>
      </c>
      <c r="G16" s="118">
        <f t="shared" si="3"/>
        <v>9.985592216605773E-3</v>
      </c>
      <c r="H16" s="142">
        <f t="shared" si="4"/>
        <v>0.98714384999999993</v>
      </c>
      <c r="I16" s="143">
        <f t="shared" si="11"/>
        <v>0.85368338740364891</v>
      </c>
      <c r="J16" s="117"/>
      <c r="K16" s="142">
        <f t="shared" si="12"/>
        <v>0.67683936202868689</v>
      </c>
      <c r="L16" s="117"/>
      <c r="M16" s="144">
        <v>1</v>
      </c>
      <c r="N16" s="145">
        <f t="shared" si="5"/>
        <v>8</v>
      </c>
      <c r="O16" s="172">
        <f t="shared" si="6"/>
        <v>7.9884737732846184E-2</v>
      </c>
      <c r="P16" s="86">
        <f t="shared" si="7"/>
        <v>4.7297795680587958E-2</v>
      </c>
      <c r="Q16" s="147">
        <f t="shared" si="13"/>
        <v>0.60669684527001277</v>
      </c>
      <c r="R16" s="165"/>
      <c r="S16" s="140">
        <f t="shared" si="8"/>
        <v>287.05577833942925</v>
      </c>
      <c r="T16" s="173"/>
      <c r="U16" s="174">
        <f t="shared" si="9"/>
        <v>165.86270012862838</v>
      </c>
      <c r="V16" s="175">
        <f t="shared" si="10"/>
        <v>0</v>
      </c>
    </row>
    <row r="17" spans="1:23" ht="15">
      <c r="A17" s="141">
        <v>63</v>
      </c>
      <c r="B17" s="109">
        <f>'Q3 Base'!B13</f>
        <v>3.4009999999999999E-3</v>
      </c>
      <c r="C17" s="112">
        <f t="shared" si="0"/>
        <v>3.4067965469357056E-3</v>
      </c>
      <c r="D17" s="110">
        <f>'Q3 Base'!D13</f>
        <v>0.01</v>
      </c>
      <c r="E17" s="112">
        <f t="shared" si="1"/>
        <v>1.0050335853501451E-2</v>
      </c>
      <c r="F17" s="142">
        <f t="shared" si="2"/>
        <v>3.3839761711376691E-3</v>
      </c>
      <c r="G17" s="118">
        <f t="shared" si="3"/>
        <v>9.9830138288622989E-3</v>
      </c>
      <c r="H17" s="142">
        <f t="shared" si="4"/>
        <v>0.98663301000000003</v>
      </c>
      <c r="I17" s="143">
        <f t="shared" si="11"/>
        <v>0.84270830572267941</v>
      </c>
      <c r="J17" s="117"/>
      <c r="K17" s="142">
        <f t="shared" si="12"/>
        <v>0.64460891621779703</v>
      </c>
      <c r="L17" s="117"/>
      <c r="M17" s="144">
        <v>1</v>
      </c>
      <c r="N17" s="145">
        <f t="shared" si="5"/>
        <v>9</v>
      </c>
      <c r="O17" s="172">
        <f t="shared" si="6"/>
        <v>8.9847124459760688E-2</v>
      </c>
      <c r="P17" s="86">
        <f t="shared" si="7"/>
        <v>5.0011791784982912E-2</v>
      </c>
      <c r="Q17" s="147">
        <f t="shared" si="13"/>
        <v>0.5703781520216139</v>
      </c>
      <c r="R17" s="165"/>
      <c r="S17" s="140">
        <f t="shared" si="8"/>
        <v>338.3976171137669</v>
      </c>
      <c r="T17" s="173"/>
      <c r="U17" s="174">
        <f t="shared" si="9"/>
        <v>183.8234357122553</v>
      </c>
      <c r="V17" s="175">
        <f t="shared" si="10"/>
        <v>0</v>
      </c>
    </row>
    <row r="18" spans="1:23" ht="15">
      <c r="A18" s="141">
        <v>64</v>
      </c>
      <c r="B18" s="109">
        <f>'Q3 Base'!B14</f>
        <v>3.9960000000000004E-3</v>
      </c>
      <c r="C18" s="112">
        <f t="shared" si="0"/>
        <v>4.0040053413461542E-3</v>
      </c>
      <c r="D18" s="110">
        <f>'Q3 Base'!D14</f>
        <v>0.01</v>
      </c>
      <c r="E18" s="112">
        <f t="shared" si="1"/>
        <v>1.0050335853501451E-2</v>
      </c>
      <c r="F18" s="142">
        <f t="shared" si="2"/>
        <v>3.9759998657586835E-3</v>
      </c>
      <c r="G18" s="118">
        <f t="shared" si="3"/>
        <v>9.980040134241374E-3</v>
      </c>
      <c r="H18" s="142">
        <f t="shared" si="4"/>
        <v>0.98604395999999994</v>
      </c>
      <c r="I18" s="143">
        <f t="shared" si="11"/>
        <v>0.83144383222716745</v>
      </c>
      <c r="J18" s="117"/>
      <c r="K18" s="142">
        <f t="shared" si="12"/>
        <v>0.6139132535407591</v>
      </c>
      <c r="L18" s="117"/>
      <c r="M18" s="144">
        <v>1</v>
      </c>
      <c r="N18" s="145">
        <f t="shared" si="5"/>
        <v>10</v>
      </c>
      <c r="O18" s="172">
        <f t="shared" si="6"/>
        <v>9.9800401342413747E-2</v>
      </c>
      <c r="P18" s="86">
        <f t="shared" si="7"/>
        <v>5.2199562446305817E-2</v>
      </c>
      <c r="Q18" s="147">
        <f t="shared" si="13"/>
        <v>0.53595610758792622</v>
      </c>
      <c r="R18" s="165"/>
      <c r="S18" s="140">
        <f t="shared" si="8"/>
        <v>397.59998657586834</v>
      </c>
      <c r="T18" s="33"/>
      <c r="U18" s="174">
        <f t="shared" si="9"/>
        <v>202.948705887823</v>
      </c>
      <c r="V18" s="175">
        <f t="shared" si="10"/>
        <v>0</v>
      </c>
    </row>
    <row r="19" spans="1:23" ht="15">
      <c r="A19" s="148">
        <v>65</v>
      </c>
      <c r="B19" s="122">
        <f>'Q3 Base'!B15</f>
        <v>4.6810000000000003E-3</v>
      </c>
      <c r="C19" s="114">
        <f t="shared" si="0"/>
        <v>4.6919901906336981E-3</v>
      </c>
      <c r="D19" s="149">
        <f>'Q3 Base'!D15</f>
        <v>0</v>
      </c>
      <c r="E19" s="114">
        <f t="shared" si="1"/>
        <v>0</v>
      </c>
      <c r="F19" s="142">
        <f t="shared" si="2"/>
        <v>4.6810000000000462E-3</v>
      </c>
      <c r="G19" s="118">
        <f t="shared" si="3"/>
        <v>0</v>
      </c>
      <c r="H19" s="142">
        <f t="shared" si="4"/>
        <v>0.99531899999999995</v>
      </c>
      <c r="I19" s="143">
        <f t="shared" si="11"/>
        <v>0.81984016884685174</v>
      </c>
      <c r="J19" s="117"/>
      <c r="K19" s="150">
        <f t="shared" si="12"/>
        <v>0.58467928908643718</v>
      </c>
      <c r="L19" s="117"/>
      <c r="M19" s="152">
        <v>1</v>
      </c>
      <c r="N19" s="153">
        <f t="shared" si="5"/>
        <v>11</v>
      </c>
      <c r="O19" s="176">
        <f t="shared" si="6"/>
        <v>0</v>
      </c>
      <c r="P19" s="96">
        <f t="shared" si="7"/>
        <v>0</v>
      </c>
      <c r="Q19" s="155">
        <f t="shared" si="13"/>
        <v>0.50331074544017607</v>
      </c>
      <c r="R19" s="165"/>
      <c r="S19" s="156">
        <f t="shared" si="8"/>
        <v>468.10000000000463</v>
      </c>
      <c r="T19" s="177">
        <f>'Q3 (i)'!D9</f>
        <v>16.565268732332182</v>
      </c>
      <c r="U19" s="178">
        <f t="shared" si="9"/>
        <v>224.38072375290355</v>
      </c>
      <c r="V19" s="179">
        <f t="shared" si="10"/>
        <v>7.9404550038923327</v>
      </c>
    </row>
    <row r="20" spans="1:23" ht="15">
      <c r="F20" s="131"/>
      <c r="G20" s="131"/>
      <c r="H20" s="131"/>
      <c r="I20" s="131"/>
      <c r="J20" s="117"/>
      <c r="L20" s="117"/>
      <c r="R20" s="165"/>
    </row>
    <row r="21" spans="1:23" ht="15">
      <c r="F21" s="118"/>
      <c r="G21" s="118"/>
      <c r="H21" s="118"/>
      <c r="I21" s="118"/>
      <c r="J21" s="117"/>
      <c r="P21" s="53" t="s">
        <v>333</v>
      </c>
      <c r="Q21" s="180">
        <f>(SUM(Q9:Q20)-SUM(P9:P20))*O5</f>
        <v>43768.11354425137</v>
      </c>
      <c r="R21" s="162"/>
      <c r="T21" s="181"/>
      <c r="U21" s="182" t="s">
        <v>334</v>
      </c>
      <c r="V21" s="183">
        <f>SUM(U9:U20)</f>
        <v>1617.5553534869632</v>
      </c>
    </row>
    <row r="22" spans="1:23" ht="15">
      <c r="F22" s="118"/>
      <c r="G22" s="118"/>
      <c r="H22" s="118"/>
      <c r="I22" s="118"/>
      <c r="J22" s="117"/>
      <c r="V22" s="55"/>
    </row>
    <row r="23" spans="1:23" ht="15">
      <c r="F23" s="118"/>
      <c r="G23" s="118"/>
      <c r="H23" s="118"/>
      <c r="I23" s="118"/>
      <c r="J23" s="117"/>
      <c r="S23" s="35"/>
      <c r="T23" s="184"/>
      <c r="U23" s="182" t="s">
        <v>335</v>
      </c>
      <c r="V23" s="185">
        <f>(Q21-V21)/V19</f>
        <v>5308.3303375061778</v>
      </c>
      <c r="W23" s="117"/>
    </row>
    <row r="24" spans="1:23" ht="15">
      <c r="J24" s="117"/>
    </row>
    <row r="25" spans="1:23" ht="15">
      <c r="J25" s="117"/>
      <c r="V25" s="73" t="s">
        <v>336</v>
      </c>
    </row>
    <row r="26" spans="1:23" ht="15">
      <c r="J26" s="117"/>
    </row>
    <row r="27" spans="1:23" ht="15">
      <c r="J27" s="117"/>
    </row>
  </sheetData>
  <mergeCells count="4">
    <mergeCell ref="P4:S4"/>
    <mergeCell ref="M5:N5"/>
    <mergeCell ref="P5:S5"/>
    <mergeCell ref="M7:Q7"/>
  </mergeCells>
  <printOptions gridLines="1" gridLinesSet="0"/>
  <pageMargins left="0.7" right="0.7" top="0.75" bottom="0.75" header="0.5" footer="0.5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13"/>
  <sheetViews>
    <sheetView workbookViewId="0">
      <selection activeCell="B13" sqref="B13"/>
    </sheetView>
  </sheetViews>
  <sheetFormatPr defaultRowHeight="12.75"/>
  <sheetData>
    <row r="1" spans="1:2">
      <c r="A1" s="88" t="s">
        <v>337</v>
      </c>
    </row>
    <row r="2" spans="1:2">
      <c r="A2" s="88" t="s">
        <v>338</v>
      </c>
    </row>
    <row r="3" spans="1:2">
      <c r="A3" s="88" t="s">
        <v>339</v>
      </c>
    </row>
    <row r="4" spans="1:2">
      <c r="A4" s="88" t="s">
        <v>340</v>
      </c>
    </row>
    <row r="5" spans="1:2">
      <c r="A5" s="88" t="s">
        <v>341</v>
      </c>
    </row>
    <row r="6" spans="1:2">
      <c r="A6" s="88" t="s">
        <v>342</v>
      </c>
    </row>
    <row r="7" spans="1:2">
      <c r="A7" t="s">
        <v>343</v>
      </c>
    </row>
    <row r="8" spans="1:2">
      <c r="A8" s="88" t="s">
        <v>344</v>
      </c>
    </row>
    <row r="9" spans="1:2">
      <c r="A9" s="88" t="s">
        <v>345</v>
      </c>
    </row>
    <row r="10" spans="1:2">
      <c r="A10" s="88" t="s">
        <v>346</v>
      </c>
    </row>
    <row r="11" spans="1:2">
      <c r="A11" s="88" t="s">
        <v>347</v>
      </c>
    </row>
    <row r="13" spans="1:2">
      <c r="B13" s="186" t="s">
        <v>348</v>
      </c>
    </row>
  </sheetData>
  <printOptions gridLines="1" gridLinesSet="0"/>
  <pageMargins left="0.7" right="0.7" top="0.75" bottom="0.75" header="0.5" footer="0.5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dimension ref="A2:XFD6"/>
  <sheetViews>
    <sheetView workbookViewId="0">
      <selection activeCell="D6" sqref="D6"/>
    </sheetView>
  </sheetViews>
  <sheetFormatPr defaultRowHeight="12.75"/>
  <cols>
    <col min="1" max="1" width="9.140625" style="1"/>
    <col min="2" max="2" width="11.5703125" style="1" bestFit="1" customWidth="1"/>
    <col min="3" max="16384" width="9.140625" style="1"/>
  </cols>
  <sheetData>
    <row r="2" spans="1:16384" s="2" customFormat="1" ht="18.75">
      <c r="A2" s="3" t="s">
        <v>349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4" spans="1:16384">
      <c r="A4" s="1" t="s">
        <v>350</v>
      </c>
      <c r="B4" s="187">
        <f>'Q3 (i)'!E14</f>
        <v>134917.85040037046</v>
      </c>
    </row>
    <row r="6" spans="1:16384">
      <c r="A6" s="1" t="s">
        <v>49</v>
      </c>
      <c r="B6" s="164">
        <f>'Q3 (ii)'!U28</f>
        <v>5964.493705566173</v>
      </c>
    </row>
  </sheetData>
  <printOptions gridLines="1" gridLinesSet="0"/>
  <pageMargins left="0.7" right="0.7" top="0.75" bottom="0.75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33"/>
  <sheetViews>
    <sheetView workbookViewId="0">
      <selection activeCell="H28" sqref="H28"/>
    </sheetView>
  </sheetViews>
  <sheetFormatPr defaultColWidth="8" defaultRowHeight="12.75"/>
  <cols>
    <col min="1" max="1" width="2.85546875" style="1" customWidth="1"/>
    <col min="2" max="2" width="2.7109375" style="1" bestFit="1" customWidth="1"/>
    <col min="3" max="3" width="5" style="1" bestFit="1" customWidth="1"/>
    <col min="4" max="4" width="4.42578125" style="1" customWidth="1"/>
    <col min="5" max="5" width="7.5703125" style="1" customWidth="1"/>
    <col min="6" max="6" width="7.5703125" style="1" bestFit="1" customWidth="1"/>
    <col min="7" max="10" width="9.28515625" style="1" customWidth="1"/>
    <col min="11" max="11" width="11" style="1" customWidth="1"/>
    <col min="12" max="14" width="9.28515625" style="1" customWidth="1"/>
    <col min="15" max="15" width="11.28515625" style="1" customWidth="1"/>
    <col min="16" max="16" width="9.28515625" style="1" customWidth="1"/>
    <col min="17" max="17" width="4.42578125" style="1" bestFit="1" customWidth="1"/>
    <col min="18" max="18" width="36.140625" style="16" bestFit="1" customWidth="1"/>
    <col min="19" max="16384" width="8" style="1"/>
  </cols>
  <sheetData>
    <row r="1" spans="1:16384" s="17" customFormat="1" ht="10.5"/>
    <row r="2" spans="1:16384" s="2" customFormat="1" ht="18.75">
      <c r="A2" s="3" t="s">
        <v>12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4" spans="1:16384" s="18" customFormat="1" ht="51">
      <c r="B4" s="19" t="s">
        <v>13</v>
      </c>
      <c r="C4" s="20" t="s">
        <v>14</v>
      </c>
      <c r="D4" s="19" t="s">
        <v>9</v>
      </c>
      <c r="E4" s="19" t="s">
        <v>15</v>
      </c>
      <c r="F4" s="21" t="s">
        <v>10</v>
      </c>
      <c r="G4" s="19" t="s">
        <v>16</v>
      </c>
      <c r="H4" s="19" t="s">
        <v>17</v>
      </c>
      <c r="I4" s="19" t="s">
        <v>18</v>
      </c>
      <c r="J4" s="19" t="s">
        <v>19</v>
      </c>
      <c r="K4" s="19" t="s">
        <v>20</v>
      </c>
      <c r="L4" s="19" t="s">
        <v>21</v>
      </c>
      <c r="M4" s="19" t="s">
        <v>22</v>
      </c>
      <c r="N4" s="19" t="s">
        <v>23</v>
      </c>
      <c r="O4" s="19" t="s">
        <v>24</v>
      </c>
    </row>
    <row r="5" spans="1:16384">
      <c r="B5" s="22">
        <v>1</v>
      </c>
      <c r="C5" s="23">
        <v>2000</v>
      </c>
      <c r="D5" s="24">
        <v>30</v>
      </c>
      <c r="E5" s="25">
        <v>30000</v>
      </c>
      <c r="F5" s="26">
        <f>'Q1 Base'!O40</f>
        <v>6.5399999999999996E-4</v>
      </c>
      <c r="G5" s="27">
        <v>0</v>
      </c>
      <c r="H5" s="28">
        <v>1000</v>
      </c>
      <c r="I5" s="29">
        <f>-'Q1 Base'!C10</f>
        <v>-44</v>
      </c>
      <c r="J5" s="30">
        <v>0</v>
      </c>
      <c r="K5" s="31">
        <f>'Q1 Base'!L10</f>
        <v>0.1963</v>
      </c>
      <c r="L5" s="30">
        <f t="shared" ref="L5:L24" si="0">SUM(G5:J5)*(1+K5)</f>
        <v>1143.6627999999998</v>
      </c>
      <c r="M5" s="27">
        <f t="shared" ref="M5:M24" si="1">-E5*F5</f>
        <v>-19.619999999999997</v>
      </c>
      <c r="N5" s="30">
        <f t="shared" ref="N5:N24" si="2">L5+M5</f>
        <v>1124.0427999999999</v>
      </c>
      <c r="O5" s="27">
        <f t="shared" ref="O5:O24" si="3">N5/(1-F5)</f>
        <v>1124.7784050769203</v>
      </c>
      <c r="Q5" s="32" t="s">
        <v>25</v>
      </c>
      <c r="R5" s="16" t="s">
        <v>26</v>
      </c>
    </row>
    <row r="6" spans="1:16384">
      <c r="B6" s="33">
        <v>2</v>
      </c>
      <c r="C6" s="34">
        <v>2001</v>
      </c>
      <c r="D6" s="35">
        <f t="shared" ref="D6:D24" si="4">+D5+1</f>
        <v>31</v>
      </c>
      <c r="E6" s="36">
        <v>30000</v>
      </c>
      <c r="F6" s="37">
        <f>'Q1 Base'!O41</f>
        <v>6.7100000000000005E-4</v>
      </c>
      <c r="G6" s="38">
        <f t="shared" ref="G6:G24" si="5">O5</f>
        <v>1124.7784050769203</v>
      </c>
      <c r="H6" s="39">
        <v>1000</v>
      </c>
      <c r="I6" s="40">
        <v>0</v>
      </c>
      <c r="J6" s="41">
        <f>-'Q1 Base'!F11</f>
        <v>-9.8800000000000008</v>
      </c>
      <c r="K6" s="42">
        <f>'Q1 Base'!L11</f>
        <v>-1.8599999999999998E-2</v>
      </c>
      <c r="L6" s="41">
        <f t="shared" si="0"/>
        <v>2075.5612947424897</v>
      </c>
      <c r="M6" s="38">
        <f t="shared" si="1"/>
        <v>-20.130000000000003</v>
      </c>
      <c r="N6" s="41">
        <f t="shared" si="2"/>
        <v>2055.4312947424896</v>
      </c>
      <c r="O6" s="38">
        <f t="shared" si="3"/>
        <v>2056.8114152020903</v>
      </c>
      <c r="Q6" s="32" t="s">
        <v>25</v>
      </c>
      <c r="R6" s="16" t="s">
        <v>27</v>
      </c>
    </row>
    <row r="7" spans="1:16384">
      <c r="B7" s="33">
        <v>3</v>
      </c>
      <c r="C7" s="34">
        <v>2002</v>
      </c>
      <c r="D7" s="35">
        <f t="shared" si="4"/>
        <v>32</v>
      </c>
      <c r="E7" s="36">
        <v>30000</v>
      </c>
      <c r="F7" s="37">
        <f>'Q1 Base'!O42</f>
        <v>6.9899999999999997E-4</v>
      </c>
      <c r="G7" s="38">
        <f t="shared" si="5"/>
        <v>2056.8114152020903</v>
      </c>
      <c r="H7" s="39">
        <v>1000</v>
      </c>
      <c r="I7" s="40">
        <v>0</v>
      </c>
      <c r="J7" s="41">
        <f>-'Q1 Base'!F12</f>
        <v>-11.59</v>
      </c>
      <c r="K7" s="42">
        <f>'Q1 Base'!L12</f>
        <v>-7.4399999999999994E-2</v>
      </c>
      <c r="L7" s="41">
        <f t="shared" si="0"/>
        <v>2818.6569419110547</v>
      </c>
      <c r="M7" s="38">
        <f t="shared" si="1"/>
        <v>-20.97</v>
      </c>
      <c r="N7" s="41">
        <f t="shared" si="2"/>
        <v>2797.6869419110549</v>
      </c>
      <c r="O7" s="38">
        <f t="shared" si="3"/>
        <v>2799.6438929922565</v>
      </c>
      <c r="Q7" s="32" t="s">
        <v>25</v>
      </c>
      <c r="R7" s="16" t="s">
        <v>28</v>
      </c>
    </row>
    <row r="8" spans="1:16384">
      <c r="B8" s="33">
        <v>4</v>
      </c>
      <c r="C8" s="34">
        <v>2003</v>
      </c>
      <c r="D8" s="35">
        <f t="shared" si="4"/>
        <v>33</v>
      </c>
      <c r="E8" s="36">
        <v>30000</v>
      </c>
      <c r="F8" s="37">
        <f>'Q1 Base'!O43</f>
        <v>7.3800000000000005E-4</v>
      </c>
      <c r="G8" s="38">
        <f t="shared" si="5"/>
        <v>2799.6438929922565</v>
      </c>
      <c r="H8" s="39">
        <v>1000</v>
      </c>
      <c r="I8" s="40">
        <v>0</v>
      </c>
      <c r="J8" s="41">
        <f>-'Q1 Base'!F13</f>
        <v>-12.54</v>
      </c>
      <c r="K8" s="42">
        <f>'Q1 Base'!L13</f>
        <v>-0.12189999999999999</v>
      </c>
      <c r="L8" s="41">
        <f t="shared" si="0"/>
        <v>3325.4559284365005</v>
      </c>
      <c r="M8" s="38">
        <f t="shared" si="1"/>
        <v>-22.14</v>
      </c>
      <c r="N8" s="41">
        <f t="shared" si="2"/>
        <v>3303.3159284365006</v>
      </c>
      <c r="O8" s="38">
        <f t="shared" si="3"/>
        <v>3305.7555760516266</v>
      </c>
      <c r="Q8" s="32" t="s">
        <v>25</v>
      </c>
      <c r="R8" s="16" t="s">
        <v>29</v>
      </c>
    </row>
    <row r="9" spans="1:16384">
      <c r="B9" s="33">
        <v>5</v>
      </c>
      <c r="C9" s="34">
        <v>2004</v>
      </c>
      <c r="D9" s="35">
        <f t="shared" si="4"/>
        <v>34</v>
      </c>
      <c r="E9" s="36">
        <v>30000</v>
      </c>
      <c r="F9" s="37">
        <f>'Q1 Base'!O44</f>
        <v>7.9000000000000001E-4</v>
      </c>
      <c r="G9" s="38">
        <f t="shared" si="5"/>
        <v>3305.7555760516266</v>
      </c>
      <c r="H9" s="39">
        <v>1000</v>
      </c>
      <c r="I9" s="40">
        <v>0</v>
      </c>
      <c r="J9" s="41">
        <f>-'Q1 Base'!F14</f>
        <v>-13.28</v>
      </c>
      <c r="K9" s="42">
        <f>'Q1 Base'!L14</f>
        <v>0.113</v>
      </c>
      <c r="L9" s="41">
        <f t="shared" si="0"/>
        <v>4777.5253161454602</v>
      </c>
      <c r="M9" s="38">
        <f t="shared" si="1"/>
        <v>-23.7</v>
      </c>
      <c r="N9" s="41">
        <f t="shared" si="2"/>
        <v>4753.8253161454604</v>
      </c>
      <c r="O9" s="38">
        <f t="shared" si="3"/>
        <v>4757.5838073532695</v>
      </c>
      <c r="Q9" s="32" t="s">
        <v>25</v>
      </c>
      <c r="R9" s="16" t="s">
        <v>30</v>
      </c>
    </row>
    <row r="10" spans="1:16384">
      <c r="B10" s="33">
        <v>6</v>
      </c>
      <c r="C10" s="34">
        <v>2005</v>
      </c>
      <c r="D10" s="35">
        <f t="shared" si="4"/>
        <v>35</v>
      </c>
      <c r="E10" s="36">
        <v>30000</v>
      </c>
      <c r="F10" s="37">
        <f>'Q1 Base'!O45</f>
        <v>8.5599999999999999E-4</v>
      </c>
      <c r="G10" s="38">
        <f t="shared" si="5"/>
        <v>4757.5838073532695</v>
      </c>
      <c r="H10" s="39">
        <v>1000</v>
      </c>
      <c r="I10" s="40">
        <v>0</v>
      </c>
      <c r="J10" s="41">
        <f>-'Q1 Base'!F15</f>
        <v>-15.36</v>
      </c>
      <c r="K10" s="42">
        <f>'Q1 Base'!L15</f>
        <v>9.06E-2</v>
      </c>
      <c r="L10" s="41">
        <f t="shared" si="0"/>
        <v>6262.4692842994764</v>
      </c>
      <c r="M10" s="38">
        <f t="shared" si="1"/>
        <v>-25.68</v>
      </c>
      <c r="N10" s="41">
        <f t="shared" si="2"/>
        <v>6236.7892842994761</v>
      </c>
      <c r="O10" s="38">
        <f t="shared" si="3"/>
        <v>6242.1325497620719</v>
      </c>
      <c r="Q10" s="32" t="s">
        <v>31</v>
      </c>
      <c r="R10" s="16" t="s">
        <v>32</v>
      </c>
    </row>
    <row r="11" spans="1:16384">
      <c r="B11" s="33">
        <v>7</v>
      </c>
      <c r="C11" s="34">
        <v>2006</v>
      </c>
      <c r="D11" s="35">
        <f t="shared" si="4"/>
        <v>36</v>
      </c>
      <c r="E11" s="36">
        <v>30000</v>
      </c>
      <c r="F11" s="37">
        <f>'Q1 Base'!O46</f>
        <v>9.3700000000000001E-4</v>
      </c>
      <c r="G11" s="38">
        <f t="shared" si="5"/>
        <v>6242.1325497620719</v>
      </c>
      <c r="H11" s="39">
        <v>1000</v>
      </c>
      <c r="I11" s="40">
        <v>0</v>
      </c>
      <c r="J11" s="41">
        <f>-'Q1 Base'!F16</f>
        <v>-15.36</v>
      </c>
      <c r="K11" s="42">
        <f>'Q1 Base'!L16</f>
        <v>0.16700000000000001</v>
      </c>
      <c r="L11" s="41">
        <f t="shared" si="0"/>
        <v>8433.643565572338</v>
      </c>
      <c r="M11" s="38">
        <f t="shared" si="1"/>
        <v>-28.11</v>
      </c>
      <c r="N11" s="41">
        <f t="shared" si="2"/>
        <v>8405.5335655723375</v>
      </c>
      <c r="O11" s="38">
        <f t="shared" si="3"/>
        <v>8413.4169372425331</v>
      </c>
      <c r="Q11" s="32" t="s">
        <v>25</v>
      </c>
      <c r="R11" s="16" t="s">
        <v>33</v>
      </c>
    </row>
    <row r="12" spans="1:16384">
      <c r="B12" s="33">
        <v>8</v>
      </c>
      <c r="C12" s="34">
        <v>2007</v>
      </c>
      <c r="D12" s="35">
        <f t="shared" si="4"/>
        <v>37</v>
      </c>
      <c r="E12" s="36">
        <v>30000</v>
      </c>
      <c r="F12" s="37">
        <f>'Q1 Base'!O47</f>
        <v>1.034E-3</v>
      </c>
      <c r="G12" s="38">
        <f t="shared" si="5"/>
        <v>8413.4169372425331</v>
      </c>
      <c r="H12" s="39">
        <v>1000</v>
      </c>
      <c r="I12" s="40">
        <v>0</v>
      </c>
      <c r="J12" s="41">
        <f>-'Q1 Base'!F17</f>
        <v>-15.36</v>
      </c>
      <c r="K12" s="42">
        <f>'Q1 Base'!L17</f>
        <v>0.1045</v>
      </c>
      <c r="L12" s="41">
        <f t="shared" si="0"/>
        <v>10380.153887184377</v>
      </c>
      <c r="M12" s="38">
        <f t="shared" si="1"/>
        <v>-31.02</v>
      </c>
      <c r="N12" s="41">
        <f t="shared" si="2"/>
        <v>10349.133887184376</v>
      </c>
      <c r="O12" s="38">
        <f t="shared" si="3"/>
        <v>10359.8459679152</v>
      </c>
      <c r="Q12" s="32" t="s">
        <v>34</v>
      </c>
      <c r="R12" s="16" t="s">
        <v>35</v>
      </c>
    </row>
    <row r="13" spans="1:16384">
      <c r="B13" s="33">
        <v>9</v>
      </c>
      <c r="C13" s="34">
        <v>2008</v>
      </c>
      <c r="D13" s="35">
        <f t="shared" si="4"/>
        <v>38</v>
      </c>
      <c r="E13" s="36">
        <v>30000</v>
      </c>
      <c r="F13" s="37">
        <f>'Q1 Base'!O48</f>
        <v>1.15E-3</v>
      </c>
      <c r="G13" s="38">
        <f t="shared" si="5"/>
        <v>10359.8459679152</v>
      </c>
      <c r="H13" s="39">
        <v>1000</v>
      </c>
      <c r="I13" s="40">
        <v>0</v>
      </c>
      <c r="J13" s="41">
        <f>-'Q1 Base'!F18</f>
        <v>-15.49</v>
      </c>
      <c r="K13" s="42">
        <f>'Q1 Base'!L18</f>
        <v>5.6399999999999999E-2</v>
      </c>
      <c r="L13" s="41">
        <f t="shared" si="0"/>
        <v>11984.177644505618</v>
      </c>
      <c r="M13" s="38">
        <f t="shared" si="1"/>
        <v>-34.5</v>
      </c>
      <c r="N13" s="41">
        <f t="shared" si="2"/>
        <v>11949.677644505618</v>
      </c>
      <c r="O13" s="38">
        <f t="shared" si="3"/>
        <v>11963.435595440375</v>
      </c>
      <c r="Q13" s="32" t="s">
        <v>31</v>
      </c>
      <c r="R13" s="16" t="s">
        <v>36</v>
      </c>
    </row>
    <row r="14" spans="1:16384">
      <c r="B14" s="33">
        <v>10</v>
      </c>
      <c r="C14" s="34">
        <v>2009</v>
      </c>
      <c r="D14" s="35">
        <f t="shared" si="4"/>
        <v>39</v>
      </c>
      <c r="E14" s="36">
        <v>30000</v>
      </c>
      <c r="F14" s="37">
        <f>'Q1 Base'!O49</f>
        <v>1.2849999999999999E-3</v>
      </c>
      <c r="G14" s="38">
        <f t="shared" si="5"/>
        <v>11963.435595440375</v>
      </c>
      <c r="H14" s="39">
        <v>1000</v>
      </c>
      <c r="I14" s="40">
        <v>0</v>
      </c>
      <c r="J14" s="41">
        <f>-'Q1 Base'!F19</f>
        <v>-15.8</v>
      </c>
      <c r="K14" s="42">
        <f>'Q1 Base'!L19</f>
        <v>-0.13769999999999999</v>
      </c>
      <c r="L14" s="41">
        <f t="shared" si="0"/>
        <v>11164.746173948237</v>
      </c>
      <c r="M14" s="38">
        <f t="shared" si="1"/>
        <v>-38.549999999999997</v>
      </c>
      <c r="N14" s="41">
        <f t="shared" si="2"/>
        <v>11126.196173948238</v>
      </c>
      <c r="O14" s="38">
        <f t="shared" si="3"/>
        <v>11140.511731523246</v>
      </c>
      <c r="Q14" s="32" t="s">
        <v>34</v>
      </c>
      <c r="R14" s="16" t="s">
        <v>37</v>
      </c>
    </row>
    <row r="15" spans="1:16384">
      <c r="B15" s="33">
        <v>11</v>
      </c>
      <c r="C15" s="34">
        <v>2010</v>
      </c>
      <c r="D15" s="35">
        <f t="shared" si="4"/>
        <v>40</v>
      </c>
      <c r="E15" s="36">
        <v>30000</v>
      </c>
      <c r="F15" s="37">
        <f>'Q1 Base'!O50</f>
        <v>1.4430000000000001E-3</v>
      </c>
      <c r="G15" s="38">
        <f t="shared" si="5"/>
        <v>11140.511731523246</v>
      </c>
      <c r="H15" s="39">
        <v>1000</v>
      </c>
      <c r="I15" s="40">
        <v>0</v>
      </c>
      <c r="J15" s="41">
        <f>-'Q1 Base'!F20</f>
        <v>-16.11</v>
      </c>
      <c r="K15" s="42">
        <f>'Q1 Base'!L20</f>
        <v>0.14680000000000001</v>
      </c>
      <c r="L15" s="41">
        <f t="shared" si="0"/>
        <v>13904.263905710857</v>
      </c>
      <c r="M15" s="38">
        <f t="shared" si="1"/>
        <v>-43.29</v>
      </c>
      <c r="N15" s="41">
        <f t="shared" si="2"/>
        <v>13860.973905710856</v>
      </c>
      <c r="O15" s="38">
        <f t="shared" si="3"/>
        <v>13881.0041947639</v>
      </c>
    </row>
    <row r="16" spans="1:16384">
      <c r="B16" s="33">
        <v>12</v>
      </c>
      <c r="C16" s="34">
        <v>2011</v>
      </c>
      <c r="D16" s="35">
        <f t="shared" si="4"/>
        <v>41</v>
      </c>
      <c r="E16" s="36">
        <v>30000</v>
      </c>
      <c r="F16" s="37">
        <f>'Q1 Base'!O51</f>
        <v>1.624E-3</v>
      </c>
      <c r="G16" s="38">
        <f t="shared" si="5"/>
        <v>13881.0041947639</v>
      </c>
      <c r="H16" s="39">
        <v>1000</v>
      </c>
      <c r="I16" s="40">
        <v>0</v>
      </c>
      <c r="J16" s="41">
        <f>-'Q1 Base'!F21</f>
        <v>-16.43</v>
      </c>
      <c r="K16" s="42">
        <f>'Q1 Base'!L21</f>
        <v>0.1348</v>
      </c>
      <c r="L16" s="41">
        <f t="shared" si="0"/>
        <v>16868.318796218075</v>
      </c>
      <c r="M16" s="38">
        <f t="shared" si="1"/>
        <v>-48.72</v>
      </c>
      <c r="N16" s="41">
        <f t="shared" si="2"/>
        <v>16819.598796218073</v>
      </c>
      <c r="O16" s="38">
        <f t="shared" si="3"/>
        <v>16846.958256426511</v>
      </c>
    </row>
    <row r="17" spans="2:18">
      <c r="B17" s="33">
        <v>13</v>
      </c>
      <c r="C17" s="34">
        <v>2012</v>
      </c>
      <c r="D17" s="35">
        <f t="shared" si="4"/>
        <v>42</v>
      </c>
      <c r="E17" s="36">
        <v>30000</v>
      </c>
      <c r="F17" s="37">
        <f>'Q1 Base'!O52</f>
        <v>1.8309999999999999E-3</v>
      </c>
      <c r="G17" s="38">
        <f t="shared" si="5"/>
        <v>16846.958256426511</v>
      </c>
      <c r="H17" s="39">
        <v>1000</v>
      </c>
      <c r="I17" s="40">
        <v>0</v>
      </c>
      <c r="J17" s="41">
        <f>-'Q1 Base'!F22</f>
        <v>-16.760000000000002</v>
      </c>
      <c r="K17" s="42">
        <f>'Q1 Base'!L22</f>
        <v>5.7299999999999997E-2</v>
      </c>
      <c r="L17" s="41">
        <f t="shared" si="0"/>
        <v>18851.868616519751</v>
      </c>
      <c r="M17" s="38">
        <f t="shared" si="1"/>
        <v>-54.93</v>
      </c>
      <c r="N17" s="41">
        <f t="shared" si="2"/>
        <v>18796.93861651975</v>
      </c>
      <c r="O17" s="38">
        <f t="shared" si="3"/>
        <v>18831.418944607325</v>
      </c>
      <c r="Q17" s="32"/>
    </row>
    <row r="18" spans="2:18">
      <c r="B18" s="33">
        <v>14</v>
      </c>
      <c r="C18" s="34">
        <v>2013</v>
      </c>
      <c r="D18" s="35">
        <f t="shared" si="4"/>
        <v>43</v>
      </c>
      <c r="E18" s="36">
        <v>30000</v>
      </c>
      <c r="F18" s="37">
        <f>'Q1 Base'!O53</f>
        <v>2.068E-3</v>
      </c>
      <c r="G18" s="38">
        <f t="shared" si="5"/>
        <v>18831.418944607325</v>
      </c>
      <c r="H18" s="39">
        <v>1000</v>
      </c>
      <c r="I18" s="40">
        <v>0</v>
      </c>
      <c r="J18" s="41">
        <f>-'Q1 Base'!F23</f>
        <v>-17.100000000000001</v>
      </c>
      <c r="K18" s="42">
        <f>'Q1 Base'!L23</f>
        <v>8.9499999999999996E-2</v>
      </c>
      <c r="L18" s="41">
        <f t="shared" si="0"/>
        <v>21587.70049014968</v>
      </c>
      <c r="M18" s="38">
        <f t="shared" si="1"/>
        <v>-62.04</v>
      </c>
      <c r="N18" s="41">
        <f t="shared" si="2"/>
        <v>21525.660490149679</v>
      </c>
      <c r="O18" s="38">
        <f t="shared" si="3"/>
        <v>21570.267803968283</v>
      </c>
      <c r="Q18" s="32"/>
    </row>
    <row r="19" spans="2:18">
      <c r="B19" s="33">
        <v>15</v>
      </c>
      <c r="C19" s="34">
        <v>2014</v>
      </c>
      <c r="D19" s="35">
        <f t="shared" si="4"/>
        <v>44</v>
      </c>
      <c r="E19" s="36">
        <v>30000</v>
      </c>
      <c r="F19" s="37">
        <f>'Q1 Base'!O54</f>
        <v>2.3349999999999998E-3</v>
      </c>
      <c r="G19" s="38">
        <f t="shared" si="5"/>
        <v>21570.267803968283</v>
      </c>
      <c r="H19" s="39">
        <v>1000</v>
      </c>
      <c r="I19" s="40">
        <v>0</v>
      </c>
      <c r="J19" s="41">
        <f>-'Q1 Base'!F24</f>
        <v>-17.440000000000001</v>
      </c>
      <c r="K19" s="42">
        <f>'Q1 Base'!L24</f>
        <v>9.8699999999999996E-2</v>
      </c>
      <c r="L19" s="41">
        <f t="shared" si="0"/>
        <v>24778.791908219955</v>
      </c>
      <c r="M19" s="38">
        <f t="shared" si="1"/>
        <v>-70.05</v>
      </c>
      <c r="N19" s="41">
        <f t="shared" si="2"/>
        <v>24708.741908219956</v>
      </c>
      <c r="O19" s="38">
        <f t="shared" si="3"/>
        <v>24766.571853497873</v>
      </c>
      <c r="Q19" s="32"/>
    </row>
    <row r="20" spans="2:18">
      <c r="B20" s="33">
        <v>16</v>
      </c>
      <c r="C20" s="34">
        <v>2015</v>
      </c>
      <c r="D20" s="35">
        <f t="shared" si="4"/>
        <v>45</v>
      </c>
      <c r="E20" s="36">
        <v>30000</v>
      </c>
      <c r="F20" s="37">
        <f>'Q1 Base'!O55</f>
        <v>2.637E-3</v>
      </c>
      <c r="G20" s="38">
        <f t="shared" si="5"/>
        <v>24766.571853497873</v>
      </c>
      <c r="H20" s="39">
        <v>1000</v>
      </c>
      <c r="I20" s="40">
        <v>0</v>
      </c>
      <c r="J20" s="41">
        <f>-'Q1 Base'!F25</f>
        <v>-17.79</v>
      </c>
      <c r="K20" s="42">
        <f>'Q1 Base'!L25</f>
        <v>0.1009</v>
      </c>
      <c r="L20" s="41">
        <f t="shared" si="0"/>
        <v>28346.833942515808</v>
      </c>
      <c r="M20" s="38">
        <f t="shared" si="1"/>
        <v>-79.11</v>
      </c>
      <c r="N20" s="41">
        <f t="shared" si="2"/>
        <v>28267.723942515808</v>
      </c>
      <c r="O20" s="38">
        <f t="shared" si="3"/>
        <v>28342.463017492937</v>
      </c>
      <c r="Q20" s="32"/>
    </row>
    <row r="21" spans="2:18">
      <c r="B21" s="33">
        <v>17</v>
      </c>
      <c r="C21" s="34">
        <v>2016</v>
      </c>
      <c r="D21" s="35">
        <f t="shared" si="4"/>
        <v>46</v>
      </c>
      <c r="E21" s="36">
        <v>30000</v>
      </c>
      <c r="F21" s="37">
        <f>'Q1 Base'!O56</f>
        <v>2.977E-3</v>
      </c>
      <c r="G21" s="38">
        <f t="shared" si="5"/>
        <v>28342.463017492937</v>
      </c>
      <c r="H21" s="39">
        <v>1000</v>
      </c>
      <c r="I21" s="40">
        <v>0</v>
      </c>
      <c r="J21" s="41">
        <f>-'Q1 Base'!F26</f>
        <v>-18.14</v>
      </c>
      <c r="K21" s="42">
        <f>'Q1 Base'!L26</f>
        <v>2.8899999999999999E-2</v>
      </c>
      <c r="L21" s="41">
        <f t="shared" si="0"/>
        <v>30171.795952698481</v>
      </c>
      <c r="M21" s="38">
        <f t="shared" si="1"/>
        <v>-89.31</v>
      </c>
      <c r="N21" s="41">
        <f t="shared" si="2"/>
        <v>30082.48595269848</v>
      </c>
      <c r="O21" s="38">
        <f t="shared" si="3"/>
        <v>30172.30891634243</v>
      </c>
      <c r="Q21" s="32"/>
    </row>
    <row r="22" spans="2:18">
      <c r="B22" s="33">
        <v>18</v>
      </c>
      <c r="C22" s="34">
        <v>2017</v>
      </c>
      <c r="D22" s="35">
        <f t="shared" si="4"/>
        <v>47</v>
      </c>
      <c r="E22" s="36">
        <v>30000</v>
      </c>
      <c r="F22" s="37">
        <f>'Q1 Base'!O57</f>
        <v>3.3579999999999999E-3</v>
      </c>
      <c r="G22" s="38">
        <f t="shared" si="5"/>
        <v>30172.30891634243</v>
      </c>
      <c r="H22" s="39">
        <v>1000</v>
      </c>
      <c r="I22" s="40">
        <v>0</v>
      </c>
      <c r="J22" s="41">
        <f>-'Q1 Base'!F27</f>
        <v>-18.510000000000002</v>
      </c>
      <c r="K22" s="42">
        <f>'Q1 Base'!L27</f>
        <v>0.1138</v>
      </c>
      <c r="L22" s="41">
        <f t="shared" si="0"/>
        <v>34699.1012330222</v>
      </c>
      <c r="M22" s="38">
        <f t="shared" si="1"/>
        <v>-100.74</v>
      </c>
      <c r="N22" s="41">
        <f t="shared" si="2"/>
        <v>34598.361233022202</v>
      </c>
      <c r="O22" s="38">
        <f t="shared" si="3"/>
        <v>34714.933981331509</v>
      </c>
      <c r="Q22" s="32"/>
    </row>
    <row r="23" spans="2:18">
      <c r="B23" s="33">
        <v>19</v>
      </c>
      <c r="C23" s="34">
        <v>2018</v>
      </c>
      <c r="D23" s="35">
        <f t="shared" si="4"/>
        <v>48</v>
      </c>
      <c r="E23" s="36">
        <v>30000</v>
      </c>
      <c r="F23" s="37">
        <f>'Q1 Base'!O58</f>
        <v>3.784E-3</v>
      </c>
      <c r="G23" s="38">
        <f t="shared" si="5"/>
        <v>34714.933981331509</v>
      </c>
      <c r="H23" s="39">
        <v>1000</v>
      </c>
      <c r="I23" s="40">
        <v>0</v>
      </c>
      <c r="J23" s="41">
        <f>-'Q1 Base'!F28</f>
        <v>-18.88</v>
      </c>
      <c r="K23" s="42">
        <f>'Q1 Base'!L28</f>
        <v>5.16E-2</v>
      </c>
      <c r="L23" s="41">
        <f t="shared" si="0"/>
        <v>37537.970366768219</v>
      </c>
      <c r="M23" s="38">
        <f t="shared" si="1"/>
        <v>-113.52</v>
      </c>
      <c r="N23" s="41">
        <f t="shared" si="2"/>
        <v>37424.450366768222</v>
      </c>
      <c r="O23" s="38">
        <f t="shared" si="3"/>
        <v>37566.602390212785</v>
      </c>
      <c r="Q23" s="32"/>
    </row>
    <row r="24" spans="2:18">
      <c r="B24" s="43">
        <v>20</v>
      </c>
      <c r="C24" s="44">
        <v>2019</v>
      </c>
      <c r="D24" s="45">
        <f t="shared" si="4"/>
        <v>49</v>
      </c>
      <c r="E24" s="46">
        <v>30000</v>
      </c>
      <c r="F24" s="47">
        <f>'Q1 Base'!O59</f>
        <v>4.2589999999999998E-3</v>
      </c>
      <c r="G24" s="48">
        <f t="shared" si="5"/>
        <v>37566.602390212785</v>
      </c>
      <c r="H24" s="49">
        <v>1000</v>
      </c>
      <c r="I24" s="50">
        <v>0</v>
      </c>
      <c r="J24" s="51">
        <f>-'Q1 Base'!F29</f>
        <v>-19.260000000000002</v>
      </c>
      <c r="K24" s="52">
        <f>'Q1 Base'!L29</f>
        <v>-4.5100000000000001E-2</v>
      </c>
      <c r="L24" s="51">
        <f t="shared" si="0"/>
        <v>36808.857248414184</v>
      </c>
      <c r="M24" s="48">
        <f t="shared" si="1"/>
        <v>-127.77</v>
      </c>
      <c r="N24" s="51">
        <f t="shared" si="2"/>
        <v>36681.087248414187</v>
      </c>
      <c r="O24" s="48">
        <f t="shared" si="3"/>
        <v>36837.980206112021</v>
      </c>
      <c r="Q24" s="32"/>
    </row>
    <row r="25" spans="2:18">
      <c r="Q25" s="32"/>
    </row>
    <row r="26" spans="2:18">
      <c r="N26" s="53" t="s">
        <v>38</v>
      </c>
      <c r="O26" s="54">
        <f>O24</f>
        <v>36837.980206112021</v>
      </c>
      <c r="P26" s="1" t="s">
        <v>39</v>
      </c>
      <c r="Q26" s="32" t="s">
        <v>25</v>
      </c>
      <c r="R26" s="16" t="s">
        <v>40</v>
      </c>
    </row>
    <row r="27" spans="2:18">
      <c r="N27" s="53"/>
      <c r="O27" s="55"/>
    </row>
    <row r="28" spans="2:18">
      <c r="N28" s="53" t="s">
        <v>15</v>
      </c>
      <c r="O28" s="56">
        <v>30000</v>
      </c>
      <c r="R28" s="1"/>
    </row>
    <row r="29" spans="2:18">
      <c r="N29" s="53" t="s">
        <v>41</v>
      </c>
      <c r="O29" s="57">
        <f>O24-O28</f>
        <v>6837.9802061120208</v>
      </c>
      <c r="R29" s="1"/>
    </row>
    <row r="30" spans="2:18">
      <c r="N30" s="53" t="s">
        <v>42</v>
      </c>
      <c r="O30" s="58">
        <f>O29/O28</f>
        <v>0.22793267353706737</v>
      </c>
      <c r="P30" s="1" t="s">
        <v>43</v>
      </c>
      <c r="Q30" s="32" t="s">
        <v>44</v>
      </c>
      <c r="R30" s="16" t="s">
        <v>45</v>
      </c>
    </row>
    <row r="33" spans="17:18">
      <c r="Q33" s="59" t="s">
        <v>46</v>
      </c>
      <c r="R33" s="60" t="s">
        <v>47</v>
      </c>
    </row>
  </sheetData>
  <printOptions gridLines="1" gridLinesSet="0"/>
  <pageMargins left="0.7" right="0.7" top="0.75" bottom="0.75" header="0.5" footer="0.5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>
  <dimension ref="A2:XFD4"/>
  <sheetViews>
    <sheetView workbookViewId="0">
      <selection activeCell="A2" sqref="A2:XFD2"/>
    </sheetView>
  </sheetViews>
  <sheetFormatPr defaultRowHeight="12.75"/>
  <cols>
    <col min="1" max="16384" width="9.140625" style="1"/>
  </cols>
  <sheetData>
    <row r="2" spans="1:16384" s="2" customFormat="1" ht="18.75">
      <c r="A2" s="3" t="s">
        <v>48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4" spans="1:16384">
      <c r="A4" s="1" t="s">
        <v>49</v>
      </c>
      <c r="B4" s="61">
        <f>'Q1 (i) (ii)'!O30</f>
        <v>0.22793267353706737</v>
      </c>
    </row>
  </sheetData>
  <printOptions gridLines="1" gridLinesSet="0"/>
  <pageMargins left="0.7" right="0.7" top="0.75" bottom="0.75" header="0.5" footer="0.5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dimension ref="A2:XFD220"/>
  <sheetViews>
    <sheetView workbookViewId="0">
      <selection activeCell="R5" sqref="R5"/>
    </sheetView>
  </sheetViews>
  <sheetFormatPr defaultRowHeight="12.75"/>
  <cols>
    <col min="1" max="1" width="3.7109375" style="1" customWidth="1"/>
    <col min="2" max="2" width="16" style="1" bestFit="1" customWidth="1"/>
    <col min="3" max="3" width="10.140625" style="1" bestFit="1" customWidth="1"/>
    <col min="4" max="16384" width="9.140625" style="1"/>
  </cols>
  <sheetData>
    <row r="2" spans="1:16384" s="2" customFormat="1" ht="18.75">
      <c r="A2" s="3" t="s">
        <v>50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4" spans="1:16384">
      <c r="B4" s="62" t="s">
        <v>51</v>
      </c>
      <c r="C4" s="63" t="s">
        <v>52</v>
      </c>
    </row>
    <row r="5" spans="1:16384">
      <c r="B5" s="1" t="s">
        <v>53</v>
      </c>
      <c r="C5" s="64">
        <v>173.3</v>
      </c>
    </row>
    <row r="6" spans="1:16384">
      <c r="B6" s="1" t="s">
        <v>54</v>
      </c>
      <c r="C6" s="65">
        <v>173.8</v>
      </c>
    </row>
    <row r="7" spans="1:16384">
      <c r="B7" s="1" t="s">
        <v>55</v>
      </c>
      <c r="C7" s="65">
        <v>174.5</v>
      </c>
    </row>
    <row r="8" spans="1:16384">
      <c r="B8" s="1" t="s">
        <v>56</v>
      </c>
      <c r="C8" s="65">
        <v>175.7</v>
      </c>
    </row>
    <row r="9" spans="1:16384">
      <c r="B9" s="1" t="s">
        <v>57</v>
      </c>
      <c r="C9" s="65">
        <v>176.2</v>
      </c>
    </row>
    <row r="10" spans="1:16384">
      <c r="B10" s="1" t="s">
        <v>58</v>
      </c>
      <c r="C10" s="65">
        <v>176.2</v>
      </c>
    </row>
    <row r="11" spans="1:16384">
      <c r="B11" s="1" t="s">
        <v>59</v>
      </c>
      <c r="C11" s="65">
        <v>175.9</v>
      </c>
    </row>
    <row r="12" spans="1:16384">
      <c r="B12" s="1" t="s">
        <v>60</v>
      </c>
      <c r="C12" s="65">
        <v>176.4</v>
      </c>
    </row>
    <row r="13" spans="1:16384">
      <c r="B13" s="1" t="s">
        <v>61</v>
      </c>
      <c r="C13" s="65">
        <v>177.6</v>
      </c>
    </row>
    <row r="14" spans="1:16384">
      <c r="B14" s="1" t="s">
        <v>62</v>
      </c>
      <c r="C14" s="65">
        <v>177.9</v>
      </c>
    </row>
    <row r="15" spans="1:16384">
      <c r="B15" s="1" t="s">
        <v>63</v>
      </c>
      <c r="C15" s="65">
        <v>178.2</v>
      </c>
    </row>
    <row r="16" spans="1:16384">
      <c r="B16" s="1" t="s">
        <v>64</v>
      </c>
      <c r="C16" s="65">
        <v>178.5</v>
      </c>
    </row>
    <row r="17" spans="2:3">
      <c r="B17" s="1" t="s">
        <v>65</v>
      </c>
      <c r="C17" s="65">
        <v>178.4</v>
      </c>
    </row>
    <row r="18" spans="2:3">
      <c r="B18" s="1" t="s">
        <v>66</v>
      </c>
      <c r="C18" s="65">
        <v>179.3</v>
      </c>
    </row>
    <row r="19" spans="2:3">
      <c r="B19" s="1" t="s">
        <v>67</v>
      </c>
      <c r="C19" s="65">
        <v>179.9</v>
      </c>
    </row>
    <row r="20" spans="2:3">
      <c r="B20" s="1" t="s">
        <v>68</v>
      </c>
      <c r="C20" s="65">
        <v>181.2</v>
      </c>
    </row>
    <row r="21" spans="2:3">
      <c r="B21" s="1" t="s">
        <v>69</v>
      </c>
      <c r="C21" s="65">
        <v>181.5</v>
      </c>
    </row>
    <row r="22" spans="2:3">
      <c r="B22" s="1" t="s">
        <v>70</v>
      </c>
      <c r="C22" s="65">
        <v>181.3</v>
      </c>
    </row>
    <row r="23" spans="2:3">
      <c r="B23" s="1" t="s">
        <v>71</v>
      </c>
      <c r="C23" s="65">
        <v>181.3</v>
      </c>
    </row>
    <row r="24" spans="2:3">
      <c r="B24" s="1" t="s">
        <v>72</v>
      </c>
      <c r="C24" s="65">
        <v>181.6</v>
      </c>
    </row>
    <row r="25" spans="2:3">
      <c r="B25" s="1" t="s">
        <v>73</v>
      </c>
      <c r="C25" s="65">
        <v>182.5</v>
      </c>
    </row>
    <row r="26" spans="2:3">
      <c r="B26" s="1" t="s">
        <v>74</v>
      </c>
      <c r="C26" s="65">
        <v>182.6</v>
      </c>
    </row>
    <row r="27" spans="2:3">
      <c r="B27" s="1" t="s">
        <v>75</v>
      </c>
      <c r="C27" s="65">
        <v>182.7</v>
      </c>
    </row>
    <row r="28" spans="2:3">
      <c r="B28" s="1" t="s">
        <v>76</v>
      </c>
      <c r="C28" s="65">
        <v>183.5</v>
      </c>
    </row>
    <row r="29" spans="2:3">
      <c r="B29" s="1" t="s">
        <v>77</v>
      </c>
      <c r="C29" s="65">
        <v>183.1</v>
      </c>
    </row>
    <row r="30" spans="2:3">
      <c r="B30" s="1" t="s">
        <v>78</v>
      </c>
      <c r="C30" s="65">
        <v>183.8</v>
      </c>
    </row>
    <row r="31" spans="2:3">
      <c r="B31" s="1" t="s">
        <v>79</v>
      </c>
      <c r="C31" s="65">
        <v>184.6</v>
      </c>
    </row>
    <row r="32" spans="2:3">
      <c r="B32" s="1" t="s">
        <v>80</v>
      </c>
      <c r="C32" s="65">
        <v>185.7</v>
      </c>
    </row>
    <row r="33" spans="2:3">
      <c r="B33" s="1" t="s">
        <v>81</v>
      </c>
      <c r="C33" s="65">
        <v>186.5</v>
      </c>
    </row>
    <row r="34" spans="2:3">
      <c r="B34" s="1" t="s">
        <v>82</v>
      </c>
      <c r="C34" s="65">
        <v>186.8</v>
      </c>
    </row>
    <row r="35" spans="2:3">
      <c r="B35" s="1" t="s">
        <v>83</v>
      </c>
      <c r="C35" s="65">
        <v>186.8</v>
      </c>
    </row>
    <row r="36" spans="2:3">
      <c r="B36" s="1" t="s">
        <v>84</v>
      </c>
      <c r="C36" s="65">
        <v>187.4</v>
      </c>
    </row>
    <row r="37" spans="2:3">
      <c r="B37" s="1" t="s">
        <v>85</v>
      </c>
      <c r="C37" s="65">
        <v>188.1</v>
      </c>
    </row>
    <row r="38" spans="2:3">
      <c r="B38" s="1" t="s">
        <v>86</v>
      </c>
      <c r="C38" s="65">
        <v>188.6</v>
      </c>
    </row>
    <row r="39" spans="2:3">
      <c r="B39" s="1" t="s">
        <v>87</v>
      </c>
      <c r="C39" s="65">
        <v>189</v>
      </c>
    </row>
    <row r="40" spans="2:3">
      <c r="B40" s="1" t="s">
        <v>88</v>
      </c>
      <c r="C40" s="65">
        <v>189.9</v>
      </c>
    </row>
    <row r="41" spans="2:3">
      <c r="B41" s="1" t="s">
        <v>89</v>
      </c>
      <c r="C41" s="65">
        <v>188.9</v>
      </c>
    </row>
    <row r="42" spans="2:3">
      <c r="B42" s="1" t="s">
        <v>90</v>
      </c>
      <c r="C42" s="65">
        <v>189.6</v>
      </c>
    </row>
    <row r="43" spans="2:3">
      <c r="B43" s="1" t="s">
        <v>91</v>
      </c>
      <c r="C43" s="65">
        <v>190.5</v>
      </c>
    </row>
    <row r="44" spans="2:3">
      <c r="B44" s="1" t="s">
        <v>92</v>
      </c>
      <c r="C44" s="65">
        <v>191.6</v>
      </c>
    </row>
    <row r="45" spans="2:3">
      <c r="B45" s="1" t="s">
        <v>93</v>
      </c>
      <c r="C45" s="65">
        <v>192</v>
      </c>
    </row>
    <row r="46" spans="2:3">
      <c r="B46" s="1" t="s">
        <v>94</v>
      </c>
      <c r="C46" s="65">
        <v>192.2</v>
      </c>
    </row>
    <row r="47" spans="2:3">
      <c r="B47" s="1" t="s">
        <v>95</v>
      </c>
      <c r="C47" s="65">
        <v>192.2</v>
      </c>
    </row>
    <row r="48" spans="2:3">
      <c r="B48" s="1" t="s">
        <v>96</v>
      </c>
      <c r="C48" s="65">
        <v>192.6</v>
      </c>
    </row>
    <row r="49" spans="2:3">
      <c r="B49" s="1" t="s">
        <v>97</v>
      </c>
      <c r="C49" s="65">
        <v>193.1</v>
      </c>
    </row>
    <row r="50" spans="2:3">
      <c r="B50" s="1" t="s">
        <v>98</v>
      </c>
      <c r="C50" s="65">
        <v>193.3</v>
      </c>
    </row>
    <row r="51" spans="2:3">
      <c r="B51" s="1" t="s">
        <v>99</v>
      </c>
      <c r="C51" s="65">
        <v>193.6</v>
      </c>
    </row>
    <row r="52" spans="2:3">
      <c r="B52" s="1" t="s">
        <v>100</v>
      </c>
      <c r="C52" s="65">
        <v>194.1</v>
      </c>
    </row>
    <row r="53" spans="2:3">
      <c r="B53" s="1" t="s">
        <v>101</v>
      </c>
      <c r="C53" s="65">
        <v>193.4</v>
      </c>
    </row>
    <row r="54" spans="2:3">
      <c r="B54" s="1" t="s">
        <v>102</v>
      </c>
      <c r="C54" s="65">
        <v>194.2</v>
      </c>
    </row>
    <row r="55" spans="2:3">
      <c r="B55" s="1" t="s">
        <v>103</v>
      </c>
      <c r="C55" s="65">
        <v>195</v>
      </c>
    </row>
    <row r="56" spans="2:3">
      <c r="B56" s="1" t="s">
        <v>104</v>
      </c>
      <c r="C56" s="65">
        <v>196.5</v>
      </c>
    </row>
    <row r="57" spans="2:3">
      <c r="B57" s="1" t="s">
        <v>105</v>
      </c>
      <c r="C57" s="65">
        <v>197.7</v>
      </c>
    </row>
    <row r="58" spans="2:3">
      <c r="B58" s="1" t="s">
        <v>106</v>
      </c>
      <c r="C58" s="65">
        <v>198.5</v>
      </c>
    </row>
    <row r="59" spans="2:3">
      <c r="B59" s="1" t="s">
        <v>107</v>
      </c>
      <c r="C59" s="65">
        <v>198.5</v>
      </c>
    </row>
    <row r="60" spans="2:3">
      <c r="B60" s="1" t="s">
        <v>108</v>
      </c>
      <c r="C60" s="65">
        <v>199.2</v>
      </c>
    </row>
    <row r="61" spans="2:3">
      <c r="B61" s="1" t="s">
        <v>109</v>
      </c>
      <c r="C61" s="65">
        <v>200.1</v>
      </c>
    </row>
    <row r="62" spans="2:3">
      <c r="B62" s="1" t="s">
        <v>110</v>
      </c>
      <c r="C62" s="65">
        <v>200.4</v>
      </c>
    </row>
    <row r="63" spans="2:3">
      <c r="B63" s="1" t="s">
        <v>111</v>
      </c>
      <c r="C63" s="65">
        <v>201.1</v>
      </c>
    </row>
    <row r="64" spans="2:3">
      <c r="B64" s="1" t="s">
        <v>112</v>
      </c>
      <c r="C64" s="65">
        <v>202.7</v>
      </c>
    </row>
    <row r="65" spans="2:3">
      <c r="B65" s="1" t="s">
        <v>113</v>
      </c>
      <c r="C65" s="65">
        <v>201.6</v>
      </c>
    </row>
    <row r="66" spans="2:3">
      <c r="B66" s="1" t="s">
        <v>114</v>
      </c>
      <c r="C66" s="65">
        <v>203.1</v>
      </c>
    </row>
    <row r="67" spans="2:3">
      <c r="B67" s="1" t="s">
        <v>115</v>
      </c>
      <c r="C67" s="65">
        <v>204.4</v>
      </c>
    </row>
    <row r="68" spans="2:3">
      <c r="B68" s="1" t="s">
        <v>116</v>
      </c>
      <c r="C68" s="65">
        <v>205.4</v>
      </c>
    </row>
    <row r="69" spans="2:3">
      <c r="B69" s="1" t="s">
        <v>117</v>
      </c>
      <c r="C69" s="65">
        <v>206.2</v>
      </c>
    </row>
    <row r="70" spans="2:3">
      <c r="B70" s="1" t="s">
        <v>118</v>
      </c>
      <c r="C70" s="65">
        <v>207.3</v>
      </c>
    </row>
    <row r="71" spans="2:3">
      <c r="B71" s="1" t="s">
        <v>119</v>
      </c>
      <c r="C71" s="65">
        <v>206.1</v>
      </c>
    </row>
    <row r="72" spans="2:3">
      <c r="B72" s="1" t="s">
        <v>120</v>
      </c>
      <c r="C72" s="65">
        <v>207.3</v>
      </c>
    </row>
    <row r="73" spans="2:3">
      <c r="B73" s="1" t="s">
        <v>121</v>
      </c>
      <c r="C73" s="65">
        <v>208</v>
      </c>
    </row>
    <row r="74" spans="2:3">
      <c r="B74" s="1" t="s">
        <v>122</v>
      </c>
      <c r="C74" s="65">
        <v>208.9</v>
      </c>
    </row>
    <row r="75" spans="2:3">
      <c r="B75" s="1" t="s">
        <v>123</v>
      </c>
      <c r="C75" s="65">
        <v>209.7</v>
      </c>
    </row>
    <row r="76" spans="2:3">
      <c r="B76" s="1" t="s">
        <v>124</v>
      </c>
      <c r="C76" s="65">
        <v>210.9</v>
      </c>
    </row>
    <row r="77" spans="2:3">
      <c r="B77" s="1" t="s">
        <v>125</v>
      </c>
      <c r="C77" s="65">
        <v>209.8</v>
      </c>
    </row>
    <row r="78" spans="2:3">
      <c r="B78" s="1" t="s">
        <v>126</v>
      </c>
      <c r="C78" s="65">
        <v>211.4</v>
      </c>
    </row>
    <row r="79" spans="2:3">
      <c r="B79" s="1" t="s">
        <v>127</v>
      </c>
      <c r="C79" s="65">
        <v>212.1</v>
      </c>
    </row>
    <row r="80" spans="2:3">
      <c r="B80" s="1" t="s">
        <v>128</v>
      </c>
      <c r="C80" s="65">
        <v>214</v>
      </c>
    </row>
    <row r="81" spans="2:3">
      <c r="B81" s="1" t="s">
        <v>129</v>
      </c>
      <c r="C81" s="65">
        <v>215.1</v>
      </c>
    </row>
    <row r="82" spans="2:3">
      <c r="B82" s="1" t="s">
        <v>130</v>
      </c>
      <c r="C82" s="65">
        <v>216.8</v>
      </c>
    </row>
    <row r="83" spans="2:3">
      <c r="B83" s="1" t="s">
        <v>131</v>
      </c>
      <c r="C83" s="65">
        <v>216.5</v>
      </c>
    </row>
    <row r="84" spans="2:3">
      <c r="B84" s="1" t="s">
        <v>132</v>
      </c>
      <c r="C84" s="65">
        <v>217.2</v>
      </c>
    </row>
    <row r="85" spans="2:3">
      <c r="B85" s="1" t="s">
        <v>133</v>
      </c>
      <c r="C85" s="65">
        <v>218.4</v>
      </c>
    </row>
    <row r="86" spans="2:3">
      <c r="B86" s="1" t="s">
        <v>134</v>
      </c>
      <c r="C86" s="65">
        <v>217.7</v>
      </c>
    </row>
    <row r="87" spans="2:3">
      <c r="B87" s="1" t="s">
        <v>135</v>
      </c>
      <c r="C87" s="65">
        <v>216</v>
      </c>
    </row>
    <row r="88" spans="2:3">
      <c r="B88" s="1" t="s">
        <v>136</v>
      </c>
      <c r="C88" s="65">
        <v>212.9</v>
      </c>
    </row>
    <row r="89" spans="2:3">
      <c r="B89" s="1" t="s">
        <v>137</v>
      </c>
      <c r="C89" s="65">
        <v>210.1</v>
      </c>
    </row>
    <row r="90" spans="2:3">
      <c r="B90" s="1" t="s">
        <v>138</v>
      </c>
      <c r="C90" s="65">
        <v>211.4</v>
      </c>
    </row>
    <row r="91" spans="2:3">
      <c r="B91" s="1" t="s">
        <v>139</v>
      </c>
      <c r="C91" s="65">
        <v>211.3</v>
      </c>
    </row>
    <row r="92" spans="2:3">
      <c r="B92" s="1" t="s">
        <v>140</v>
      </c>
      <c r="C92" s="65">
        <v>211.5</v>
      </c>
    </row>
    <row r="93" spans="2:3">
      <c r="B93" s="1" t="s">
        <v>141</v>
      </c>
      <c r="C93" s="65">
        <v>212.8</v>
      </c>
    </row>
    <row r="94" spans="2:3">
      <c r="B94" s="1" t="s">
        <v>142</v>
      </c>
      <c r="C94" s="65">
        <v>213.4</v>
      </c>
    </row>
    <row r="95" spans="2:3">
      <c r="B95" s="1" t="s">
        <v>143</v>
      </c>
      <c r="C95" s="65">
        <v>213.4</v>
      </c>
    </row>
    <row r="96" spans="2:3">
      <c r="B96" s="1" t="s">
        <v>144</v>
      </c>
      <c r="C96" s="65">
        <v>214.4</v>
      </c>
    </row>
    <row r="97" spans="2:3">
      <c r="B97" s="1" t="s">
        <v>145</v>
      </c>
      <c r="C97" s="65">
        <v>215.3</v>
      </c>
    </row>
    <row r="98" spans="2:3">
      <c r="B98" s="1" t="s">
        <v>146</v>
      </c>
      <c r="C98" s="65">
        <v>216</v>
      </c>
    </row>
    <row r="99" spans="2:3">
      <c r="B99" s="1" t="s">
        <v>147</v>
      </c>
      <c r="C99" s="65">
        <v>216.6</v>
      </c>
    </row>
    <row r="100" spans="2:3">
      <c r="B100" s="1" t="s">
        <v>148</v>
      </c>
      <c r="C100" s="65">
        <v>218</v>
      </c>
    </row>
    <row r="101" spans="2:3">
      <c r="B101" s="1" t="s">
        <v>149</v>
      </c>
      <c r="C101" s="65">
        <v>217.9</v>
      </c>
    </row>
    <row r="102" spans="2:3">
      <c r="B102" s="1" t="s">
        <v>150</v>
      </c>
      <c r="C102" s="65">
        <v>219.2</v>
      </c>
    </row>
    <row r="103" spans="2:3">
      <c r="B103" s="1" t="s">
        <v>151</v>
      </c>
      <c r="C103" s="65">
        <v>220.7</v>
      </c>
    </row>
    <row r="104" spans="2:3">
      <c r="B104" s="1" t="s">
        <v>152</v>
      </c>
      <c r="C104" s="65">
        <v>222.8</v>
      </c>
    </row>
    <row r="105" spans="2:3">
      <c r="B105" s="1" t="s">
        <v>153</v>
      </c>
      <c r="C105" s="65">
        <v>223.6</v>
      </c>
    </row>
    <row r="106" spans="2:3">
      <c r="B106" s="1" t="s">
        <v>154</v>
      </c>
      <c r="C106" s="65">
        <v>224.1</v>
      </c>
    </row>
    <row r="107" spans="2:3">
      <c r="B107" s="1" t="s">
        <v>155</v>
      </c>
      <c r="C107" s="65">
        <v>223.6</v>
      </c>
    </row>
    <row r="108" spans="2:3">
      <c r="B108" s="1" t="s">
        <v>156</v>
      </c>
      <c r="C108" s="65">
        <v>224.5</v>
      </c>
    </row>
    <row r="109" spans="2:3">
      <c r="B109" s="1" t="s">
        <v>157</v>
      </c>
      <c r="C109" s="65">
        <v>225.3</v>
      </c>
    </row>
    <row r="110" spans="2:3">
      <c r="B110" s="1" t="s">
        <v>158</v>
      </c>
      <c r="C110" s="65">
        <v>225.8</v>
      </c>
    </row>
    <row r="111" spans="2:3">
      <c r="B111" s="1" t="s">
        <v>159</v>
      </c>
      <c r="C111" s="65">
        <v>226.8</v>
      </c>
    </row>
    <row r="112" spans="2:3">
      <c r="B112" s="1" t="s">
        <v>160</v>
      </c>
      <c r="C112" s="65">
        <v>228.4</v>
      </c>
    </row>
    <row r="113" spans="2:3">
      <c r="B113" s="1" t="s">
        <v>161</v>
      </c>
      <c r="C113" s="65">
        <v>229</v>
      </c>
    </row>
    <row r="114" spans="2:3">
      <c r="B114" s="1" t="s">
        <v>162</v>
      </c>
      <c r="C114" s="65">
        <v>231.3</v>
      </c>
    </row>
    <row r="115" spans="2:3">
      <c r="B115" s="1" t="s">
        <v>163</v>
      </c>
      <c r="C115" s="65">
        <v>232.5</v>
      </c>
    </row>
    <row r="116" spans="2:3">
      <c r="B116" s="1" t="s">
        <v>164</v>
      </c>
      <c r="C116" s="65">
        <v>234.4</v>
      </c>
    </row>
    <row r="117" spans="2:3">
      <c r="B117" s="1" t="s">
        <v>165</v>
      </c>
      <c r="C117" s="65">
        <v>235.2</v>
      </c>
    </row>
    <row r="118" spans="2:3">
      <c r="B118" s="1" t="s">
        <v>166</v>
      </c>
      <c r="C118" s="65">
        <v>235.2</v>
      </c>
    </row>
    <row r="119" spans="2:3">
      <c r="B119" s="1" t="s">
        <v>167</v>
      </c>
      <c r="C119" s="65">
        <v>234.7</v>
      </c>
    </row>
    <row r="120" spans="2:3">
      <c r="B120" s="1" t="s">
        <v>168</v>
      </c>
      <c r="C120" s="65">
        <v>236.1</v>
      </c>
    </row>
    <row r="121" spans="2:3">
      <c r="B121" s="1" t="s">
        <v>169</v>
      </c>
      <c r="C121" s="65">
        <v>237.9</v>
      </c>
    </row>
    <row r="122" spans="2:3">
      <c r="B122" s="1" t="s">
        <v>170</v>
      </c>
      <c r="C122" s="65">
        <v>238</v>
      </c>
    </row>
    <row r="123" spans="2:3">
      <c r="B123" s="1" t="s">
        <v>171</v>
      </c>
      <c r="C123" s="65">
        <v>238.5</v>
      </c>
    </row>
    <row r="124" spans="2:3">
      <c r="B124" s="1" t="s">
        <v>172</v>
      </c>
      <c r="C124" s="65">
        <v>239.4</v>
      </c>
    </row>
    <row r="125" spans="2:3">
      <c r="B125" s="1" t="s">
        <v>173</v>
      </c>
      <c r="C125" s="65">
        <v>238</v>
      </c>
    </row>
    <row r="126" spans="2:3">
      <c r="B126" s="1" t="s">
        <v>174</v>
      </c>
      <c r="C126" s="65">
        <v>239.9</v>
      </c>
    </row>
    <row r="127" spans="2:3">
      <c r="B127" s="1" t="s">
        <v>175</v>
      </c>
      <c r="C127" s="65">
        <v>240.8</v>
      </c>
    </row>
    <row r="128" spans="2:3">
      <c r="B128" s="1" t="s">
        <v>176</v>
      </c>
      <c r="C128" s="65">
        <v>242.5</v>
      </c>
    </row>
    <row r="129" spans="2:3">
      <c r="B129" s="1" t="s">
        <v>177</v>
      </c>
      <c r="C129" s="65">
        <v>242.4</v>
      </c>
    </row>
    <row r="130" spans="2:3">
      <c r="B130" s="1" t="s">
        <v>178</v>
      </c>
      <c r="C130" s="65">
        <v>241.8</v>
      </c>
    </row>
    <row r="131" spans="2:3">
      <c r="B131" s="1" t="s">
        <v>179</v>
      </c>
      <c r="C131" s="65">
        <v>242.1</v>
      </c>
    </row>
    <row r="132" spans="2:3">
      <c r="B132" s="1" t="s">
        <v>180</v>
      </c>
      <c r="C132" s="65">
        <v>243</v>
      </c>
    </row>
    <row r="133" spans="2:3">
      <c r="B133" s="1" t="s">
        <v>181</v>
      </c>
      <c r="C133" s="65">
        <v>244.2</v>
      </c>
    </row>
    <row r="134" spans="2:3">
      <c r="B134" s="1" t="s">
        <v>182</v>
      </c>
      <c r="C134" s="65">
        <v>245.6</v>
      </c>
    </row>
    <row r="135" spans="2:3">
      <c r="B135" s="1" t="s">
        <v>183</v>
      </c>
      <c r="C135" s="65">
        <v>245.6</v>
      </c>
    </row>
    <row r="136" spans="2:3">
      <c r="B136" s="1" t="s">
        <v>184</v>
      </c>
      <c r="C136" s="65">
        <v>246.8</v>
      </c>
    </row>
    <row r="137" spans="2:3">
      <c r="B137" s="1" t="s">
        <v>185</v>
      </c>
      <c r="C137" s="65">
        <v>245.8</v>
      </c>
    </row>
    <row r="138" spans="2:3">
      <c r="B138" s="1" t="s">
        <v>186</v>
      </c>
      <c r="C138" s="65">
        <v>247.6</v>
      </c>
    </row>
    <row r="139" spans="2:3">
      <c r="B139" s="1" t="s">
        <v>187</v>
      </c>
      <c r="C139" s="65">
        <v>248.7</v>
      </c>
    </row>
    <row r="140" spans="2:3">
      <c r="B140" s="1" t="s">
        <v>188</v>
      </c>
      <c r="C140" s="65">
        <v>249.5</v>
      </c>
    </row>
    <row r="141" spans="2:3">
      <c r="B141" s="1" t="s">
        <v>189</v>
      </c>
      <c r="C141" s="65">
        <v>250</v>
      </c>
    </row>
    <row r="142" spans="2:3">
      <c r="B142" s="1" t="s">
        <v>190</v>
      </c>
      <c r="C142" s="65">
        <v>249.7</v>
      </c>
    </row>
    <row r="143" spans="2:3">
      <c r="B143" s="1" t="s">
        <v>191</v>
      </c>
      <c r="C143" s="65">
        <v>249.7</v>
      </c>
    </row>
    <row r="144" spans="2:3">
      <c r="B144" s="1" t="s">
        <v>192</v>
      </c>
      <c r="C144" s="65">
        <v>251</v>
      </c>
    </row>
    <row r="145" spans="2:3">
      <c r="B145" s="1" t="s">
        <v>193</v>
      </c>
      <c r="C145" s="65">
        <v>251.9</v>
      </c>
    </row>
    <row r="146" spans="2:3">
      <c r="B146" s="1" t="s">
        <v>194</v>
      </c>
      <c r="C146" s="65">
        <v>251.9</v>
      </c>
    </row>
    <row r="147" spans="2:3">
      <c r="B147" s="1" t="s">
        <v>195</v>
      </c>
      <c r="C147" s="65">
        <v>252.1</v>
      </c>
    </row>
    <row r="148" spans="2:3">
      <c r="B148" s="1" t="s">
        <v>196</v>
      </c>
      <c r="C148" s="65">
        <v>253.4</v>
      </c>
    </row>
    <row r="149" spans="2:3">
      <c r="B149" s="1" t="s">
        <v>197</v>
      </c>
      <c r="C149" s="65">
        <v>252.6</v>
      </c>
    </row>
    <row r="150" spans="2:3">
      <c r="B150" s="1" t="s">
        <v>198</v>
      </c>
      <c r="C150" s="65">
        <v>254.2</v>
      </c>
    </row>
    <row r="151" spans="2:3">
      <c r="B151" s="1" t="s">
        <v>199</v>
      </c>
      <c r="C151" s="65">
        <v>254.8</v>
      </c>
    </row>
    <row r="152" spans="2:3">
      <c r="B152" s="1" t="s">
        <v>200</v>
      </c>
      <c r="C152" s="65">
        <v>255.7</v>
      </c>
    </row>
    <row r="153" spans="2:3">
      <c r="B153" s="1" t="s">
        <v>201</v>
      </c>
      <c r="C153" s="65">
        <v>255.9</v>
      </c>
    </row>
    <row r="154" spans="2:3">
      <c r="B154" s="1" t="s">
        <v>202</v>
      </c>
      <c r="C154" s="65">
        <v>256.3</v>
      </c>
    </row>
    <row r="155" spans="2:3">
      <c r="B155" s="1" t="s">
        <v>203</v>
      </c>
      <c r="C155" s="65">
        <v>256</v>
      </c>
    </row>
    <row r="156" spans="2:3">
      <c r="B156" s="1" t="s">
        <v>204</v>
      </c>
      <c r="C156" s="65">
        <v>257</v>
      </c>
    </row>
    <row r="157" spans="2:3">
      <c r="B157" s="1" t="s">
        <v>205</v>
      </c>
      <c r="C157" s="65">
        <v>257.60000000000002</v>
      </c>
    </row>
    <row r="158" spans="2:3">
      <c r="B158" s="1" t="s">
        <v>206</v>
      </c>
      <c r="C158" s="65">
        <v>257.7</v>
      </c>
    </row>
    <row r="159" spans="2:3">
      <c r="B159" s="1" t="s">
        <v>207</v>
      </c>
      <c r="C159" s="65">
        <v>257.10000000000002</v>
      </c>
    </row>
    <row r="160" spans="2:3">
      <c r="B160" s="1" t="s">
        <v>208</v>
      </c>
      <c r="C160" s="65">
        <v>257.5</v>
      </c>
    </row>
    <row r="161" spans="2:3">
      <c r="B161" s="1" t="s">
        <v>209</v>
      </c>
      <c r="C161" s="65">
        <v>255.4</v>
      </c>
    </row>
    <row r="162" spans="2:3">
      <c r="B162" s="1" t="s">
        <v>210</v>
      </c>
      <c r="C162" s="65">
        <v>256.7</v>
      </c>
    </row>
    <row r="163" spans="2:3">
      <c r="B163" s="1" t="s">
        <v>211</v>
      </c>
      <c r="C163" s="65">
        <v>257.10000000000002</v>
      </c>
    </row>
    <row r="164" spans="2:3">
      <c r="B164" s="1" t="s">
        <v>212</v>
      </c>
      <c r="C164" s="65">
        <v>258</v>
      </c>
    </row>
    <row r="165" spans="2:3">
      <c r="B165" s="1" t="s">
        <v>213</v>
      </c>
      <c r="C165" s="65">
        <v>258.5</v>
      </c>
    </row>
    <row r="166" spans="2:3">
      <c r="B166" s="1" t="s">
        <v>214</v>
      </c>
      <c r="C166" s="65">
        <v>258.89999999999998</v>
      </c>
    </row>
    <row r="167" spans="2:3">
      <c r="B167" s="1" t="s">
        <v>215</v>
      </c>
      <c r="C167" s="65">
        <v>258.60000000000002</v>
      </c>
    </row>
    <row r="168" spans="2:3">
      <c r="B168" s="1" t="s">
        <v>216</v>
      </c>
      <c r="C168" s="65">
        <v>259.8</v>
      </c>
    </row>
    <row r="169" spans="2:3">
      <c r="B169" s="1" t="s">
        <v>217</v>
      </c>
      <c r="C169" s="65">
        <v>259.60000000000002</v>
      </c>
    </row>
    <row r="170" spans="2:3">
      <c r="B170" s="1" t="s">
        <v>218</v>
      </c>
      <c r="C170" s="65">
        <v>259.5</v>
      </c>
    </row>
    <row r="171" spans="2:3">
      <c r="B171" s="1" t="s">
        <v>219</v>
      </c>
      <c r="C171" s="65">
        <v>259.8</v>
      </c>
    </row>
    <row r="172" spans="2:3">
      <c r="B172" s="1" t="s">
        <v>220</v>
      </c>
      <c r="C172" s="65">
        <v>260.60000000000002</v>
      </c>
    </row>
    <row r="173" spans="2:3">
      <c r="B173" s="1" t="s">
        <v>221</v>
      </c>
      <c r="C173" s="65">
        <v>258.8</v>
      </c>
    </row>
    <row r="174" spans="2:3">
      <c r="B174" s="1" t="s">
        <v>222</v>
      </c>
      <c r="C174" s="65">
        <v>260</v>
      </c>
    </row>
    <row r="175" spans="2:3">
      <c r="B175" s="1" t="s">
        <v>223</v>
      </c>
      <c r="C175" s="65">
        <v>261.10000000000002</v>
      </c>
    </row>
    <row r="176" spans="2:3">
      <c r="B176" s="1" t="s">
        <v>224</v>
      </c>
      <c r="C176" s="65">
        <v>261.39999999999998</v>
      </c>
    </row>
    <row r="177" spans="2:3">
      <c r="B177" s="1" t="s">
        <v>225</v>
      </c>
      <c r="C177" s="65">
        <v>262.10000000000002</v>
      </c>
    </row>
    <row r="178" spans="2:3">
      <c r="B178" s="1" t="s">
        <v>226</v>
      </c>
      <c r="C178" s="65">
        <v>263.10000000000002</v>
      </c>
    </row>
    <row r="179" spans="2:3">
      <c r="B179" s="1" t="s">
        <v>227</v>
      </c>
      <c r="C179" s="65">
        <v>263.39999999999998</v>
      </c>
    </row>
    <row r="180" spans="2:3">
      <c r="B180" s="1" t="s">
        <v>228</v>
      </c>
      <c r="C180" s="65">
        <v>264.39999999999998</v>
      </c>
    </row>
    <row r="181" spans="2:3">
      <c r="B181" s="1" t="s">
        <v>229</v>
      </c>
      <c r="C181" s="65">
        <v>264.89999999999998</v>
      </c>
    </row>
    <row r="182" spans="2:3">
      <c r="B182" s="1" t="s">
        <v>230</v>
      </c>
      <c r="C182" s="65">
        <v>264.8</v>
      </c>
    </row>
    <row r="183" spans="2:3">
      <c r="B183" s="1" t="s">
        <v>231</v>
      </c>
      <c r="C183" s="65">
        <v>265.5</v>
      </c>
    </row>
    <row r="184" spans="2:3">
      <c r="B184" s="1" t="s">
        <v>232</v>
      </c>
      <c r="C184" s="65">
        <v>267.10000000000002</v>
      </c>
    </row>
    <row r="185" spans="2:3">
      <c r="B185" s="1" t="s">
        <v>233</v>
      </c>
      <c r="C185" s="65">
        <v>265.5</v>
      </c>
    </row>
    <row r="186" spans="2:3">
      <c r="B186" s="1" t="s">
        <v>234</v>
      </c>
      <c r="C186" s="65">
        <v>268.39999999999998</v>
      </c>
    </row>
    <row r="187" spans="2:3">
      <c r="B187" s="1" t="s">
        <v>235</v>
      </c>
      <c r="C187" s="65">
        <v>269.3</v>
      </c>
    </row>
    <row r="188" spans="2:3">
      <c r="B188" s="1" t="s">
        <v>236</v>
      </c>
      <c r="C188" s="65">
        <v>270.60000000000002</v>
      </c>
    </row>
    <row r="189" spans="2:3">
      <c r="B189" s="1" t="s">
        <v>237</v>
      </c>
      <c r="C189" s="65">
        <v>271.7</v>
      </c>
    </row>
    <row r="190" spans="2:3">
      <c r="B190" s="1" t="s">
        <v>238</v>
      </c>
      <c r="C190" s="65">
        <v>272.3</v>
      </c>
    </row>
    <row r="191" spans="2:3">
      <c r="B191" s="1" t="s">
        <v>239</v>
      </c>
      <c r="C191" s="65">
        <v>272.89999999999998</v>
      </c>
    </row>
    <row r="192" spans="2:3">
      <c r="B192" s="1" t="s">
        <v>240</v>
      </c>
      <c r="C192" s="65">
        <v>274.7</v>
      </c>
    </row>
    <row r="193" spans="2:3">
      <c r="B193" s="1" t="s">
        <v>241</v>
      </c>
      <c r="C193" s="65">
        <v>275.10000000000002</v>
      </c>
    </row>
    <row r="194" spans="2:3">
      <c r="B194" s="1" t="s">
        <v>242</v>
      </c>
      <c r="C194" s="65">
        <v>275.3</v>
      </c>
    </row>
    <row r="195" spans="2:3">
      <c r="B195" s="1" t="s">
        <v>243</v>
      </c>
      <c r="C195" s="65">
        <v>279.5</v>
      </c>
    </row>
    <row r="196" spans="2:3">
      <c r="B196" s="1" t="s">
        <v>244</v>
      </c>
      <c r="C196" s="65">
        <v>283.8</v>
      </c>
    </row>
    <row r="197" spans="2:3">
      <c r="B197" s="1" t="s">
        <v>245</v>
      </c>
      <c r="C197" s="65">
        <v>288.10000000000002</v>
      </c>
    </row>
    <row r="198" spans="2:3">
      <c r="B198" s="1" t="s">
        <v>246</v>
      </c>
      <c r="C198" s="65">
        <v>292.5</v>
      </c>
    </row>
    <row r="199" spans="2:3">
      <c r="B199" s="1" t="s">
        <v>247</v>
      </c>
      <c r="C199" s="65">
        <v>297</v>
      </c>
    </row>
    <row r="200" spans="2:3">
      <c r="B200" s="1" t="s">
        <v>248</v>
      </c>
      <c r="C200" s="65">
        <v>301.5</v>
      </c>
    </row>
    <row r="201" spans="2:3">
      <c r="B201" s="1" t="s">
        <v>249</v>
      </c>
      <c r="C201" s="65">
        <v>306.10000000000002</v>
      </c>
    </row>
    <row r="202" spans="2:3">
      <c r="B202" s="1" t="s">
        <v>250</v>
      </c>
      <c r="C202" s="65">
        <v>310.8</v>
      </c>
    </row>
    <row r="203" spans="2:3">
      <c r="B203" s="1" t="s">
        <v>251</v>
      </c>
      <c r="C203" s="65">
        <v>315.60000000000002</v>
      </c>
    </row>
    <row r="204" spans="2:3">
      <c r="B204" s="1" t="s">
        <v>252</v>
      </c>
      <c r="C204" s="65">
        <v>320.39999999999998</v>
      </c>
    </row>
    <row r="205" spans="2:3">
      <c r="B205" s="1" t="s">
        <v>253</v>
      </c>
      <c r="C205" s="65">
        <v>325.3</v>
      </c>
    </row>
    <row r="206" spans="2:3">
      <c r="B206" s="1" t="s">
        <v>254</v>
      </c>
      <c r="C206" s="65">
        <v>330.3</v>
      </c>
    </row>
    <row r="207" spans="2:3">
      <c r="B207" s="1" t="s">
        <v>255</v>
      </c>
      <c r="C207" s="65">
        <v>335.4</v>
      </c>
    </row>
    <row r="208" spans="2:3">
      <c r="B208" s="1" t="s">
        <v>256</v>
      </c>
      <c r="C208" s="66">
        <v>340.5</v>
      </c>
    </row>
    <row r="209" spans="3:3">
      <c r="C209" s="67"/>
    </row>
    <row r="210" spans="3:3">
      <c r="C210" s="67"/>
    </row>
    <row r="211" spans="3:3">
      <c r="C211" s="67"/>
    </row>
    <row r="212" spans="3:3">
      <c r="C212" s="67"/>
    </row>
    <row r="213" spans="3:3">
      <c r="C213" s="67"/>
    </row>
    <row r="214" spans="3:3">
      <c r="C214" s="67"/>
    </row>
    <row r="215" spans="3:3">
      <c r="C215" s="67"/>
    </row>
    <row r="216" spans="3:3">
      <c r="C216" s="67"/>
    </row>
    <row r="217" spans="3:3">
      <c r="C217" s="67"/>
    </row>
    <row r="218" spans="3:3">
      <c r="C218" s="67"/>
    </row>
    <row r="219" spans="3:3">
      <c r="C219" s="67"/>
    </row>
    <row r="220" spans="3:3">
      <c r="C220" s="67"/>
    </row>
  </sheetData>
  <printOptions gridLines="1" gridLinesSet="0"/>
  <pageMargins left="0.75" right="0.75" top="1" bottom="1" header="0.5" footer="0.5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>
  <dimension ref="A2:XFD221"/>
  <sheetViews>
    <sheetView workbookViewId="0">
      <selection activeCell="A2" sqref="A2:XFD2"/>
    </sheetView>
  </sheetViews>
  <sheetFormatPr defaultRowHeight="12.75"/>
  <cols>
    <col min="1" max="1" width="9.140625" style="1"/>
    <col min="2" max="2" width="16" style="1" bestFit="1" customWidth="1"/>
    <col min="3" max="3" width="10.140625" style="1" bestFit="1" customWidth="1"/>
    <col min="4" max="4" width="12" style="1" customWidth="1"/>
    <col min="5" max="16384" width="9.140625" style="1"/>
  </cols>
  <sheetData>
    <row r="2" spans="1:16384" s="2" customFormat="1" ht="18.75">
      <c r="A2" s="3" t="s">
        <v>257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4" spans="1:16384">
      <c r="B4" s="62" t="s">
        <v>51</v>
      </c>
      <c r="C4" s="8" t="s">
        <v>52</v>
      </c>
      <c r="D4" s="68" t="s">
        <v>258</v>
      </c>
    </row>
    <row r="5" spans="1:16384">
      <c r="B5" s="22" t="str">
        <f>'Q2 Base'!B5</f>
        <v>2003 JAN</v>
      </c>
      <c r="C5" s="67">
        <v>173.3</v>
      </c>
      <c r="D5" s="24"/>
    </row>
    <row r="6" spans="1:16384">
      <c r="B6" s="33" t="str">
        <f>'Q2 Base'!B6</f>
        <v>2003 FEB</v>
      </c>
      <c r="C6" s="67">
        <v>173.8</v>
      </c>
      <c r="D6" s="35"/>
    </row>
    <row r="7" spans="1:16384">
      <c r="B7" s="33" t="str">
        <f>'Q2 Base'!B7</f>
        <v>2003 MAR</v>
      </c>
      <c r="C7" s="67">
        <v>174.5</v>
      </c>
      <c r="D7" s="35"/>
    </row>
    <row r="8" spans="1:16384">
      <c r="B8" s="33" t="str">
        <f>'Q2 Base'!B8</f>
        <v>2003 APR</v>
      </c>
      <c r="C8" s="67">
        <v>175.7</v>
      </c>
      <c r="D8" s="35"/>
    </row>
    <row r="9" spans="1:16384">
      <c r="B9" s="33" t="str">
        <f>'Q2 Base'!B9</f>
        <v>2003 MAY</v>
      </c>
      <c r="C9" s="67">
        <v>176.2</v>
      </c>
      <c r="D9" s="35"/>
    </row>
    <row r="10" spans="1:16384">
      <c r="B10" s="33" t="str">
        <f>'Q2 Base'!B10</f>
        <v>2003 JUN</v>
      </c>
      <c r="C10" s="67">
        <v>176.2</v>
      </c>
      <c r="D10" s="35"/>
    </row>
    <row r="11" spans="1:16384">
      <c r="B11" s="33" t="str">
        <f>'Q2 Base'!B11</f>
        <v>2003 JUL</v>
      </c>
      <c r="C11" s="67">
        <v>175.9</v>
      </c>
      <c r="D11" s="35"/>
    </row>
    <row r="12" spans="1:16384">
      <c r="B12" s="33" t="str">
        <f>'Q2 Base'!B12</f>
        <v>2003 AUG</v>
      </c>
      <c r="C12" s="67">
        <v>176.4</v>
      </c>
      <c r="D12" s="35"/>
    </row>
    <row r="13" spans="1:16384">
      <c r="B13" s="33" t="str">
        <f>'Q2 Base'!B13</f>
        <v>2003 SEP</v>
      </c>
      <c r="C13" s="67">
        <v>177.6</v>
      </c>
      <c r="D13" s="35"/>
    </row>
    <row r="14" spans="1:16384">
      <c r="B14" s="33" t="str">
        <f>'Q2 Base'!B14</f>
        <v>2003 OCT</v>
      </c>
      <c r="C14" s="67">
        <v>177.9</v>
      </c>
      <c r="D14" s="35"/>
    </row>
    <row r="15" spans="1:16384">
      <c r="B15" s="33" t="str">
        <f>'Q2 Base'!B15</f>
        <v>2003 NOV</v>
      </c>
      <c r="C15" s="67">
        <v>178.2</v>
      </c>
      <c r="D15" s="35"/>
    </row>
    <row r="16" spans="1:16384">
      <c r="B16" s="33" t="str">
        <f>'Q2 Base'!B16</f>
        <v>2003 DEC</v>
      </c>
      <c r="C16" s="67">
        <v>178.5</v>
      </c>
      <c r="D16" s="35"/>
    </row>
    <row r="17" spans="2:4">
      <c r="B17" s="33" t="str">
        <f>'Q2 Base'!B17</f>
        <v>2004 JAN</v>
      </c>
      <c r="C17" s="67">
        <v>178.4</v>
      </c>
      <c r="D17" s="69">
        <f t="shared" ref="D17:D48" si="0">C17/C5-1</f>
        <v>2.9428736295441293E-2</v>
      </c>
    </row>
    <row r="18" spans="2:4">
      <c r="B18" s="33" t="str">
        <f>'Q2 Base'!B18</f>
        <v>2004 FEB</v>
      </c>
      <c r="C18" s="67">
        <v>179.3</v>
      </c>
      <c r="D18" s="69">
        <f t="shared" si="0"/>
        <v>3.1645569620253111E-2</v>
      </c>
    </row>
    <row r="19" spans="2:4">
      <c r="B19" s="33" t="str">
        <f>'Q2 Base'!B19</f>
        <v>2004 MAR</v>
      </c>
      <c r="C19" s="67">
        <v>179.9</v>
      </c>
      <c r="D19" s="69">
        <f t="shared" si="0"/>
        <v>3.0945558739255086E-2</v>
      </c>
    </row>
    <row r="20" spans="2:4">
      <c r="B20" s="33" t="str">
        <f>'Q2 Base'!B20</f>
        <v>2004 APR</v>
      </c>
      <c r="C20" s="67">
        <v>181.2</v>
      </c>
      <c r="D20" s="69">
        <f t="shared" si="0"/>
        <v>3.1303357996585124E-2</v>
      </c>
    </row>
    <row r="21" spans="2:4">
      <c r="B21" s="33" t="str">
        <f>'Q2 Base'!B21</f>
        <v>2004 MAY</v>
      </c>
      <c r="C21" s="67">
        <v>181.5</v>
      </c>
      <c r="D21" s="69">
        <f t="shared" si="0"/>
        <v>3.0079455164585767E-2</v>
      </c>
    </row>
    <row r="22" spans="2:4">
      <c r="B22" s="33" t="str">
        <f>'Q2 Base'!B22</f>
        <v>2004 JUN</v>
      </c>
      <c r="C22" s="67">
        <v>181.3</v>
      </c>
      <c r="D22" s="69">
        <f t="shared" si="0"/>
        <v>2.8944381384790052E-2</v>
      </c>
    </row>
    <row r="23" spans="2:4">
      <c r="B23" s="33" t="str">
        <f>'Q2 Base'!B23</f>
        <v>2004 JUL</v>
      </c>
      <c r="C23" s="67">
        <v>181.3</v>
      </c>
      <c r="D23" s="69">
        <f t="shared" si="0"/>
        <v>3.0699260943717999E-2</v>
      </c>
    </row>
    <row r="24" spans="2:4">
      <c r="B24" s="33" t="str">
        <f>'Q2 Base'!B24</f>
        <v>2004 AUG</v>
      </c>
      <c r="C24" s="67">
        <v>181.6</v>
      </c>
      <c r="D24" s="69">
        <f t="shared" si="0"/>
        <v>2.947845804988658E-2</v>
      </c>
    </row>
    <row r="25" spans="2:4">
      <c r="B25" s="33" t="str">
        <f>'Q2 Base'!B25</f>
        <v>2004 SEP</v>
      </c>
      <c r="C25" s="67">
        <v>182.5</v>
      </c>
      <c r="D25" s="69">
        <f t="shared" si="0"/>
        <v>2.7590090090090058E-2</v>
      </c>
    </row>
    <row r="26" spans="2:4">
      <c r="B26" s="33" t="str">
        <f>'Q2 Base'!B26</f>
        <v>2004 OCT</v>
      </c>
      <c r="C26" s="67">
        <v>182.6</v>
      </c>
      <c r="D26" s="69">
        <f t="shared" si="0"/>
        <v>2.6419336706014596E-2</v>
      </c>
    </row>
    <row r="27" spans="2:4">
      <c r="B27" s="33" t="str">
        <f>'Q2 Base'!B27</f>
        <v>2004 NOV</v>
      </c>
      <c r="C27" s="67">
        <v>182.7</v>
      </c>
      <c r="D27" s="69">
        <f t="shared" si="0"/>
        <v>2.5252525252525304E-2</v>
      </c>
    </row>
    <row r="28" spans="2:4">
      <c r="B28" s="33" t="str">
        <f>'Q2 Base'!B28</f>
        <v>2004 DEC</v>
      </c>
      <c r="C28" s="67">
        <v>183.5</v>
      </c>
      <c r="D28" s="69">
        <f t="shared" si="0"/>
        <v>2.8011204481792618E-2</v>
      </c>
    </row>
    <row r="29" spans="2:4">
      <c r="B29" s="33" t="str">
        <f>'Q2 Base'!B29</f>
        <v>2005 JAN</v>
      </c>
      <c r="C29" s="67">
        <v>183.1</v>
      </c>
      <c r="D29" s="69">
        <f t="shared" si="0"/>
        <v>2.6345291479820565E-2</v>
      </c>
    </row>
    <row r="30" spans="2:4">
      <c r="B30" s="33" t="str">
        <f>'Q2 Base'!B30</f>
        <v>2005 FEB</v>
      </c>
      <c r="C30" s="67">
        <v>183.8</v>
      </c>
      <c r="D30" s="69">
        <f t="shared" si="0"/>
        <v>2.5097601784718426E-2</v>
      </c>
    </row>
    <row r="31" spans="2:4">
      <c r="B31" s="33" t="str">
        <f>'Q2 Base'!B31</f>
        <v>2005 MAR</v>
      </c>
      <c r="C31" s="67">
        <v>184.6</v>
      </c>
      <c r="D31" s="69">
        <f t="shared" si="0"/>
        <v>2.6125625347415138E-2</v>
      </c>
    </row>
    <row r="32" spans="2:4">
      <c r="B32" s="33" t="str">
        <f>'Q2 Base'!B32</f>
        <v>2005 APR</v>
      </c>
      <c r="C32" s="67">
        <v>185.7</v>
      </c>
      <c r="D32" s="69">
        <f t="shared" si="0"/>
        <v>2.4834437086092676E-2</v>
      </c>
    </row>
    <row r="33" spans="2:4">
      <c r="B33" s="33" t="str">
        <f>'Q2 Base'!B33</f>
        <v>2005 MAY</v>
      </c>
      <c r="C33" s="67">
        <v>186.5</v>
      </c>
      <c r="D33" s="69">
        <f t="shared" si="0"/>
        <v>2.7548209366391241E-2</v>
      </c>
    </row>
    <row r="34" spans="2:4">
      <c r="B34" s="33" t="str">
        <f>'Q2 Base'!B34</f>
        <v>2005 JUN</v>
      </c>
      <c r="C34" s="67">
        <v>186.8</v>
      </c>
      <c r="D34" s="69">
        <f t="shared" si="0"/>
        <v>3.0336458907887387E-2</v>
      </c>
    </row>
    <row r="35" spans="2:4">
      <c r="B35" s="33" t="str">
        <f>'Q2 Base'!B35</f>
        <v>2005 JUL</v>
      </c>
      <c r="C35" s="67">
        <v>186.8</v>
      </c>
      <c r="D35" s="69">
        <f t="shared" si="0"/>
        <v>3.0336458907887387E-2</v>
      </c>
    </row>
    <row r="36" spans="2:4">
      <c r="B36" s="33" t="str">
        <f>'Q2 Base'!B36</f>
        <v>2005 AUG</v>
      </c>
      <c r="C36" s="67">
        <v>187.4</v>
      </c>
      <c r="D36" s="69">
        <f t="shared" si="0"/>
        <v>3.1938325991189398E-2</v>
      </c>
    </row>
    <row r="37" spans="2:4">
      <c r="B37" s="33" t="str">
        <f>'Q2 Base'!B37</f>
        <v>2005 SEP</v>
      </c>
      <c r="C37" s="67">
        <v>188.1</v>
      </c>
      <c r="D37" s="69">
        <f t="shared" si="0"/>
        <v>3.0684931506849367E-2</v>
      </c>
    </row>
    <row r="38" spans="2:4">
      <c r="B38" s="33" t="str">
        <f>'Q2 Base'!B38</f>
        <v>2005 OCT</v>
      </c>
      <c r="C38" s="67">
        <v>188.6</v>
      </c>
      <c r="D38" s="69">
        <f t="shared" si="0"/>
        <v>3.2858707557502642E-2</v>
      </c>
    </row>
    <row r="39" spans="2:4">
      <c r="B39" s="33" t="str">
        <f>'Q2 Base'!B39</f>
        <v>2005 NOV</v>
      </c>
      <c r="C39" s="67">
        <v>189</v>
      </c>
      <c r="D39" s="69">
        <f t="shared" si="0"/>
        <v>3.4482758620689724E-2</v>
      </c>
    </row>
    <row r="40" spans="2:4">
      <c r="B40" s="33" t="str">
        <f>'Q2 Base'!B40</f>
        <v>2005 DEC</v>
      </c>
      <c r="C40" s="67">
        <v>189.9</v>
      </c>
      <c r="D40" s="69">
        <f t="shared" si="0"/>
        <v>3.4877384196185357E-2</v>
      </c>
    </row>
    <row r="41" spans="2:4">
      <c r="B41" s="33" t="str">
        <f>'Q2 Base'!B41</f>
        <v>2006 JAN</v>
      </c>
      <c r="C41" s="67">
        <v>188.9</v>
      </c>
      <c r="D41" s="69">
        <f t="shared" si="0"/>
        <v>3.1676679410158393E-2</v>
      </c>
    </row>
    <row r="42" spans="2:4">
      <c r="B42" s="33" t="str">
        <f>'Q2 Base'!B42</f>
        <v>2006 FEB</v>
      </c>
      <c r="C42" s="67">
        <v>189.6</v>
      </c>
      <c r="D42" s="69">
        <f t="shared" si="0"/>
        <v>3.1556039173014083E-2</v>
      </c>
    </row>
    <row r="43" spans="2:4">
      <c r="B43" s="33" t="str">
        <f>'Q2 Base'!B43</f>
        <v>2006 MAR</v>
      </c>
      <c r="C43" s="67">
        <v>190.5</v>
      </c>
      <c r="D43" s="69">
        <f t="shared" si="0"/>
        <v>3.1960996749729187E-2</v>
      </c>
    </row>
    <row r="44" spans="2:4">
      <c r="B44" s="33" t="str">
        <f>'Q2 Base'!B44</f>
        <v>2006 APR</v>
      </c>
      <c r="C44" s="67">
        <v>191.6</v>
      </c>
      <c r="D44" s="69">
        <f t="shared" si="0"/>
        <v>3.1771674744211165E-2</v>
      </c>
    </row>
    <row r="45" spans="2:4">
      <c r="B45" s="33" t="str">
        <f>'Q2 Base'!B45</f>
        <v>2006 MAY</v>
      </c>
      <c r="C45" s="67">
        <v>192</v>
      </c>
      <c r="D45" s="69">
        <f t="shared" si="0"/>
        <v>2.9490616621983934E-2</v>
      </c>
    </row>
    <row r="46" spans="2:4">
      <c r="B46" s="33" t="str">
        <f>'Q2 Base'!B46</f>
        <v>2006 JUN</v>
      </c>
      <c r="C46" s="67">
        <v>192.2</v>
      </c>
      <c r="D46" s="69">
        <f t="shared" si="0"/>
        <v>2.8907922912205342E-2</v>
      </c>
    </row>
    <row r="47" spans="2:4">
      <c r="B47" s="33" t="str">
        <f>'Q2 Base'!B47</f>
        <v>2006 JUL</v>
      </c>
      <c r="C47" s="67">
        <v>192.2</v>
      </c>
      <c r="D47" s="69">
        <f t="shared" si="0"/>
        <v>2.8907922912205342E-2</v>
      </c>
    </row>
    <row r="48" spans="2:4">
      <c r="B48" s="33" t="str">
        <f>'Q2 Base'!B48</f>
        <v>2006 AUG</v>
      </c>
      <c r="C48" s="67">
        <v>192.6</v>
      </c>
      <c r="D48" s="69">
        <f t="shared" si="0"/>
        <v>2.7748132337246378E-2</v>
      </c>
    </row>
    <row r="49" spans="2:4">
      <c r="B49" s="33" t="str">
        <f>'Q2 Base'!B49</f>
        <v>2006 SEP</v>
      </c>
      <c r="C49" s="67">
        <v>193.1</v>
      </c>
      <c r="D49" s="69">
        <f t="shared" ref="D49:D80" si="1">C49/C37-1</f>
        <v>2.6581605528974039E-2</v>
      </c>
    </row>
    <row r="50" spans="2:4">
      <c r="B50" s="33" t="str">
        <f>'Q2 Base'!B50</f>
        <v>2006 OCT</v>
      </c>
      <c r="C50" s="67">
        <v>193.3</v>
      </c>
      <c r="D50" s="69">
        <f t="shared" si="1"/>
        <v>2.4920466595970359E-2</v>
      </c>
    </row>
    <row r="51" spans="2:4">
      <c r="B51" s="33" t="str">
        <f>'Q2 Base'!B51</f>
        <v>2006 NOV</v>
      </c>
      <c r="C51" s="67">
        <v>193.6</v>
      </c>
      <c r="D51" s="69">
        <f t="shared" si="1"/>
        <v>2.4338624338624326E-2</v>
      </c>
    </row>
    <row r="52" spans="2:4">
      <c r="B52" s="33" t="str">
        <f>'Q2 Base'!B52</f>
        <v>2006 DEC</v>
      </c>
      <c r="C52" s="67">
        <v>194.1</v>
      </c>
      <c r="D52" s="69">
        <f t="shared" si="1"/>
        <v>2.211690363349117E-2</v>
      </c>
    </row>
    <row r="53" spans="2:4">
      <c r="B53" s="33" t="str">
        <f>'Q2 Base'!B53</f>
        <v>2007 JAN</v>
      </c>
      <c r="C53" s="67">
        <v>193.4</v>
      </c>
      <c r="D53" s="69">
        <f t="shared" si="1"/>
        <v>2.3822128110111196E-2</v>
      </c>
    </row>
    <row r="54" spans="2:4">
      <c r="B54" s="33" t="str">
        <f>'Q2 Base'!B54</f>
        <v>2007 FEB</v>
      </c>
      <c r="C54" s="67">
        <v>194.2</v>
      </c>
      <c r="D54" s="69">
        <f t="shared" si="1"/>
        <v>2.4261603375527407E-2</v>
      </c>
    </row>
    <row r="55" spans="2:4">
      <c r="B55" s="33" t="str">
        <f>'Q2 Base'!B55</f>
        <v>2007 MAR</v>
      </c>
      <c r="C55" s="67">
        <v>195</v>
      </c>
      <c r="D55" s="69">
        <f t="shared" si="1"/>
        <v>2.3622047244094446E-2</v>
      </c>
    </row>
    <row r="56" spans="2:4">
      <c r="B56" s="33" t="str">
        <f>'Q2 Base'!B56</f>
        <v>2007 APR</v>
      </c>
      <c r="C56" s="67">
        <v>196.5</v>
      </c>
      <c r="D56" s="69">
        <f t="shared" si="1"/>
        <v>2.5574112734864318E-2</v>
      </c>
    </row>
    <row r="57" spans="2:4">
      <c r="B57" s="33" t="str">
        <f>'Q2 Base'!B57</f>
        <v>2007 MAY</v>
      </c>
      <c r="C57" s="67">
        <v>197.7</v>
      </c>
      <c r="D57" s="69">
        <f t="shared" si="1"/>
        <v>2.9687499999999867E-2</v>
      </c>
    </row>
    <row r="58" spans="2:4">
      <c r="B58" s="33" t="str">
        <f>'Q2 Base'!B58</f>
        <v>2007 JUN</v>
      </c>
      <c r="C58" s="67">
        <v>198.5</v>
      </c>
      <c r="D58" s="69">
        <f t="shared" si="1"/>
        <v>3.2778355879292453E-2</v>
      </c>
    </row>
    <row r="59" spans="2:4">
      <c r="B59" s="33" t="str">
        <f>'Q2 Base'!B59</f>
        <v>2007 JUL</v>
      </c>
      <c r="C59" s="67">
        <v>198.5</v>
      </c>
      <c r="D59" s="69">
        <f t="shared" si="1"/>
        <v>3.2778355879292453E-2</v>
      </c>
    </row>
    <row r="60" spans="2:4">
      <c r="B60" s="33" t="str">
        <f>'Q2 Base'!B60</f>
        <v>2007 AUG</v>
      </c>
      <c r="C60" s="67">
        <v>199.2</v>
      </c>
      <c r="D60" s="69">
        <f t="shared" si="1"/>
        <v>3.4267912772585563E-2</v>
      </c>
    </row>
    <row r="61" spans="2:4">
      <c r="B61" s="33" t="str">
        <f>'Q2 Base'!B61</f>
        <v>2007 SEP</v>
      </c>
      <c r="C61" s="67">
        <v>200.1</v>
      </c>
      <c r="D61" s="69">
        <f t="shared" si="1"/>
        <v>3.6250647332987995E-2</v>
      </c>
    </row>
    <row r="62" spans="2:4">
      <c r="B62" s="33" t="str">
        <f>'Q2 Base'!B62</f>
        <v>2007 OCT</v>
      </c>
      <c r="C62" s="67">
        <v>200.4</v>
      </c>
      <c r="D62" s="69">
        <f t="shared" si="1"/>
        <v>3.6730470770822476E-2</v>
      </c>
    </row>
    <row r="63" spans="2:4">
      <c r="B63" s="33" t="str">
        <f>'Q2 Base'!B63</f>
        <v>2007 NOV</v>
      </c>
      <c r="C63" s="67">
        <v>201.1</v>
      </c>
      <c r="D63" s="69">
        <f t="shared" si="1"/>
        <v>3.8739669421487655E-2</v>
      </c>
    </row>
    <row r="64" spans="2:4">
      <c r="B64" s="33" t="str">
        <f>'Q2 Base'!B64</f>
        <v>2007 DEC</v>
      </c>
      <c r="C64" s="67">
        <v>202.7</v>
      </c>
      <c r="D64" s="69">
        <f t="shared" si="1"/>
        <v>4.4307058217413653E-2</v>
      </c>
    </row>
    <row r="65" spans="2:4">
      <c r="B65" s="33" t="str">
        <f>'Q2 Base'!B65</f>
        <v>2008 JAN</v>
      </c>
      <c r="C65" s="67">
        <v>201.6</v>
      </c>
      <c r="D65" s="69">
        <f t="shared" si="1"/>
        <v>4.2399172699069121E-2</v>
      </c>
    </row>
    <row r="66" spans="2:4">
      <c r="B66" s="33" t="str">
        <f>'Q2 Base'!B66</f>
        <v>2008 FEB</v>
      </c>
      <c r="C66" s="67">
        <v>203.1</v>
      </c>
      <c r="D66" s="69">
        <f t="shared" si="1"/>
        <v>4.5829042224510896E-2</v>
      </c>
    </row>
    <row r="67" spans="2:4">
      <c r="B67" s="33" t="str">
        <f>'Q2 Base'!B67</f>
        <v>2008 MAR</v>
      </c>
      <c r="C67" s="67">
        <v>204.4</v>
      </c>
      <c r="D67" s="69">
        <f t="shared" si="1"/>
        <v>4.8205128205128345E-2</v>
      </c>
    </row>
    <row r="68" spans="2:4">
      <c r="B68" s="33" t="str">
        <f>'Q2 Base'!B68</f>
        <v>2008 APR</v>
      </c>
      <c r="C68" s="67">
        <v>205.4</v>
      </c>
      <c r="D68" s="69">
        <f t="shared" si="1"/>
        <v>4.5292620865140076E-2</v>
      </c>
    </row>
    <row r="69" spans="2:4">
      <c r="B69" s="33" t="str">
        <f>'Q2 Base'!B69</f>
        <v>2008 MAY</v>
      </c>
      <c r="C69" s="67">
        <v>206.2</v>
      </c>
      <c r="D69" s="69">
        <f t="shared" si="1"/>
        <v>4.2994436014162973E-2</v>
      </c>
    </row>
    <row r="70" spans="2:4">
      <c r="B70" s="33" t="str">
        <f>'Q2 Base'!B70</f>
        <v>2008 JUN</v>
      </c>
      <c r="C70" s="67">
        <v>207.3</v>
      </c>
      <c r="D70" s="69">
        <f t="shared" si="1"/>
        <v>4.4332493702770925E-2</v>
      </c>
    </row>
    <row r="71" spans="2:4">
      <c r="B71" s="33" t="str">
        <f>'Q2 Base'!B71</f>
        <v>2008 JUL</v>
      </c>
      <c r="C71" s="67">
        <v>206.1</v>
      </c>
      <c r="D71" s="69">
        <f t="shared" si="1"/>
        <v>3.8287153652392991E-2</v>
      </c>
    </row>
    <row r="72" spans="2:4">
      <c r="B72" s="33" t="str">
        <f>'Q2 Base'!B72</f>
        <v>2008 AUG</v>
      </c>
      <c r="C72" s="67">
        <v>207.3</v>
      </c>
      <c r="D72" s="69">
        <f t="shared" si="1"/>
        <v>4.06626506024097E-2</v>
      </c>
    </row>
    <row r="73" spans="2:4">
      <c r="B73" s="33" t="str">
        <f>'Q2 Base'!B73</f>
        <v>2008 SEP</v>
      </c>
      <c r="C73" s="67">
        <v>208</v>
      </c>
      <c r="D73" s="69">
        <f t="shared" si="1"/>
        <v>3.9480259870064982E-2</v>
      </c>
    </row>
    <row r="74" spans="2:4">
      <c r="B74" s="33" t="str">
        <f>'Q2 Base'!B74</f>
        <v>2008 OCT</v>
      </c>
      <c r="C74" s="67">
        <v>208.9</v>
      </c>
      <c r="D74" s="69">
        <f t="shared" si="1"/>
        <v>4.2415169660678709E-2</v>
      </c>
    </row>
    <row r="75" spans="2:4">
      <c r="B75" s="33" t="str">
        <f>'Q2 Base'!B75</f>
        <v>2008 NOV</v>
      </c>
      <c r="C75" s="67">
        <v>209.7</v>
      </c>
      <c r="D75" s="69">
        <f t="shared" si="1"/>
        <v>4.2764793635007514E-2</v>
      </c>
    </row>
    <row r="76" spans="2:4">
      <c r="B76" s="33" t="str">
        <f>'Q2 Base'!B76</f>
        <v>2008 DEC</v>
      </c>
      <c r="C76" s="67">
        <v>210.9</v>
      </c>
      <c r="D76" s="69">
        <f t="shared" si="1"/>
        <v>4.045387271830303E-2</v>
      </c>
    </row>
    <row r="77" spans="2:4">
      <c r="B77" s="33" t="str">
        <f>'Q2 Base'!B77</f>
        <v>2009 JAN</v>
      </c>
      <c r="C77" s="67">
        <v>209.8</v>
      </c>
      <c r="D77" s="69">
        <f t="shared" si="1"/>
        <v>4.0674603174603252E-2</v>
      </c>
    </row>
    <row r="78" spans="2:4">
      <c r="B78" s="33" t="str">
        <f>'Q2 Base'!B78</f>
        <v>2009 FEB</v>
      </c>
      <c r="C78" s="67">
        <v>211.4</v>
      </c>
      <c r="D78" s="69">
        <f t="shared" si="1"/>
        <v>4.086656819300849E-2</v>
      </c>
    </row>
    <row r="79" spans="2:4">
      <c r="B79" s="33" t="str">
        <f>'Q2 Base'!B79</f>
        <v>2009 MAR</v>
      </c>
      <c r="C79" s="67">
        <v>212.1</v>
      </c>
      <c r="D79" s="69">
        <f t="shared" si="1"/>
        <v>3.7671232876712368E-2</v>
      </c>
    </row>
    <row r="80" spans="2:4">
      <c r="B80" s="33" t="str">
        <f>'Q2 Base'!B80</f>
        <v>2009 APR</v>
      </c>
      <c r="C80" s="67">
        <v>214</v>
      </c>
      <c r="D80" s="69">
        <f t="shared" si="1"/>
        <v>4.1869522882181043E-2</v>
      </c>
    </row>
    <row r="81" spans="2:4">
      <c r="B81" s="33" t="str">
        <f>'Q2 Base'!B81</f>
        <v>2009 MAY</v>
      </c>
      <c r="C81" s="67">
        <v>215.1</v>
      </c>
      <c r="D81" s="69">
        <f t="shared" ref="D81:D112" si="2">C81/C69-1</f>
        <v>4.3161978661493627E-2</v>
      </c>
    </row>
    <row r="82" spans="2:4">
      <c r="B82" s="33" t="str">
        <f>'Q2 Base'!B82</f>
        <v>2009 JUN</v>
      </c>
      <c r="C82" s="67">
        <v>216.8</v>
      </c>
      <c r="D82" s="69">
        <f t="shared" si="2"/>
        <v>4.5827303424987864E-2</v>
      </c>
    </row>
    <row r="83" spans="2:4">
      <c r="B83" s="33" t="str">
        <f>'Q2 Base'!B83</f>
        <v>2009 JUL</v>
      </c>
      <c r="C83" s="67">
        <v>216.5</v>
      </c>
      <c r="D83" s="69">
        <f t="shared" si="2"/>
        <v>5.0460941290635608E-2</v>
      </c>
    </row>
    <row r="84" spans="2:4">
      <c r="B84" s="33" t="str">
        <f>'Q2 Base'!B84</f>
        <v>2009 AUG</v>
      </c>
      <c r="C84" s="67">
        <v>217.2</v>
      </c>
      <c r="D84" s="69">
        <f t="shared" si="2"/>
        <v>4.7756874095513657E-2</v>
      </c>
    </row>
    <row r="85" spans="2:4">
      <c r="B85" s="33" t="str">
        <f>'Q2 Base'!B85</f>
        <v>2009 SEP</v>
      </c>
      <c r="C85" s="67">
        <v>218.4</v>
      </c>
      <c r="D85" s="69">
        <f t="shared" si="2"/>
        <v>5.0000000000000044E-2</v>
      </c>
    </row>
    <row r="86" spans="2:4">
      <c r="B86" s="33" t="str">
        <f>'Q2 Base'!B86</f>
        <v>2009 OCT</v>
      </c>
      <c r="C86" s="67">
        <v>217.7</v>
      </c>
      <c r="D86" s="69">
        <f t="shared" si="2"/>
        <v>4.212541886069876E-2</v>
      </c>
    </row>
    <row r="87" spans="2:4">
      <c r="B87" s="33" t="str">
        <f>'Q2 Base'!B87</f>
        <v>2009 NOV</v>
      </c>
      <c r="C87" s="67">
        <v>216</v>
      </c>
      <c r="D87" s="69">
        <f t="shared" si="2"/>
        <v>3.0042918454935785E-2</v>
      </c>
    </row>
    <row r="88" spans="2:4">
      <c r="B88" s="33" t="str">
        <f>'Q2 Base'!B88</f>
        <v>2009 DEC</v>
      </c>
      <c r="C88" s="67">
        <v>212.9</v>
      </c>
      <c r="D88" s="69">
        <f t="shared" si="2"/>
        <v>9.4831673779041115E-3</v>
      </c>
    </row>
    <row r="89" spans="2:4">
      <c r="B89" s="33" t="str">
        <f>'Q2 Base'!B89</f>
        <v>2010 JAN</v>
      </c>
      <c r="C89" s="67">
        <v>210.1</v>
      </c>
      <c r="D89" s="69">
        <f t="shared" si="2"/>
        <v>1.4299332697806921E-3</v>
      </c>
    </row>
    <row r="90" spans="2:4">
      <c r="B90" s="33" t="str">
        <f>'Q2 Base'!B90</f>
        <v>2010 FEB</v>
      </c>
      <c r="C90" s="67">
        <v>211.4</v>
      </c>
      <c r="D90" s="69">
        <f t="shared" si="2"/>
        <v>0</v>
      </c>
    </row>
    <row r="91" spans="2:4">
      <c r="B91" s="33" t="str">
        <f>'Q2 Base'!B91</f>
        <v>2010 MAR</v>
      </c>
      <c r="C91" s="67">
        <v>211.3</v>
      </c>
      <c r="D91" s="69">
        <f t="shared" si="2"/>
        <v>-3.771805752003643E-3</v>
      </c>
    </row>
    <row r="92" spans="2:4">
      <c r="B92" s="33" t="str">
        <f>'Q2 Base'!B92</f>
        <v>2010 APR</v>
      </c>
      <c r="C92" s="67">
        <v>211.5</v>
      </c>
      <c r="D92" s="69">
        <f t="shared" si="2"/>
        <v>-1.1682242990654235E-2</v>
      </c>
    </row>
    <row r="93" spans="2:4">
      <c r="B93" s="33" t="str">
        <f>'Q2 Base'!B93</f>
        <v>2010 MAY</v>
      </c>
      <c r="C93" s="67">
        <v>212.8</v>
      </c>
      <c r="D93" s="69">
        <f t="shared" si="2"/>
        <v>-1.0692701069270005E-2</v>
      </c>
    </row>
    <row r="94" spans="2:4">
      <c r="B94" s="33" t="str">
        <f>'Q2 Base'!B94</f>
        <v>2010 JUN</v>
      </c>
      <c r="C94" s="67">
        <v>213.4</v>
      </c>
      <c r="D94" s="69">
        <f t="shared" si="2"/>
        <v>-1.5682656826568331E-2</v>
      </c>
    </row>
    <row r="95" spans="2:4">
      <c r="B95" s="33" t="str">
        <f>'Q2 Base'!B95</f>
        <v>2010 JUL</v>
      </c>
      <c r="C95" s="67">
        <v>213.4</v>
      </c>
      <c r="D95" s="69">
        <f t="shared" si="2"/>
        <v>-1.4318706697459604E-2</v>
      </c>
    </row>
    <row r="96" spans="2:4">
      <c r="B96" s="33" t="str">
        <f>'Q2 Base'!B96</f>
        <v>2010 AUG</v>
      </c>
      <c r="C96" s="67">
        <v>214.4</v>
      </c>
      <c r="D96" s="69">
        <f t="shared" si="2"/>
        <v>-1.2891344383057057E-2</v>
      </c>
    </row>
    <row r="97" spans="2:4">
      <c r="B97" s="33" t="str">
        <f>'Q2 Base'!B97</f>
        <v>2010 SEP</v>
      </c>
      <c r="C97" s="67">
        <v>215.3</v>
      </c>
      <c r="D97" s="69">
        <f t="shared" si="2"/>
        <v>-1.4194139194139144E-2</v>
      </c>
    </row>
    <row r="98" spans="2:4">
      <c r="B98" s="33" t="str">
        <f>'Q2 Base'!B98</f>
        <v>2010 OCT</v>
      </c>
      <c r="C98" s="67">
        <v>216</v>
      </c>
      <c r="D98" s="69">
        <f t="shared" si="2"/>
        <v>-7.8089113458887915E-3</v>
      </c>
    </row>
    <row r="99" spans="2:4">
      <c r="B99" s="33" t="str">
        <f>'Q2 Base'!B99</f>
        <v>2010 NOV</v>
      </c>
      <c r="C99" s="67">
        <v>216.6</v>
      </c>
      <c r="D99" s="69">
        <f t="shared" si="2"/>
        <v>2.7777777777777679E-3</v>
      </c>
    </row>
    <row r="100" spans="2:4">
      <c r="B100" s="33" t="str">
        <f>'Q2 Base'!B100</f>
        <v>2010 DEC</v>
      </c>
      <c r="C100" s="67">
        <v>218</v>
      </c>
      <c r="D100" s="69">
        <f t="shared" si="2"/>
        <v>2.395490840770309E-2</v>
      </c>
    </row>
    <row r="101" spans="2:4">
      <c r="B101" s="33" t="str">
        <f>'Q2 Base'!B101</f>
        <v>2011 JAN</v>
      </c>
      <c r="C101" s="67">
        <v>217.9</v>
      </c>
      <c r="D101" s="69">
        <f t="shared" si="2"/>
        <v>3.712517848643504E-2</v>
      </c>
    </row>
    <row r="102" spans="2:4">
      <c r="B102" s="33" t="str">
        <f>'Q2 Base'!B102</f>
        <v>2011 FEB</v>
      </c>
      <c r="C102" s="67">
        <v>219.2</v>
      </c>
      <c r="D102" s="69">
        <f t="shared" si="2"/>
        <v>3.6896877956480445E-2</v>
      </c>
    </row>
    <row r="103" spans="2:4">
      <c r="B103" s="33" t="str">
        <f>'Q2 Base'!B103</f>
        <v>2011 MAR</v>
      </c>
      <c r="C103" s="67">
        <v>220.7</v>
      </c>
      <c r="D103" s="69">
        <f t="shared" si="2"/>
        <v>4.4486512068149464E-2</v>
      </c>
    </row>
    <row r="104" spans="2:4">
      <c r="B104" s="33" t="str">
        <f>'Q2 Base'!B104</f>
        <v>2011 APR</v>
      </c>
      <c r="C104" s="67">
        <v>222.8</v>
      </c>
      <c r="D104" s="69">
        <f t="shared" si="2"/>
        <v>5.3427895981087437E-2</v>
      </c>
    </row>
    <row r="105" spans="2:4">
      <c r="B105" s="33" t="str">
        <f>'Q2 Base'!B105</f>
        <v>2011 MAY</v>
      </c>
      <c r="C105" s="67">
        <v>223.6</v>
      </c>
      <c r="D105" s="69">
        <f t="shared" si="2"/>
        <v>5.0751879699248104E-2</v>
      </c>
    </row>
    <row r="106" spans="2:4">
      <c r="B106" s="33" t="str">
        <f>'Q2 Base'!B106</f>
        <v>2011 JUN</v>
      </c>
      <c r="C106" s="67">
        <v>224.1</v>
      </c>
      <c r="D106" s="69">
        <f t="shared" si="2"/>
        <v>5.0140581068416124E-2</v>
      </c>
    </row>
    <row r="107" spans="2:4">
      <c r="B107" s="33" t="str">
        <f>'Q2 Base'!B107</f>
        <v>2011 JUL</v>
      </c>
      <c r="C107" s="67">
        <v>223.6</v>
      </c>
      <c r="D107" s="69">
        <f t="shared" si="2"/>
        <v>4.7797563261480658E-2</v>
      </c>
    </row>
    <row r="108" spans="2:4">
      <c r="B108" s="33" t="str">
        <f>'Q2 Base'!B108</f>
        <v>2011 AUG</v>
      </c>
      <c r="C108" s="67">
        <v>224.5</v>
      </c>
      <c r="D108" s="69">
        <f t="shared" si="2"/>
        <v>4.710820895522394E-2</v>
      </c>
    </row>
    <row r="109" spans="2:4">
      <c r="B109" s="33" t="str">
        <f>'Q2 Base'!B109</f>
        <v>2011 SEP</v>
      </c>
      <c r="C109" s="67">
        <v>225.3</v>
      </c>
      <c r="D109" s="69">
        <f t="shared" si="2"/>
        <v>4.644681839294007E-2</v>
      </c>
    </row>
    <row r="110" spans="2:4">
      <c r="B110" s="33" t="str">
        <f>'Q2 Base'!B110</f>
        <v>2011 OCT</v>
      </c>
      <c r="C110" s="67">
        <v>225.8</v>
      </c>
      <c r="D110" s="69">
        <f t="shared" si="2"/>
        <v>4.5370370370370505E-2</v>
      </c>
    </row>
    <row r="111" spans="2:4">
      <c r="B111" s="33" t="str">
        <f>'Q2 Base'!B111</f>
        <v>2011 NOV</v>
      </c>
      <c r="C111" s="67">
        <v>226.8</v>
      </c>
      <c r="D111" s="69">
        <f t="shared" si="2"/>
        <v>4.7091412742382266E-2</v>
      </c>
    </row>
    <row r="112" spans="2:4">
      <c r="B112" s="33" t="str">
        <f>'Q2 Base'!B112</f>
        <v>2011 DEC</v>
      </c>
      <c r="C112" s="67">
        <v>228.4</v>
      </c>
      <c r="D112" s="69">
        <f t="shared" si="2"/>
        <v>4.7706422018348738E-2</v>
      </c>
    </row>
    <row r="113" spans="2:4">
      <c r="B113" s="33" t="str">
        <f>'Q2 Base'!B113</f>
        <v>2012 JAN</v>
      </c>
      <c r="C113" s="67">
        <v>229</v>
      </c>
      <c r="D113" s="69">
        <f t="shared" ref="D113:D144" si="3">C113/C101-1</f>
        <v>5.0940798531436515E-2</v>
      </c>
    </row>
    <row r="114" spans="2:4">
      <c r="B114" s="33" t="str">
        <f>'Q2 Base'!B114</f>
        <v>2012 FEB</v>
      </c>
      <c r="C114" s="67">
        <v>231.3</v>
      </c>
      <c r="D114" s="69">
        <f t="shared" si="3"/>
        <v>5.5200729927007419E-2</v>
      </c>
    </row>
    <row r="115" spans="2:4">
      <c r="B115" s="33" t="str">
        <f>'Q2 Base'!B115</f>
        <v>2012 MAR</v>
      </c>
      <c r="C115" s="67">
        <v>232.5</v>
      </c>
      <c r="D115" s="69">
        <f t="shared" si="3"/>
        <v>5.3466243769823452E-2</v>
      </c>
    </row>
    <row r="116" spans="2:4">
      <c r="B116" s="33" t="str">
        <f>'Q2 Base'!B116</f>
        <v>2012 APR</v>
      </c>
      <c r="C116" s="67">
        <v>234.4</v>
      </c>
      <c r="D116" s="69">
        <f t="shared" si="3"/>
        <v>5.2064631956912022E-2</v>
      </c>
    </row>
    <row r="117" spans="2:4">
      <c r="B117" s="33" t="str">
        <f>'Q2 Base'!B117</f>
        <v>2012 MAY</v>
      </c>
      <c r="C117" s="67">
        <v>235.2</v>
      </c>
      <c r="D117" s="69">
        <f t="shared" si="3"/>
        <v>5.1878354203935606E-2</v>
      </c>
    </row>
    <row r="118" spans="2:4">
      <c r="B118" s="33" t="str">
        <f>'Q2 Base'!B118</f>
        <v>2012 JUN</v>
      </c>
      <c r="C118" s="67">
        <v>235.2</v>
      </c>
      <c r="D118" s="69">
        <f t="shared" si="3"/>
        <v>4.9531459170013337E-2</v>
      </c>
    </row>
    <row r="119" spans="2:4">
      <c r="B119" s="33" t="str">
        <f>'Q2 Base'!B119</f>
        <v>2012 JUL</v>
      </c>
      <c r="C119" s="67">
        <v>234.7</v>
      </c>
      <c r="D119" s="69">
        <f t="shared" si="3"/>
        <v>4.964221824686943E-2</v>
      </c>
    </row>
    <row r="120" spans="2:4">
      <c r="B120" s="33" t="str">
        <f>'Q2 Base'!B120</f>
        <v>2012 AUG</v>
      </c>
      <c r="C120" s="67">
        <v>236.1</v>
      </c>
      <c r="D120" s="69">
        <f t="shared" si="3"/>
        <v>5.167037861915369E-2</v>
      </c>
    </row>
    <row r="121" spans="2:4">
      <c r="B121" s="33" t="str">
        <f>'Q2 Base'!B121</f>
        <v>2012 SEP</v>
      </c>
      <c r="C121" s="67">
        <v>237.9</v>
      </c>
      <c r="D121" s="69">
        <f t="shared" si="3"/>
        <v>5.5925432756324778E-2</v>
      </c>
    </row>
    <row r="122" spans="2:4">
      <c r="B122" s="33" t="str">
        <f>'Q2 Base'!B122</f>
        <v>2012 OCT</v>
      </c>
      <c r="C122" s="67">
        <v>238</v>
      </c>
      <c r="D122" s="69">
        <f t="shared" si="3"/>
        <v>5.4030115146147084E-2</v>
      </c>
    </row>
    <row r="123" spans="2:4">
      <c r="B123" s="33" t="str">
        <f>'Q2 Base'!B123</f>
        <v>2012 NOV</v>
      </c>
      <c r="C123" s="67">
        <v>238.5</v>
      </c>
      <c r="D123" s="69">
        <f t="shared" si="3"/>
        <v>5.1587301587301626E-2</v>
      </c>
    </row>
    <row r="124" spans="2:4">
      <c r="B124" s="33" t="str">
        <f>'Q2 Base'!B124</f>
        <v>2012 DEC</v>
      </c>
      <c r="C124" s="67">
        <v>239.4</v>
      </c>
      <c r="D124" s="69">
        <f t="shared" si="3"/>
        <v>4.8161120840630511E-2</v>
      </c>
    </row>
    <row r="125" spans="2:4">
      <c r="B125" s="33" t="str">
        <f>'Q2 Base'!B125</f>
        <v>2013 JAN</v>
      </c>
      <c r="C125" s="67">
        <v>238</v>
      </c>
      <c r="D125" s="69">
        <f t="shared" si="3"/>
        <v>3.9301310043668103E-2</v>
      </c>
    </row>
    <row r="126" spans="2:4">
      <c r="B126" s="33" t="str">
        <f>'Q2 Base'!B126</f>
        <v>2013 FEB</v>
      </c>
      <c r="C126" s="67">
        <v>239.9</v>
      </c>
      <c r="D126" s="69">
        <f t="shared" si="3"/>
        <v>3.7181150021616816E-2</v>
      </c>
    </row>
    <row r="127" spans="2:4">
      <c r="B127" s="33" t="str">
        <f>'Q2 Base'!B127</f>
        <v>2013 MAR</v>
      </c>
      <c r="C127" s="67">
        <v>240.8</v>
      </c>
      <c r="D127" s="69">
        <f t="shared" si="3"/>
        <v>3.5698924731182746E-2</v>
      </c>
    </row>
    <row r="128" spans="2:4">
      <c r="B128" s="33" t="str">
        <f>'Q2 Base'!B128</f>
        <v>2013 APR</v>
      </c>
      <c r="C128" s="67">
        <v>242.5</v>
      </c>
      <c r="D128" s="69">
        <f t="shared" si="3"/>
        <v>3.4556313993173937E-2</v>
      </c>
    </row>
    <row r="129" spans="2:4">
      <c r="B129" s="33" t="str">
        <f>'Q2 Base'!B129</f>
        <v>2013 MAY</v>
      </c>
      <c r="C129" s="67">
        <v>242.4</v>
      </c>
      <c r="D129" s="69">
        <f t="shared" si="3"/>
        <v>3.0612244897959329E-2</v>
      </c>
    </row>
    <row r="130" spans="2:4">
      <c r="B130" s="33" t="str">
        <f>'Q2 Base'!B130</f>
        <v>2013 JUN</v>
      </c>
      <c r="C130" s="67">
        <v>241.8</v>
      </c>
      <c r="D130" s="69">
        <f t="shared" si="3"/>
        <v>2.8061224489795977E-2</v>
      </c>
    </row>
    <row r="131" spans="2:4">
      <c r="B131" s="33" t="str">
        <f>'Q2 Base'!B131</f>
        <v>2013 JUL</v>
      </c>
      <c r="C131" s="67">
        <v>242.1</v>
      </c>
      <c r="D131" s="69">
        <f t="shared" si="3"/>
        <v>3.1529612270984275E-2</v>
      </c>
    </row>
    <row r="132" spans="2:4">
      <c r="B132" s="33" t="str">
        <f>'Q2 Base'!B132</f>
        <v>2013 AUG</v>
      </c>
      <c r="C132" s="67">
        <v>243</v>
      </c>
      <c r="D132" s="69">
        <f t="shared" si="3"/>
        <v>2.9224904701397714E-2</v>
      </c>
    </row>
    <row r="133" spans="2:4">
      <c r="B133" s="33" t="str">
        <f>'Q2 Base'!B133</f>
        <v>2013 SEP</v>
      </c>
      <c r="C133" s="67">
        <v>244.2</v>
      </c>
      <c r="D133" s="69">
        <f t="shared" si="3"/>
        <v>2.6481715006305029E-2</v>
      </c>
    </row>
    <row r="134" spans="2:4">
      <c r="B134" s="33" t="str">
        <f>'Q2 Base'!B134</f>
        <v>2013 OCT</v>
      </c>
      <c r="C134" s="67">
        <v>245.6</v>
      </c>
      <c r="D134" s="69">
        <f t="shared" si="3"/>
        <v>3.1932773109243584E-2</v>
      </c>
    </row>
    <row r="135" spans="2:4">
      <c r="B135" s="33" t="str">
        <f>'Q2 Base'!B135</f>
        <v>2013 NOV</v>
      </c>
      <c r="C135" s="67">
        <v>245.6</v>
      </c>
      <c r="D135" s="69">
        <f t="shared" si="3"/>
        <v>2.9769392033542896E-2</v>
      </c>
    </row>
    <row r="136" spans="2:4">
      <c r="B136" s="33" t="str">
        <f>'Q2 Base'!B136</f>
        <v>2013 DEC</v>
      </c>
      <c r="C136" s="67">
        <v>246.8</v>
      </c>
      <c r="D136" s="69">
        <f t="shared" si="3"/>
        <v>3.0910609857978333E-2</v>
      </c>
    </row>
    <row r="137" spans="2:4">
      <c r="B137" s="33" t="str">
        <f>'Q2 Base'!B137</f>
        <v>2014 JAN</v>
      </c>
      <c r="C137" s="67">
        <v>245.8</v>
      </c>
      <c r="D137" s="69">
        <f t="shared" si="3"/>
        <v>3.2773109243697585E-2</v>
      </c>
    </row>
    <row r="138" spans="2:4">
      <c r="B138" s="33" t="str">
        <f>'Q2 Base'!B138</f>
        <v>2014 FEB</v>
      </c>
      <c r="C138" s="67">
        <v>247.6</v>
      </c>
      <c r="D138" s="69">
        <f t="shared" si="3"/>
        <v>3.2096706961233901E-2</v>
      </c>
    </row>
    <row r="139" spans="2:4">
      <c r="B139" s="33" t="str">
        <f>'Q2 Base'!B139</f>
        <v>2014 MAR</v>
      </c>
      <c r="C139" s="67">
        <v>248.7</v>
      </c>
      <c r="D139" s="69">
        <f t="shared" si="3"/>
        <v>3.2807308970099536E-2</v>
      </c>
    </row>
    <row r="140" spans="2:4">
      <c r="B140" s="33" t="str">
        <f>'Q2 Base'!B140</f>
        <v>2014 APR</v>
      </c>
      <c r="C140" s="67">
        <v>249.5</v>
      </c>
      <c r="D140" s="69">
        <f t="shared" si="3"/>
        <v>2.8865979381443196E-2</v>
      </c>
    </row>
    <row r="141" spans="2:4">
      <c r="B141" s="33" t="str">
        <f>'Q2 Base'!B141</f>
        <v>2014 MAY</v>
      </c>
      <c r="C141" s="67">
        <v>250</v>
      </c>
      <c r="D141" s="69">
        <f t="shared" si="3"/>
        <v>3.1353135313531233E-2</v>
      </c>
    </row>
    <row r="142" spans="2:4">
      <c r="B142" s="33" t="str">
        <f>'Q2 Base'!B142</f>
        <v>2014 JUN</v>
      </c>
      <c r="C142" s="67">
        <v>249.7</v>
      </c>
      <c r="D142" s="69">
        <f t="shared" si="3"/>
        <v>3.2671629445822914E-2</v>
      </c>
    </row>
    <row r="143" spans="2:4">
      <c r="B143" s="33" t="str">
        <f>'Q2 Base'!B143</f>
        <v>2014 JUL</v>
      </c>
      <c r="C143" s="67">
        <v>249.7</v>
      </c>
      <c r="D143" s="69">
        <f t="shared" si="3"/>
        <v>3.1391986782321357E-2</v>
      </c>
    </row>
    <row r="144" spans="2:4">
      <c r="B144" s="33" t="str">
        <f>'Q2 Base'!B144</f>
        <v>2014 AUG</v>
      </c>
      <c r="C144" s="67">
        <v>251</v>
      </c>
      <c r="D144" s="69">
        <f t="shared" si="3"/>
        <v>3.292181069958855E-2</v>
      </c>
    </row>
    <row r="145" spans="2:4">
      <c r="B145" s="33" t="str">
        <f>'Q2 Base'!B145</f>
        <v>2014 SEP</v>
      </c>
      <c r="C145" s="67">
        <v>251.9</v>
      </c>
      <c r="D145" s="69">
        <f t="shared" ref="D145:D176" si="4">C145/C133-1</f>
        <v>3.1531531531531654E-2</v>
      </c>
    </row>
    <row r="146" spans="2:4">
      <c r="B146" s="33" t="str">
        <f>'Q2 Base'!B146</f>
        <v>2014 OCT</v>
      </c>
      <c r="C146" s="67">
        <v>251.9</v>
      </c>
      <c r="D146" s="69">
        <f t="shared" si="4"/>
        <v>2.5651465798045558E-2</v>
      </c>
    </row>
    <row r="147" spans="2:4">
      <c r="B147" s="33" t="str">
        <f>'Q2 Base'!B147</f>
        <v>2014 NOV</v>
      </c>
      <c r="C147" s="67">
        <v>252.1</v>
      </c>
      <c r="D147" s="69">
        <f t="shared" si="4"/>
        <v>2.6465798045602673E-2</v>
      </c>
    </row>
    <row r="148" spans="2:4">
      <c r="B148" s="33" t="str">
        <f>'Q2 Base'!B148</f>
        <v>2014 DEC</v>
      </c>
      <c r="C148" s="67">
        <v>253.4</v>
      </c>
      <c r="D148" s="69">
        <f t="shared" si="4"/>
        <v>2.6742301458670958E-2</v>
      </c>
    </row>
    <row r="149" spans="2:4">
      <c r="B149" s="33" t="str">
        <f>'Q2 Base'!B149</f>
        <v>2015 JAN</v>
      </c>
      <c r="C149" s="67">
        <v>252.6</v>
      </c>
      <c r="D149" s="69">
        <f t="shared" si="4"/>
        <v>2.7664768104149751E-2</v>
      </c>
    </row>
    <row r="150" spans="2:4">
      <c r="B150" s="33" t="str">
        <f>'Q2 Base'!B150</f>
        <v>2015 FEB</v>
      </c>
      <c r="C150" s="67">
        <v>254.2</v>
      </c>
      <c r="D150" s="69">
        <f t="shared" si="4"/>
        <v>2.6655896607431284E-2</v>
      </c>
    </row>
    <row r="151" spans="2:4">
      <c r="B151" s="33" t="str">
        <f>'Q2 Base'!B151</f>
        <v>2015 MAR</v>
      </c>
      <c r="C151" s="67">
        <v>254.8</v>
      </c>
      <c r="D151" s="69">
        <f t="shared" si="4"/>
        <v>2.4527543224768911E-2</v>
      </c>
    </row>
    <row r="152" spans="2:4">
      <c r="B152" s="33" t="str">
        <f>'Q2 Base'!B152</f>
        <v>2015 APR</v>
      </c>
      <c r="C152" s="67">
        <v>255.7</v>
      </c>
      <c r="D152" s="69">
        <f t="shared" si="4"/>
        <v>2.4849699398797442E-2</v>
      </c>
    </row>
    <row r="153" spans="2:4">
      <c r="B153" s="33" t="str">
        <f>'Q2 Base'!B153</f>
        <v>2015 MAY</v>
      </c>
      <c r="C153" s="67">
        <v>255.9</v>
      </c>
      <c r="D153" s="69">
        <f t="shared" si="4"/>
        <v>2.3600000000000065E-2</v>
      </c>
    </row>
    <row r="154" spans="2:4">
      <c r="B154" s="33" t="str">
        <f>'Q2 Base'!B154</f>
        <v>2015 JUN</v>
      </c>
      <c r="C154" s="67">
        <v>256.3</v>
      </c>
      <c r="D154" s="69">
        <f t="shared" si="4"/>
        <v>2.6431718061673992E-2</v>
      </c>
    </row>
    <row r="155" spans="2:4">
      <c r="B155" s="33" t="str">
        <f>'Q2 Base'!B155</f>
        <v>2015 JUL</v>
      </c>
      <c r="C155" s="67">
        <v>256</v>
      </c>
      <c r="D155" s="69">
        <f t="shared" si="4"/>
        <v>2.5230276331597912E-2</v>
      </c>
    </row>
    <row r="156" spans="2:4">
      <c r="B156" s="33" t="str">
        <f>'Q2 Base'!B156</f>
        <v>2015 AUG</v>
      </c>
      <c r="C156" s="67">
        <v>257</v>
      </c>
      <c r="D156" s="69">
        <f t="shared" si="4"/>
        <v>2.3904382470119501E-2</v>
      </c>
    </row>
    <row r="157" spans="2:4">
      <c r="B157" s="33" t="str">
        <f>'Q2 Base'!B157</f>
        <v>2015 SEP</v>
      </c>
      <c r="C157" s="67">
        <v>257.60000000000002</v>
      </c>
      <c r="D157" s="69">
        <f t="shared" si="4"/>
        <v>2.2628026994839345E-2</v>
      </c>
    </row>
    <row r="158" spans="2:4">
      <c r="B158" s="33" t="str">
        <f>'Q2 Base'!B158</f>
        <v>2015 OCT</v>
      </c>
      <c r="C158" s="67">
        <v>257.7</v>
      </c>
      <c r="D158" s="69">
        <f t="shared" si="4"/>
        <v>2.3025009924573236E-2</v>
      </c>
    </row>
    <row r="159" spans="2:4">
      <c r="B159" s="33" t="str">
        <f>'Q2 Base'!B159</f>
        <v>2015 NOV</v>
      </c>
      <c r="C159" s="67">
        <v>257.10000000000002</v>
      </c>
      <c r="D159" s="69">
        <f t="shared" si="4"/>
        <v>1.983339944466489E-2</v>
      </c>
    </row>
    <row r="160" spans="2:4">
      <c r="B160" s="33" t="str">
        <f>'Q2 Base'!B160</f>
        <v>2015 DEC</v>
      </c>
      <c r="C160" s="67">
        <v>257.5</v>
      </c>
      <c r="D160" s="69">
        <f t="shared" si="4"/>
        <v>1.6179952644040929E-2</v>
      </c>
    </row>
    <row r="161" spans="2:4">
      <c r="B161" s="33" t="str">
        <f>'Q2 Base'!B161</f>
        <v>2016 JAN</v>
      </c>
      <c r="C161" s="67">
        <v>255.4</v>
      </c>
      <c r="D161" s="69">
        <f t="shared" si="4"/>
        <v>1.1084718923198844E-2</v>
      </c>
    </row>
    <row r="162" spans="2:4">
      <c r="B162" s="33" t="str">
        <f>'Q2 Base'!B162</f>
        <v>2016 FEB</v>
      </c>
      <c r="C162" s="67">
        <v>256.7</v>
      </c>
      <c r="D162" s="69">
        <f t="shared" si="4"/>
        <v>9.8347757671124469E-3</v>
      </c>
    </row>
    <row r="163" spans="2:4">
      <c r="B163" s="33" t="str">
        <f>'Q2 Base'!B163</f>
        <v>2016 MAR</v>
      </c>
      <c r="C163" s="67">
        <v>257.10000000000002</v>
      </c>
      <c r="D163" s="69">
        <f t="shared" si="4"/>
        <v>9.0266875981162009E-3</v>
      </c>
    </row>
    <row r="164" spans="2:4">
      <c r="B164" s="33" t="str">
        <f>'Q2 Base'!B164</f>
        <v>2016 APR</v>
      </c>
      <c r="C164" s="67">
        <v>258</v>
      </c>
      <c r="D164" s="69">
        <f t="shared" si="4"/>
        <v>8.9949159170903403E-3</v>
      </c>
    </row>
    <row r="165" spans="2:4">
      <c r="B165" s="33" t="str">
        <f>'Q2 Base'!B165</f>
        <v>2016 MAY</v>
      </c>
      <c r="C165" s="67">
        <v>258.5</v>
      </c>
      <c r="D165" s="69">
        <f t="shared" si="4"/>
        <v>1.0160218835482571E-2</v>
      </c>
    </row>
    <row r="166" spans="2:4">
      <c r="B166" s="33" t="str">
        <f>'Q2 Base'!B166</f>
        <v>2016 JUN</v>
      </c>
      <c r="C166" s="67">
        <v>258.89999999999998</v>
      </c>
      <c r="D166" s="69">
        <f t="shared" si="4"/>
        <v>1.014436207569247E-2</v>
      </c>
    </row>
    <row r="167" spans="2:4">
      <c r="B167" s="33" t="str">
        <f>'Q2 Base'!B167</f>
        <v>2016 JUL</v>
      </c>
      <c r="C167" s="67">
        <v>258.60000000000002</v>
      </c>
      <c r="D167" s="69">
        <f t="shared" si="4"/>
        <v>1.0156250000000089E-2</v>
      </c>
    </row>
    <row r="168" spans="2:4">
      <c r="B168" s="33" t="str">
        <f>'Q2 Base'!B168</f>
        <v>2016 AUG</v>
      </c>
      <c r="C168" s="67">
        <v>259.8</v>
      </c>
      <c r="D168" s="69">
        <f t="shared" si="4"/>
        <v>1.0894941634241206E-2</v>
      </c>
    </row>
    <row r="169" spans="2:4">
      <c r="B169" s="33" t="str">
        <f>'Q2 Base'!B169</f>
        <v>2016 SEP</v>
      </c>
      <c r="C169" s="67">
        <v>259.60000000000002</v>
      </c>
      <c r="D169" s="69">
        <f t="shared" si="4"/>
        <v>7.763975155279601E-3</v>
      </c>
    </row>
    <row r="170" spans="2:4">
      <c r="B170" s="33" t="str">
        <f>'Q2 Base'!B170</f>
        <v>2016 OCT</v>
      </c>
      <c r="C170" s="67">
        <v>259.5</v>
      </c>
      <c r="D170" s="69">
        <f t="shared" si="4"/>
        <v>6.9848661233993248E-3</v>
      </c>
    </row>
    <row r="171" spans="2:4">
      <c r="B171" s="33" t="str">
        <f>'Q2 Base'!B171</f>
        <v>2016 NOV</v>
      </c>
      <c r="C171" s="67">
        <v>259.8</v>
      </c>
      <c r="D171" s="69">
        <f t="shared" si="4"/>
        <v>1.0501750291715295E-2</v>
      </c>
    </row>
    <row r="172" spans="2:4">
      <c r="B172" s="33" t="str">
        <f>'Q2 Base'!B172</f>
        <v>2016 DEC</v>
      </c>
      <c r="C172" s="67">
        <v>260.60000000000002</v>
      </c>
      <c r="D172" s="69">
        <f t="shared" si="4"/>
        <v>1.2038834951456412E-2</v>
      </c>
    </row>
    <row r="173" spans="2:4">
      <c r="B173" s="33" t="str">
        <f>'Q2 Base'!B173</f>
        <v>2017 JAN</v>
      </c>
      <c r="C173" s="67">
        <v>258.8</v>
      </c>
      <c r="D173" s="69">
        <f t="shared" si="4"/>
        <v>1.3312451057165164E-2</v>
      </c>
    </row>
    <row r="174" spans="2:4">
      <c r="B174" s="33" t="str">
        <f>'Q2 Base'!B174</f>
        <v>2017 FEB</v>
      </c>
      <c r="C174" s="67">
        <v>260</v>
      </c>
      <c r="D174" s="69">
        <f t="shared" si="4"/>
        <v>1.285547331515402E-2</v>
      </c>
    </row>
    <row r="175" spans="2:4">
      <c r="B175" s="33" t="str">
        <f>'Q2 Base'!B175</f>
        <v>2017 MAR</v>
      </c>
      <c r="C175" s="67">
        <v>261.10000000000002</v>
      </c>
      <c r="D175" s="69">
        <f t="shared" si="4"/>
        <v>1.5558148580318898E-2</v>
      </c>
    </row>
    <row r="176" spans="2:4">
      <c r="B176" s="33" t="str">
        <f>'Q2 Base'!B176</f>
        <v>2017 APR</v>
      </c>
      <c r="C176" s="67">
        <v>261.39999999999998</v>
      </c>
      <c r="D176" s="69">
        <f t="shared" si="4"/>
        <v>1.317829457364339E-2</v>
      </c>
    </row>
    <row r="177" spans="2:4">
      <c r="B177" s="33" t="str">
        <f>'Q2 Base'!B177</f>
        <v>2017 MAY</v>
      </c>
      <c r="C177" s="67">
        <v>262.10000000000002</v>
      </c>
      <c r="D177" s="69">
        <f t="shared" ref="D177:D208" si="5">C177/C165-1</f>
        <v>1.3926499032882012E-2</v>
      </c>
    </row>
    <row r="178" spans="2:4">
      <c r="B178" s="33" t="str">
        <f>'Q2 Base'!B178</f>
        <v>2017 JUN</v>
      </c>
      <c r="C178" s="67">
        <v>263.10000000000002</v>
      </c>
      <c r="D178" s="69">
        <f t="shared" si="5"/>
        <v>1.6222479721900607E-2</v>
      </c>
    </row>
    <row r="179" spans="2:4">
      <c r="B179" s="33" t="str">
        <f>'Q2 Base'!B179</f>
        <v>2017 JUL</v>
      </c>
      <c r="C179" s="67">
        <v>263.39999999999998</v>
      </c>
      <c r="D179" s="69">
        <f t="shared" si="5"/>
        <v>1.8561484918793392E-2</v>
      </c>
    </row>
    <row r="180" spans="2:4">
      <c r="B180" s="33" t="str">
        <f>'Q2 Base'!B180</f>
        <v>2017 AUG</v>
      </c>
      <c r="C180" s="67">
        <v>264.39999999999998</v>
      </c>
      <c r="D180" s="69">
        <f t="shared" si="5"/>
        <v>1.7705927636643359E-2</v>
      </c>
    </row>
    <row r="181" spans="2:4">
      <c r="B181" s="33" t="str">
        <f>'Q2 Base'!B181</f>
        <v>2017 SEP</v>
      </c>
      <c r="C181" s="67">
        <v>264.89999999999998</v>
      </c>
      <c r="D181" s="69">
        <f t="shared" si="5"/>
        <v>2.0416024653312714E-2</v>
      </c>
    </row>
    <row r="182" spans="2:4">
      <c r="B182" s="33" t="str">
        <f>'Q2 Base'!B182</f>
        <v>2017 OCT</v>
      </c>
      <c r="C182" s="67">
        <v>264.8</v>
      </c>
      <c r="D182" s="69">
        <f t="shared" si="5"/>
        <v>2.0423892100192687E-2</v>
      </c>
    </row>
    <row r="183" spans="2:4">
      <c r="B183" s="33" t="str">
        <f>'Q2 Base'!B183</f>
        <v>2017 NOV</v>
      </c>
      <c r="C183" s="67">
        <v>265.5</v>
      </c>
      <c r="D183" s="69">
        <f t="shared" si="5"/>
        <v>2.1939953810623525E-2</v>
      </c>
    </row>
    <row r="184" spans="2:4">
      <c r="B184" s="33" t="str">
        <f>'Q2 Base'!B184</f>
        <v>2017 DEC</v>
      </c>
      <c r="C184" s="67">
        <v>267.10000000000002</v>
      </c>
      <c r="D184" s="69">
        <f t="shared" si="5"/>
        <v>2.4942440521872555E-2</v>
      </c>
    </row>
    <row r="185" spans="2:4">
      <c r="B185" s="33" t="str">
        <f>'Q2 Base'!B185</f>
        <v>2018 JAN</v>
      </c>
      <c r="C185" s="67">
        <v>265.5</v>
      </c>
      <c r="D185" s="69">
        <f t="shared" si="5"/>
        <v>2.5888717156105079E-2</v>
      </c>
    </row>
    <row r="186" spans="2:4">
      <c r="B186" s="33" t="str">
        <f>'Q2 Base'!B186</f>
        <v>2018 FEB</v>
      </c>
      <c r="C186" s="67">
        <v>268.39999999999998</v>
      </c>
      <c r="D186" s="69">
        <f t="shared" si="5"/>
        <v>3.2307692307692149E-2</v>
      </c>
    </row>
    <row r="187" spans="2:4">
      <c r="B187" s="33" t="str">
        <f>'Q2 Base'!B187</f>
        <v>2018 MAR</v>
      </c>
      <c r="C187" s="67">
        <v>269.3</v>
      </c>
      <c r="D187" s="69">
        <f t="shared" si="5"/>
        <v>3.1405591727307502E-2</v>
      </c>
    </row>
    <row r="188" spans="2:4">
      <c r="B188" s="33" t="str">
        <f>'Q2 Base'!B188</f>
        <v>2018 APR</v>
      </c>
      <c r="C188" s="67">
        <v>270.60000000000002</v>
      </c>
      <c r="D188" s="69">
        <f t="shared" si="5"/>
        <v>3.5195103289977325E-2</v>
      </c>
    </row>
    <row r="189" spans="2:4">
      <c r="B189" s="33" t="str">
        <f>'Q2 Base'!B189</f>
        <v>2018 MAY</v>
      </c>
      <c r="C189" s="67">
        <v>271.7</v>
      </c>
      <c r="D189" s="69">
        <f t="shared" si="5"/>
        <v>3.6627241510873487E-2</v>
      </c>
    </row>
    <row r="190" spans="2:4">
      <c r="B190" s="33" t="str">
        <f>'Q2 Base'!B190</f>
        <v>2018 JUN</v>
      </c>
      <c r="C190" s="67">
        <v>272.3</v>
      </c>
      <c r="D190" s="69">
        <f t="shared" si="5"/>
        <v>3.4967692892436286E-2</v>
      </c>
    </row>
    <row r="191" spans="2:4">
      <c r="B191" s="33" t="str">
        <f>'Q2 Base'!B191</f>
        <v>2018 JUL</v>
      </c>
      <c r="C191" s="67">
        <v>272.89999999999998</v>
      </c>
      <c r="D191" s="69">
        <f t="shared" si="5"/>
        <v>3.6066818526955258E-2</v>
      </c>
    </row>
    <row r="192" spans="2:4">
      <c r="B192" s="33" t="str">
        <f>'Q2 Base'!B192</f>
        <v>2018 AUG</v>
      </c>
      <c r="C192" s="67">
        <v>274.7</v>
      </c>
      <c r="D192" s="69">
        <f t="shared" si="5"/>
        <v>3.895612708018148E-2</v>
      </c>
    </row>
    <row r="193" spans="2:4">
      <c r="B193" s="33" t="str">
        <f>'Q2 Base'!B193</f>
        <v>2018 SEP</v>
      </c>
      <c r="C193" s="67">
        <v>275.10000000000002</v>
      </c>
      <c r="D193" s="69">
        <f t="shared" si="5"/>
        <v>3.8505096262740901E-2</v>
      </c>
    </row>
    <row r="194" spans="2:4">
      <c r="B194" s="33" t="str">
        <f>'Q2 Base'!B194</f>
        <v>2018 OCT</v>
      </c>
      <c r="C194" s="67">
        <v>275.3</v>
      </c>
      <c r="D194" s="69">
        <f t="shared" si="5"/>
        <v>3.9652567975830832E-2</v>
      </c>
    </row>
    <row r="195" spans="2:4">
      <c r="B195" s="33" t="str">
        <f>'Q2 Base'!B195</f>
        <v>2018 NOV</v>
      </c>
      <c r="C195" s="67">
        <v>279.5</v>
      </c>
      <c r="D195" s="69">
        <f t="shared" si="5"/>
        <v>5.2730696798493515E-2</v>
      </c>
    </row>
    <row r="196" spans="2:4">
      <c r="B196" s="33" t="str">
        <f>'Q2 Base'!B196</f>
        <v>2018 DEC</v>
      </c>
      <c r="C196" s="67">
        <v>283.8</v>
      </c>
      <c r="D196" s="69">
        <f t="shared" si="5"/>
        <v>6.2523399475851615E-2</v>
      </c>
    </row>
    <row r="197" spans="2:4">
      <c r="B197" s="33" t="str">
        <f>'Q2 Base'!B197</f>
        <v>2019 JAN</v>
      </c>
      <c r="C197" s="67">
        <v>288.10000000000002</v>
      </c>
      <c r="D197" s="69">
        <f t="shared" si="5"/>
        <v>8.5122410546139449E-2</v>
      </c>
    </row>
    <row r="198" spans="2:4">
      <c r="B198" s="33" t="str">
        <f>'Q2 Base'!B198</f>
        <v>2019 FEB</v>
      </c>
      <c r="C198" s="67">
        <v>292.5</v>
      </c>
      <c r="D198" s="69">
        <f t="shared" si="5"/>
        <v>8.9791356184798943E-2</v>
      </c>
    </row>
    <row r="199" spans="2:4">
      <c r="B199" s="33" t="str">
        <f>'Q2 Base'!B199</f>
        <v>2019 MAR</v>
      </c>
      <c r="C199" s="67">
        <v>297</v>
      </c>
      <c r="D199" s="69">
        <f t="shared" si="5"/>
        <v>0.10285926476049001</v>
      </c>
    </row>
    <row r="200" spans="2:4">
      <c r="B200" s="33" t="str">
        <f>'Q2 Base'!B200</f>
        <v>2019 APR</v>
      </c>
      <c r="C200" s="67">
        <v>301.5</v>
      </c>
      <c r="D200" s="69">
        <f t="shared" si="5"/>
        <v>0.11419068736141891</v>
      </c>
    </row>
    <row r="201" spans="2:4">
      <c r="B201" s="33" t="str">
        <f>'Q2 Base'!B201</f>
        <v>2019 MAY</v>
      </c>
      <c r="C201" s="67">
        <v>306.10000000000002</v>
      </c>
      <c r="D201" s="69">
        <f t="shared" si="5"/>
        <v>0.12661023187338993</v>
      </c>
    </row>
    <row r="202" spans="2:4">
      <c r="B202" s="33" t="str">
        <f>'Q2 Base'!B202</f>
        <v>2019 JUN</v>
      </c>
      <c r="C202" s="67">
        <v>310.8</v>
      </c>
      <c r="D202" s="69">
        <f t="shared" si="5"/>
        <v>0.1413881748071979</v>
      </c>
    </row>
    <row r="203" spans="2:4">
      <c r="B203" s="33" t="str">
        <f>'Q2 Base'!B203</f>
        <v>2019 JUL</v>
      </c>
      <c r="C203" s="67">
        <v>315.60000000000002</v>
      </c>
      <c r="D203" s="69">
        <f t="shared" si="5"/>
        <v>0.15646757053865912</v>
      </c>
    </row>
    <row r="204" spans="2:4">
      <c r="B204" s="33" t="str">
        <f>'Q2 Base'!B204</f>
        <v>2019 AUG</v>
      </c>
      <c r="C204" s="67">
        <v>320.39999999999998</v>
      </c>
      <c r="D204" s="69">
        <f t="shared" si="5"/>
        <v>0.16636330542409894</v>
      </c>
    </row>
    <row r="205" spans="2:4">
      <c r="B205" s="33" t="str">
        <f>'Q2 Base'!B205</f>
        <v>2019 SEP</v>
      </c>
      <c r="C205" s="67">
        <v>325.3</v>
      </c>
      <c r="D205" s="69">
        <f t="shared" si="5"/>
        <v>0.18247909850963273</v>
      </c>
    </row>
    <row r="206" spans="2:4">
      <c r="B206" s="33" t="str">
        <f>'Q2 Base'!B206</f>
        <v>2019 OCT</v>
      </c>
      <c r="C206" s="67">
        <v>330.3</v>
      </c>
      <c r="D206" s="69">
        <f t="shared" si="5"/>
        <v>0.19978205593897558</v>
      </c>
    </row>
    <row r="207" spans="2:4">
      <c r="B207" s="33" t="str">
        <f>'Q2 Base'!B207</f>
        <v>2019 NOV</v>
      </c>
      <c r="C207" s="67">
        <v>335.4</v>
      </c>
      <c r="D207" s="69">
        <f t="shared" si="5"/>
        <v>0.19999999999999996</v>
      </c>
    </row>
    <row r="208" spans="2:4">
      <c r="B208" s="43" t="str">
        <f>'Q2 Base'!B208</f>
        <v>2019 DEC</v>
      </c>
      <c r="C208" s="70">
        <v>340.5</v>
      </c>
      <c r="D208" s="71">
        <f t="shared" si="5"/>
        <v>0.19978858350951367</v>
      </c>
    </row>
    <row r="209" spans="3:4">
      <c r="C209" s="67"/>
      <c r="D209" s="72"/>
    </row>
    <row r="210" spans="3:4">
      <c r="D210" s="73" t="s">
        <v>44</v>
      </c>
    </row>
    <row r="211" spans="3:4">
      <c r="C211" s="67"/>
      <c r="D211" s="72"/>
    </row>
    <row r="212" spans="3:4">
      <c r="C212" s="67"/>
      <c r="D212" s="72"/>
    </row>
    <row r="213" spans="3:4">
      <c r="C213" s="67"/>
      <c r="D213" s="72"/>
    </row>
    <row r="214" spans="3:4">
      <c r="C214" s="67"/>
      <c r="D214" s="72"/>
    </row>
    <row r="215" spans="3:4">
      <c r="C215" s="67"/>
      <c r="D215" s="72"/>
    </row>
    <row r="216" spans="3:4">
      <c r="C216" s="67"/>
      <c r="D216" s="72"/>
    </row>
    <row r="217" spans="3:4">
      <c r="C217" s="67"/>
      <c r="D217" s="72"/>
    </row>
    <row r="218" spans="3:4">
      <c r="C218" s="67"/>
      <c r="D218" s="72"/>
    </row>
    <row r="219" spans="3:4">
      <c r="C219" s="67"/>
      <c r="D219" s="72"/>
    </row>
    <row r="220" spans="3:4">
      <c r="C220" s="67"/>
      <c r="D220" s="72"/>
    </row>
    <row r="221" spans="3:4">
      <c r="C221" s="67"/>
      <c r="D221" s="72"/>
    </row>
  </sheetData>
  <printOptions gridLines="1" gridLinesSet="0"/>
  <pageMargins left="0.7" right="0.7" top="0.75" bottom="0.75" header="0.5" footer="0.5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2:O222"/>
  <sheetViews>
    <sheetView workbookViewId="0"/>
  </sheetViews>
  <sheetFormatPr defaultRowHeight="12.75"/>
  <cols>
    <col min="1" max="1" width="9.140625" style="1"/>
    <col min="2" max="2" width="13.28515625" style="1" bestFit="1" customWidth="1"/>
    <col min="3" max="3" width="14.5703125" style="1" bestFit="1" customWidth="1"/>
    <col min="4" max="4" width="19.140625" style="1" bestFit="1" customWidth="1"/>
    <col min="5" max="5" width="19.140625" style="1" customWidth="1"/>
    <col min="6" max="7" width="9.140625" style="1"/>
    <col min="8" max="8" width="12.28515625" style="1" bestFit="1" customWidth="1"/>
    <col min="9" max="11" width="15" style="1" bestFit="1" customWidth="1"/>
    <col min="12" max="12" width="9.140625" style="1"/>
    <col min="13" max="13" width="11.7109375" style="1" customWidth="1"/>
    <col min="14" max="15" width="15" style="1" bestFit="1" customWidth="1"/>
    <col min="16" max="16384" width="9.140625" style="1"/>
  </cols>
  <sheetData>
    <row r="2" spans="1:15" s="2" customFormat="1" ht="18.75">
      <c r="A2" s="3" t="s">
        <v>259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4" spans="1:15" ht="38.25">
      <c r="B4" s="19" t="s">
        <v>260</v>
      </c>
      <c r="C4" s="74">
        <v>10000000</v>
      </c>
      <c r="D4" s="5"/>
      <c r="E4" s="5"/>
      <c r="F4" s="6" t="s">
        <v>261</v>
      </c>
      <c r="G4" s="6" t="s">
        <v>262</v>
      </c>
      <c r="H4" s="6" t="s">
        <v>263</v>
      </c>
      <c r="I4" s="75" t="s">
        <v>264</v>
      </c>
      <c r="J4" s="6" t="s">
        <v>265</v>
      </c>
      <c r="K4" s="6" t="s">
        <v>266</v>
      </c>
      <c r="L4" s="6" t="s">
        <v>267</v>
      </c>
      <c r="M4" s="6" t="s">
        <v>268</v>
      </c>
      <c r="N4" s="6" t="s">
        <v>269</v>
      </c>
      <c r="O4" s="19" t="s">
        <v>270</v>
      </c>
    </row>
    <row r="5" spans="1:15">
      <c r="B5" s="8" t="s">
        <v>271</v>
      </c>
      <c r="C5" s="76">
        <v>1.4999999999999999E-2</v>
      </c>
      <c r="D5" s="76"/>
      <c r="E5" s="76"/>
      <c r="F5" s="22">
        <v>0</v>
      </c>
      <c r="G5" s="77" t="s">
        <v>65</v>
      </c>
      <c r="H5" s="78">
        <f t="shared" ref="H5:H35" si="0">VLOOKUP(G5,$C$8:$D$220,2,FALSE)</f>
        <v>177.9</v>
      </c>
      <c r="I5" s="24"/>
      <c r="J5" s="24"/>
      <c r="K5" s="79"/>
      <c r="L5" s="78">
        <f t="shared" ref="L5:L35" si="1">VLOOKUP(G5,$B$8:$D$220,3,FALSE)</f>
        <v>178.4</v>
      </c>
      <c r="M5" s="23"/>
      <c r="N5" s="79"/>
      <c r="O5" s="23"/>
    </row>
    <row r="6" spans="1:15">
      <c r="B6" s="8" t="s">
        <v>272</v>
      </c>
      <c r="C6" s="80">
        <v>1</v>
      </c>
      <c r="D6" s="80"/>
      <c r="E6" s="80"/>
      <c r="F6" s="33">
        <v>0.5</v>
      </c>
      <c r="G6" s="81" t="s">
        <v>71</v>
      </c>
      <c r="H6" s="82">
        <f t="shared" si="0"/>
        <v>181.2</v>
      </c>
      <c r="I6" s="83">
        <f t="shared" ref="I6:I35" si="2">H6/$H$5</f>
        <v>1.0185497470489038</v>
      </c>
      <c r="J6" s="84">
        <f t="shared" ref="J6:J34" si="3">$C$4*$C$5*I6/2</f>
        <v>76391.231028667782</v>
      </c>
      <c r="K6" s="85">
        <f t="shared" ref="K6:K35" si="4">J6*(1+$K$39)^-F6</f>
        <v>74721.773469504857</v>
      </c>
      <c r="L6" s="82">
        <f t="shared" si="1"/>
        <v>181.3</v>
      </c>
      <c r="M6" s="86">
        <f t="shared" ref="M6:M35" si="5">$L$5/L6</f>
        <v>0.98400441257584115</v>
      </c>
      <c r="N6" s="85">
        <f t="shared" ref="N6:N35" si="6">J6*M6</f>
        <v>75169.308414309606</v>
      </c>
      <c r="O6" s="87">
        <f t="shared" ref="O6:O35" si="7">N6*(1+$O$39)^-F6</f>
        <v>74704.272720664027</v>
      </c>
    </row>
    <row r="7" spans="1:15">
      <c r="B7" s="62" t="s">
        <v>51</v>
      </c>
      <c r="C7" s="62" t="s">
        <v>273</v>
      </c>
      <c r="D7" s="8" t="s">
        <v>274</v>
      </c>
      <c r="E7" s="88"/>
      <c r="F7" s="33">
        <v>1</v>
      </c>
      <c r="G7" s="33" t="s">
        <v>77</v>
      </c>
      <c r="H7" s="82">
        <f t="shared" si="0"/>
        <v>182.6</v>
      </c>
      <c r="I7" s="83">
        <f t="shared" si="2"/>
        <v>1.0264193367060146</v>
      </c>
      <c r="J7" s="84">
        <f t="shared" si="3"/>
        <v>76981.450252951094</v>
      </c>
      <c r="K7" s="85">
        <f t="shared" si="4"/>
        <v>73653.504069621529</v>
      </c>
      <c r="L7" s="82">
        <f t="shared" si="1"/>
        <v>183.1</v>
      </c>
      <c r="M7" s="86">
        <f t="shared" si="5"/>
        <v>0.97433096668487174</v>
      </c>
      <c r="N7" s="85">
        <f t="shared" si="6"/>
        <v>75005.410841761201</v>
      </c>
      <c r="O7" s="87">
        <f t="shared" si="7"/>
        <v>74080.238037708375</v>
      </c>
    </row>
    <row r="8" spans="1:15">
      <c r="B8" s="22" t="str">
        <f>'Q2 Base'!B5</f>
        <v>2003 JAN</v>
      </c>
      <c r="C8" s="64" t="str">
        <f t="shared" ref="C8:C71" si="8">B11</f>
        <v>2003 APR</v>
      </c>
      <c r="D8" s="89">
        <f>VLOOKUP(B8,'Q2 Base'!$B$5:$C$220,2,FALSE)</f>
        <v>173.3</v>
      </c>
      <c r="E8" s="67"/>
      <c r="F8" s="33">
        <v>1.5</v>
      </c>
      <c r="G8" s="33" t="s">
        <v>83</v>
      </c>
      <c r="H8" s="82">
        <f t="shared" si="0"/>
        <v>185.7</v>
      </c>
      <c r="I8" s="83">
        <f t="shared" si="2"/>
        <v>1.0438448566610454</v>
      </c>
      <c r="J8" s="84">
        <f t="shared" si="3"/>
        <v>78288.364249578401</v>
      </c>
      <c r="K8" s="85">
        <f t="shared" si="4"/>
        <v>73266.96574394028</v>
      </c>
      <c r="L8" s="82">
        <f t="shared" si="1"/>
        <v>186.8</v>
      </c>
      <c r="M8" s="86">
        <f t="shared" si="5"/>
        <v>0.95503211991434689</v>
      </c>
      <c r="N8" s="85">
        <f t="shared" si="6"/>
        <v>74767.902473901428</v>
      </c>
      <c r="O8" s="87">
        <f t="shared" si="7"/>
        <v>73388.812350855456</v>
      </c>
    </row>
    <row r="9" spans="1:15">
      <c r="B9" s="33" t="str">
        <f>'Q2 Base'!B6</f>
        <v>2003 FEB</v>
      </c>
      <c r="C9" s="65" t="str">
        <f t="shared" si="8"/>
        <v>2003 MAY</v>
      </c>
      <c r="D9" s="90">
        <f>VLOOKUP(B9,'Q2 Base'!$B$5:$C$220,2,FALSE)</f>
        <v>173.8</v>
      </c>
      <c r="E9" s="67"/>
      <c r="F9" s="33">
        <v>2</v>
      </c>
      <c r="G9" s="33" t="s">
        <v>89</v>
      </c>
      <c r="H9" s="82">
        <f t="shared" si="0"/>
        <v>188.6</v>
      </c>
      <c r="I9" s="83">
        <f t="shared" si="2"/>
        <v>1.0601461495222033</v>
      </c>
      <c r="J9" s="84">
        <f t="shared" si="3"/>
        <v>79510.961214165247</v>
      </c>
      <c r="K9" s="85">
        <f t="shared" si="4"/>
        <v>72784.960928317974</v>
      </c>
      <c r="L9" s="82">
        <f t="shared" si="1"/>
        <v>188.9</v>
      </c>
      <c r="M9" s="86">
        <f t="shared" si="5"/>
        <v>0.94441503440974062</v>
      </c>
      <c r="N9" s="85">
        <f t="shared" si="6"/>
        <v>75091.347171027417</v>
      </c>
      <c r="O9" s="87">
        <f t="shared" si="7"/>
        <v>73250.306404878749</v>
      </c>
    </row>
    <row r="10" spans="1:15">
      <c r="B10" s="33" t="str">
        <f>'Q2 Base'!B7</f>
        <v>2003 MAR</v>
      </c>
      <c r="C10" s="65" t="str">
        <f t="shared" si="8"/>
        <v>2003 JUN</v>
      </c>
      <c r="D10" s="90">
        <f>VLOOKUP(B10,'Q2 Base'!$B$5:$C$220,2,FALSE)</f>
        <v>174.5</v>
      </c>
      <c r="E10" s="67"/>
      <c r="F10" s="33">
        <v>2.5</v>
      </c>
      <c r="G10" s="33" t="s">
        <v>95</v>
      </c>
      <c r="H10" s="82">
        <f t="shared" si="0"/>
        <v>191.6</v>
      </c>
      <c r="I10" s="83">
        <f t="shared" si="2"/>
        <v>1.0770095559302979</v>
      </c>
      <c r="J10" s="84">
        <f t="shared" si="3"/>
        <v>80775.716694772345</v>
      </c>
      <c r="K10" s="85">
        <f t="shared" si="4"/>
        <v>72326.780209056989</v>
      </c>
      <c r="L10" s="82">
        <f t="shared" si="1"/>
        <v>192.2</v>
      </c>
      <c r="M10" s="86">
        <f t="shared" si="5"/>
        <v>0.92819979188345481</v>
      </c>
      <c r="N10" s="85">
        <f t="shared" si="6"/>
        <v>74976.003425324598</v>
      </c>
      <c r="O10" s="87">
        <f t="shared" si="7"/>
        <v>72685.322894201716</v>
      </c>
    </row>
    <row r="11" spans="1:15">
      <c r="B11" s="33" t="str">
        <f>'Q2 Base'!B8</f>
        <v>2003 APR</v>
      </c>
      <c r="C11" s="65" t="str">
        <f t="shared" si="8"/>
        <v>2003 JUL</v>
      </c>
      <c r="D11" s="90">
        <f>VLOOKUP(B11,'Q2 Base'!$B$5:$C$220,2,FALSE)</f>
        <v>175.7</v>
      </c>
      <c r="E11" s="67"/>
      <c r="F11" s="33">
        <v>3</v>
      </c>
      <c r="G11" s="33" t="s">
        <v>101</v>
      </c>
      <c r="H11" s="82">
        <f t="shared" si="0"/>
        <v>193.3</v>
      </c>
      <c r="I11" s="83">
        <f t="shared" si="2"/>
        <v>1.0865654862282181</v>
      </c>
      <c r="J11" s="84">
        <f t="shared" si="3"/>
        <v>81492.411467116355</v>
      </c>
      <c r="K11" s="85">
        <f t="shared" si="4"/>
        <v>71373.853249729713</v>
      </c>
      <c r="L11" s="82">
        <f t="shared" si="1"/>
        <v>193.4</v>
      </c>
      <c r="M11" s="86">
        <f t="shared" si="5"/>
        <v>0.92244053774560497</v>
      </c>
      <c r="N11" s="85">
        <f t="shared" si="6"/>
        <v>75171.903855912911</v>
      </c>
      <c r="O11" s="87">
        <f t="shared" si="7"/>
        <v>72424.394734629575</v>
      </c>
    </row>
    <row r="12" spans="1:15">
      <c r="B12" s="33" t="str">
        <f>'Q2 Base'!B9</f>
        <v>2003 MAY</v>
      </c>
      <c r="C12" s="65" t="str">
        <f t="shared" si="8"/>
        <v>2003 AUG</v>
      </c>
      <c r="D12" s="90">
        <f>VLOOKUP(B12,'Q2 Base'!$B$5:$C$220,2,FALSE)</f>
        <v>176.2</v>
      </c>
      <c r="E12" s="67"/>
      <c r="F12" s="33">
        <v>3.5</v>
      </c>
      <c r="G12" s="33" t="s">
        <v>107</v>
      </c>
      <c r="H12" s="82">
        <f t="shared" si="0"/>
        <v>196.5</v>
      </c>
      <c r="I12" s="83">
        <f t="shared" si="2"/>
        <v>1.1045531197301854</v>
      </c>
      <c r="J12" s="84">
        <f t="shared" si="3"/>
        <v>82841.483979763914</v>
      </c>
      <c r="K12" s="85">
        <f t="shared" si="4"/>
        <v>70969.787792019837</v>
      </c>
      <c r="L12" s="82">
        <f t="shared" si="1"/>
        <v>198.5</v>
      </c>
      <c r="M12" s="86">
        <f t="shared" si="5"/>
        <v>0.89874055415617127</v>
      </c>
      <c r="N12" s="85">
        <f t="shared" si="6"/>
        <v>74453.001219092606</v>
      </c>
      <c r="O12" s="87">
        <f t="shared" si="7"/>
        <v>71287.998446694502</v>
      </c>
    </row>
    <row r="13" spans="1:15">
      <c r="B13" s="33" t="str">
        <f>'Q2 Base'!B10</f>
        <v>2003 JUN</v>
      </c>
      <c r="C13" s="65" t="str">
        <f t="shared" si="8"/>
        <v>2003 SEP</v>
      </c>
      <c r="D13" s="90">
        <f>VLOOKUP(B13,'Q2 Base'!$B$5:$C$220,2,FALSE)</f>
        <v>176.2</v>
      </c>
      <c r="E13" s="67"/>
      <c r="F13" s="33">
        <v>4</v>
      </c>
      <c r="G13" s="33" t="s">
        <v>113</v>
      </c>
      <c r="H13" s="82">
        <f t="shared" si="0"/>
        <v>200.4</v>
      </c>
      <c r="I13" s="83">
        <f t="shared" si="2"/>
        <v>1.1264755480607083</v>
      </c>
      <c r="J13" s="84">
        <f t="shared" si="3"/>
        <v>84485.666104553122</v>
      </c>
      <c r="K13" s="85">
        <f t="shared" si="4"/>
        <v>70796.588631035615</v>
      </c>
      <c r="L13" s="82">
        <f t="shared" si="1"/>
        <v>201.6</v>
      </c>
      <c r="M13" s="86">
        <f t="shared" si="5"/>
        <v>0.884920634920635</v>
      </c>
      <c r="N13" s="85">
        <f t="shared" si="6"/>
        <v>74763.10929093392</v>
      </c>
      <c r="O13" s="87">
        <f t="shared" si="7"/>
        <v>71142.062939046707</v>
      </c>
    </row>
    <row r="14" spans="1:15">
      <c r="B14" s="33" t="str">
        <f>'Q2 Base'!B11</f>
        <v>2003 JUL</v>
      </c>
      <c r="C14" s="65" t="str">
        <f t="shared" si="8"/>
        <v>2003 OCT</v>
      </c>
      <c r="D14" s="90">
        <f>VLOOKUP(B14,'Q2 Base'!$B$5:$C$220,2,FALSE)</f>
        <v>175.9</v>
      </c>
      <c r="E14" s="67"/>
      <c r="F14" s="33">
        <v>4.5</v>
      </c>
      <c r="G14" s="33" t="s">
        <v>119</v>
      </c>
      <c r="H14" s="82">
        <f t="shared" si="0"/>
        <v>205.4</v>
      </c>
      <c r="I14" s="83">
        <f t="shared" si="2"/>
        <v>1.1545812254075323</v>
      </c>
      <c r="J14" s="84">
        <f t="shared" si="3"/>
        <v>86593.591905564914</v>
      </c>
      <c r="K14" s="85">
        <f t="shared" si="4"/>
        <v>70977.176007749105</v>
      </c>
      <c r="L14" s="82">
        <f t="shared" si="1"/>
        <v>206.1</v>
      </c>
      <c r="M14" s="86">
        <f t="shared" si="5"/>
        <v>0.86559922367782638</v>
      </c>
      <c r="N14" s="85">
        <f t="shared" si="6"/>
        <v>74955.345928931492</v>
      </c>
      <c r="O14" s="87">
        <f t="shared" si="7"/>
        <v>70883.736093551517</v>
      </c>
    </row>
    <row r="15" spans="1:15">
      <c r="B15" s="33" t="str">
        <f>'Q2 Base'!B12</f>
        <v>2003 AUG</v>
      </c>
      <c r="C15" s="65" t="str">
        <f t="shared" si="8"/>
        <v>2003 NOV</v>
      </c>
      <c r="D15" s="90">
        <f>VLOOKUP(B15,'Q2 Base'!$B$5:$C$220,2,FALSE)</f>
        <v>176.4</v>
      </c>
      <c r="E15" s="67"/>
      <c r="F15" s="33">
        <v>5</v>
      </c>
      <c r="G15" s="33" t="s">
        <v>125</v>
      </c>
      <c r="H15" s="82">
        <f t="shared" si="0"/>
        <v>208.9</v>
      </c>
      <c r="I15" s="83">
        <f t="shared" si="2"/>
        <v>1.1742551995503092</v>
      </c>
      <c r="J15" s="84">
        <f t="shared" si="3"/>
        <v>88069.139966273186</v>
      </c>
      <c r="K15" s="85">
        <f t="shared" si="4"/>
        <v>70609.051732175649</v>
      </c>
      <c r="L15" s="82">
        <f t="shared" si="1"/>
        <v>209.8</v>
      </c>
      <c r="M15" s="86">
        <f t="shared" si="5"/>
        <v>0.85033365109628212</v>
      </c>
      <c r="N15" s="85">
        <f t="shared" si="6"/>
        <v>74888.15333643058</v>
      </c>
      <c r="O15" s="87">
        <f t="shared" si="7"/>
        <v>70382.063585011201</v>
      </c>
    </row>
    <row r="16" spans="1:15">
      <c r="B16" s="33" t="str">
        <f>'Q2 Base'!B13</f>
        <v>2003 SEP</v>
      </c>
      <c r="C16" s="65" t="str">
        <f t="shared" si="8"/>
        <v>2003 DEC</v>
      </c>
      <c r="D16" s="90">
        <f>VLOOKUP(B16,'Q2 Base'!$B$5:$C$220,2,FALSE)</f>
        <v>177.6</v>
      </c>
      <c r="E16" s="67"/>
      <c r="F16" s="33">
        <v>5.5</v>
      </c>
      <c r="G16" s="33" t="s">
        <v>131</v>
      </c>
      <c r="H16" s="82">
        <f t="shared" si="0"/>
        <v>214</v>
      </c>
      <c r="I16" s="83">
        <f t="shared" si="2"/>
        <v>1.2029229904440697</v>
      </c>
      <c r="J16" s="84">
        <f t="shared" si="3"/>
        <v>90219.22428330523</v>
      </c>
      <c r="K16" s="85">
        <f t="shared" si="4"/>
        <v>70752.106524628922</v>
      </c>
      <c r="L16" s="82">
        <f t="shared" si="1"/>
        <v>216.5</v>
      </c>
      <c r="M16" s="86">
        <f t="shared" si="5"/>
        <v>0.82401847575057741</v>
      </c>
      <c r="N16" s="85">
        <f t="shared" si="6"/>
        <v>74342.307677328659</v>
      </c>
      <c r="O16" s="87">
        <f t="shared" si="7"/>
        <v>69436.816301361774</v>
      </c>
    </row>
    <row r="17" spans="2:15">
      <c r="B17" s="33" t="str">
        <f>'Q2 Base'!B14</f>
        <v>2003 OCT</v>
      </c>
      <c r="C17" s="65" t="str">
        <f t="shared" si="8"/>
        <v>2004 JAN</v>
      </c>
      <c r="D17" s="90">
        <f>VLOOKUP(B17,'Q2 Base'!$B$5:$C$220,2,FALSE)</f>
        <v>177.9</v>
      </c>
      <c r="E17" s="67"/>
      <c r="F17" s="33">
        <v>6</v>
      </c>
      <c r="G17" s="33" t="s">
        <v>137</v>
      </c>
      <c r="H17" s="82">
        <f t="shared" si="0"/>
        <v>217.7</v>
      </c>
      <c r="I17" s="83">
        <f t="shared" si="2"/>
        <v>1.2237211916807194</v>
      </c>
      <c r="J17" s="84">
        <f t="shared" si="3"/>
        <v>91779.089376053947</v>
      </c>
      <c r="K17" s="85">
        <f t="shared" si="4"/>
        <v>70402.437034644347</v>
      </c>
      <c r="L17" s="82">
        <f t="shared" si="1"/>
        <v>210.1</v>
      </c>
      <c r="M17" s="86">
        <f t="shared" si="5"/>
        <v>0.8491194669205141</v>
      </c>
      <c r="N17" s="85">
        <f t="shared" si="6"/>
        <v>77931.411445445148</v>
      </c>
      <c r="O17" s="87">
        <f t="shared" si="7"/>
        <v>72338.781908797086</v>
      </c>
    </row>
    <row r="18" spans="2:15">
      <c r="B18" s="33" t="str">
        <f>'Q2 Base'!B15</f>
        <v>2003 NOV</v>
      </c>
      <c r="C18" s="65" t="str">
        <f t="shared" si="8"/>
        <v>2004 FEB</v>
      </c>
      <c r="D18" s="90">
        <f>VLOOKUP(B18,'Q2 Base'!$B$5:$C$220,2,FALSE)</f>
        <v>178.2</v>
      </c>
      <c r="E18" s="67"/>
      <c r="F18" s="33">
        <v>6.5</v>
      </c>
      <c r="G18" s="33" t="s">
        <v>143</v>
      </c>
      <c r="H18" s="82">
        <f t="shared" si="0"/>
        <v>211.5</v>
      </c>
      <c r="I18" s="83">
        <f t="shared" si="2"/>
        <v>1.1888701517706577</v>
      </c>
      <c r="J18" s="84">
        <f t="shared" si="3"/>
        <v>89165.261382799334</v>
      </c>
      <c r="K18" s="85">
        <f t="shared" si="4"/>
        <v>66902.646528147859</v>
      </c>
      <c r="L18" s="82">
        <f t="shared" si="1"/>
        <v>213.4</v>
      </c>
      <c r="M18" s="86">
        <f t="shared" si="5"/>
        <v>0.83598875351452673</v>
      </c>
      <c r="N18" s="85">
        <f t="shared" si="6"/>
        <v>74541.155720203387</v>
      </c>
      <c r="O18" s="87">
        <f t="shared" si="7"/>
        <v>68763.766825825805</v>
      </c>
    </row>
    <row r="19" spans="2:15">
      <c r="B19" s="33" t="str">
        <f>'Q2 Base'!B16</f>
        <v>2003 DEC</v>
      </c>
      <c r="C19" s="65" t="str">
        <f t="shared" si="8"/>
        <v>2004 MAR</v>
      </c>
      <c r="D19" s="90">
        <f>VLOOKUP(B19,'Q2 Base'!$B$5:$C$220,2,FALSE)</f>
        <v>178.5</v>
      </c>
      <c r="E19" s="67"/>
      <c r="F19" s="33">
        <v>7</v>
      </c>
      <c r="G19" s="33" t="s">
        <v>149</v>
      </c>
      <c r="H19" s="82">
        <f t="shared" si="0"/>
        <v>216</v>
      </c>
      <c r="I19" s="83">
        <f t="shared" si="2"/>
        <v>1.2141652613827993</v>
      </c>
      <c r="J19" s="84">
        <f t="shared" si="3"/>
        <v>91062.394603709952</v>
      </c>
      <c r="K19" s="85">
        <f t="shared" si="4"/>
        <v>66832.905131593958</v>
      </c>
      <c r="L19" s="82">
        <f t="shared" si="1"/>
        <v>217.9</v>
      </c>
      <c r="M19" s="86">
        <f t="shared" si="5"/>
        <v>0.81872418540614966</v>
      </c>
      <c r="N19" s="85">
        <f t="shared" si="6"/>
        <v>74554.98484305579</v>
      </c>
      <c r="O19" s="87">
        <f t="shared" si="7"/>
        <v>68351.037440001819</v>
      </c>
    </row>
    <row r="20" spans="2:15">
      <c r="B20" s="33" t="str">
        <f>'Q2 Base'!B17</f>
        <v>2004 JAN</v>
      </c>
      <c r="C20" s="65" t="str">
        <f t="shared" si="8"/>
        <v>2004 APR</v>
      </c>
      <c r="D20" s="90">
        <f>VLOOKUP(B20,'Q2 Base'!$B$5:$C$220,2,FALSE)</f>
        <v>178.4</v>
      </c>
      <c r="E20" s="67"/>
      <c r="F20" s="33">
        <v>7.5</v>
      </c>
      <c r="G20" s="33" t="s">
        <v>155</v>
      </c>
      <c r="H20" s="82">
        <f t="shared" si="0"/>
        <v>222.8</v>
      </c>
      <c r="I20" s="83">
        <f t="shared" si="2"/>
        <v>1.2523889825744801</v>
      </c>
      <c r="J20" s="84">
        <f t="shared" si="3"/>
        <v>93929.173693086006</v>
      </c>
      <c r="K20" s="85">
        <f t="shared" si="4"/>
        <v>67430.353651564932</v>
      </c>
      <c r="L20" s="82">
        <f t="shared" si="1"/>
        <v>223.6</v>
      </c>
      <c r="M20" s="86">
        <f t="shared" si="5"/>
        <v>0.79785330948121647</v>
      </c>
      <c r="N20" s="85">
        <f t="shared" si="6"/>
        <v>74941.702087864687</v>
      </c>
      <c r="O20" s="87">
        <f t="shared" si="7"/>
        <v>68280.527025369433</v>
      </c>
    </row>
    <row r="21" spans="2:15">
      <c r="B21" s="33" t="str">
        <f>'Q2 Base'!B18</f>
        <v>2004 FEB</v>
      </c>
      <c r="C21" s="65" t="str">
        <f t="shared" si="8"/>
        <v>2004 MAY</v>
      </c>
      <c r="D21" s="90">
        <f>VLOOKUP(B21,'Q2 Base'!$B$5:$C$220,2,FALSE)</f>
        <v>179.3</v>
      </c>
      <c r="E21" s="67"/>
      <c r="F21" s="33">
        <v>8</v>
      </c>
      <c r="G21" s="33" t="s">
        <v>161</v>
      </c>
      <c r="H21" s="82">
        <f t="shared" si="0"/>
        <v>225.8</v>
      </c>
      <c r="I21" s="83">
        <f t="shared" si="2"/>
        <v>1.2692523889825744</v>
      </c>
      <c r="J21" s="84">
        <f t="shared" si="3"/>
        <v>95193.929173693075</v>
      </c>
      <c r="K21" s="85">
        <f t="shared" si="4"/>
        <v>66844.834272550957</v>
      </c>
      <c r="L21" s="82">
        <f t="shared" si="1"/>
        <v>229</v>
      </c>
      <c r="M21" s="86">
        <f t="shared" si="5"/>
        <v>0.77903930131004373</v>
      </c>
      <c r="N21" s="85">
        <f t="shared" si="6"/>
        <v>74159.81207243164</v>
      </c>
      <c r="O21" s="87">
        <f t="shared" si="7"/>
        <v>67150.124157372906</v>
      </c>
    </row>
    <row r="22" spans="2:15">
      <c r="B22" s="33" t="str">
        <f>'Q2 Base'!B19</f>
        <v>2004 MAR</v>
      </c>
      <c r="C22" s="65" t="str">
        <f t="shared" si="8"/>
        <v>2004 JUN</v>
      </c>
      <c r="D22" s="90">
        <f>VLOOKUP(B22,'Q2 Base'!$B$5:$C$220,2,FALSE)</f>
        <v>179.9</v>
      </c>
      <c r="E22" s="67"/>
      <c r="F22" s="33">
        <v>8.5</v>
      </c>
      <c r="G22" s="33" t="s">
        <v>167</v>
      </c>
      <c r="H22" s="82">
        <f t="shared" si="0"/>
        <v>234.4</v>
      </c>
      <c r="I22" s="83">
        <f t="shared" si="2"/>
        <v>1.3175941540191118</v>
      </c>
      <c r="J22" s="84">
        <f t="shared" si="3"/>
        <v>98819.561551433391</v>
      </c>
      <c r="K22" s="85">
        <f t="shared" si="4"/>
        <v>67874.271767690807</v>
      </c>
      <c r="L22" s="82">
        <f t="shared" si="1"/>
        <v>234.7</v>
      </c>
      <c r="M22" s="86">
        <f t="shared" si="5"/>
        <v>0.76011930123561999</v>
      </c>
      <c r="N22" s="85">
        <f t="shared" si="6"/>
        <v>75114.65607488589</v>
      </c>
      <c r="O22" s="87">
        <f t="shared" si="7"/>
        <v>67593.941256880411</v>
      </c>
    </row>
    <row r="23" spans="2:15">
      <c r="B23" s="33" t="str">
        <f>'Q2 Base'!B20</f>
        <v>2004 APR</v>
      </c>
      <c r="C23" s="65" t="str">
        <f t="shared" si="8"/>
        <v>2004 JUL</v>
      </c>
      <c r="D23" s="90">
        <f>VLOOKUP(B23,'Q2 Base'!$B$5:$C$220,2,FALSE)</f>
        <v>181.2</v>
      </c>
      <c r="E23" s="67"/>
      <c r="F23" s="33">
        <v>9</v>
      </c>
      <c r="G23" s="33" t="s">
        <v>173</v>
      </c>
      <c r="H23" s="82">
        <f t="shared" si="0"/>
        <v>238</v>
      </c>
      <c r="I23" s="83">
        <f t="shared" si="2"/>
        <v>1.337830241708825</v>
      </c>
      <c r="J23" s="84">
        <f t="shared" si="3"/>
        <v>100337.26812816187</v>
      </c>
      <c r="K23" s="85">
        <f t="shared" si="4"/>
        <v>67410.600377330586</v>
      </c>
      <c r="L23" s="82">
        <f t="shared" si="1"/>
        <v>238</v>
      </c>
      <c r="M23" s="86">
        <f t="shared" si="5"/>
        <v>0.74957983193277311</v>
      </c>
      <c r="N23" s="85">
        <f t="shared" si="6"/>
        <v>75210.792580101173</v>
      </c>
      <c r="O23" s="87">
        <f t="shared" si="7"/>
        <v>67261.746465142322</v>
      </c>
    </row>
    <row r="24" spans="2:15">
      <c r="B24" s="33" t="str">
        <f>'Q2 Base'!B21</f>
        <v>2004 MAY</v>
      </c>
      <c r="C24" s="65" t="str">
        <f t="shared" si="8"/>
        <v>2004 AUG</v>
      </c>
      <c r="D24" s="90">
        <f>VLOOKUP(B24,'Q2 Base'!$B$5:$C$220,2,FALSE)</f>
        <v>181.5</v>
      </c>
      <c r="E24" s="67"/>
      <c r="F24" s="33">
        <v>9.5</v>
      </c>
      <c r="G24" s="33" t="s">
        <v>179</v>
      </c>
      <c r="H24" s="82">
        <f t="shared" si="0"/>
        <v>242.5</v>
      </c>
      <c r="I24" s="83">
        <f t="shared" si="2"/>
        <v>1.3631253513209667</v>
      </c>
      <c r="J24" s="84">
        <f t="shared" si="3"/>
        <v>102234.4013490725</v>
      </c>
      <c r="K24" s="85">
        <f t="shared" si="4"/>
        <v>67184.121601792212</v>
      </c>
      <c r="L24" s="82">
        <f t="shared" si="1"/>
        <v>242.1</v>
      </c>
      <c r="M24" s="86">
        <f t="shared" si="5"/>
        <v>0.73688558446922758</v>
      </c>
      <c r="N24" s="85">
        <f t="shared" si="6"/>
        <v>75335.056590972876</v>
      </c>
      <c r="O24" s="87">
        <f t="shared" si="7"/>
        <v>66956.073992843885</v>
      </c>
    </row>
    <row r="25" spans="2:15">
      <c r="B25" s="33" t="str">
        <f>'Q2 Base'!B22</f>
        <v>2004 JUN</v>
      </c>
      <c r="C25" s="65" t="str">
        <f t="shared" si="8"/>
        <v>2004 SEP</v>
      </c>
      <c r="D25" s="90">
        <f>VLOOKUP(B25,'Q2 Base'!$B$5:$C$220,2,FALSE)</f>
        <v>181.3</v>
      </c>
      <c r="E25" s="67"/>
      <c r="F25" s="33">
        <v>10</v>
      </c>
      <c r="G25" s="33" t="s">
        <v>185</v>
      </c>
      <c r="H25" s="82">
        <f t="shared" si="0"/>
        <v>245.6</v>
      </c>
      <c r="I25" s="83">
        <f t="shared" si="2"/>
        <v>1.3805508712759977</v>
      </c>
      <c r="J25" s="84">
        <f t="shared" si="3"/>
        <v>103541.31534569983</v>
      </c>
      <c r="K25" s="85">
        <f t="shared" si="4"/>
        <v>66555.95589332559</v>
      </c>
      <c r="L25" s="82">
        <f t="shared" si="1"/>
        <v>245.8</v>
      </c>
      <c r="M25" s="86">
        <f t="shared" si="5"/>
        <v>0.72579332790886897</v>
      </c>
      <c r="N25" s="85">
        <f t="shared" si="6"/>
        <v>75149.595840817114</v>
      </c>
      <c r="O25" s="87">
        <f t="shared" si="7"/>
        <v>66378.036030649761</v>
      </c>
    </row>
    <row r="26" spans="2:15">
      <c r="B26" s="33" t="str">
        <f>'Q2 Base'!B23</f>
        <v>2004 JUL</v>
      </c>
      <c r="C26" s="65" t="str">
        <f t="shared" si="8"/>
        <v>2004 OCT</v>
      </c>
      <c r="D26" s="90">
        <f>VLOOKUP(B26,'Q2 Base'!$B$5:$C$220,2,FALSE)</f>
        <v>181.3</v>
      </c>
      <c r="E26" s="67"/>
      <c r="F26" s="33">
        <v>10.5</v>
      </c>
      <c r="G26" s="33" t="s">
        <v>191</v>
      </c>
      <c r="H26" s="82">
        <f t="shared" si="0"/>
        <v>249.5</v>
      </c>
      <c r="I26" s="83">
        <f t="shared" si="2"/>
        <v>1.4024732996065206</v>
      </c>
      <c r="J26" s="84">
        <f t="shared" si="3"/>
        <v>105185.49747048905</v>
      </c>
      <c r="K26" s="85">
        <f t="shared" si="4"/>
        <v>66135.215820627811</v>
      </c>
      <c r="L26" s="82">
        <f t="shared" si="1"/>
        <v>249.7</v>
      </c>
      <c r="M26" s="86">
        <f t="shared" si="5"/>
        <v>0.71445734881858236</v>
      </c>
      <c r="N26" s="85">
        <f t="shared" si="6"/>
        <v>75150.55165692931</v>
      </c>
      <c r="O26" s="87">
        <f t="shared" si="7"/>
        <v>65968.226662348083</v>
      </c>
    </row>
    <row r="27" spans="2:15">
      <c r="B27" s="33" t="str">
        <f>'Q2 Base'!B24</f>
        <v>2004 AUG</v>
      </c>
      <c r="C27" s="65" t="str">
        <f t="shared" si="8"/>
        <v>2004 NOV</v>
      </c>
      <c r="D27" s="90">
        <f>VLOOKUP(B27,'Q2 Base'!$B$5:$C$220,2,FALSE)</f>
        <v>181.6</v>
      </c>
      <c r="E27" s="67"/>
      <c r="F27" s="33">
        <v>11</v>
      </c>
      <c r="G27" s="33" t="s">
        <v>197</v>
      </c>
      <c r="H27" s="82">
        <f t="shared" si="0"/>
        <v>251.9</v>
      </c>
      <c r="I27" s="83">
        <f t="shared" si="2"/>
        <v>1.4159640247329961</v>
      </c>
      <c r="J27" s="84">
        <f t="shared" si="3"/>
        <v>106197.30185497471</v>
      </c>
      <c r="K27" s="85">
        <f t="shared" si="4"/>
        <v>65312.161215198052</v>
      </c>
      <c r="L27" s="82">
        <f t="shared" si="1"/>
        <v>252.6</v>
      </c>
      <c r="M27" s="86">
        <f t="shared" si="5"/>
        <v>0.70625494853523363</v>
      </c>
      <c r="N27" s="85">
        <f t="shared" si="6"/>
        <v>75002.369956165829</v>
      </c>
      <c r="O27" s="87">
        <f t="shared" si="7"/>
        <v>65430.842259913887</v>
      </c>
    </row>
    <row r="28" spans="2:15">
      <c r="B28" s="33" t="str">
        <f>'Q2 Base'!B25</f>
        <v>2004 SEP</v>
      </c>
      <c r="C28" s="65" t="str">
        <f t="shared" si="8"/>
        <v>2004 DEC</v>
      </c>
      <c r="D28" s="90">
        <f>VLOOKUP(B28,'Q2 Base'!$B$5:$C$220,2,FALSE)</f>
        <v>182.5</v>
      </c>
      <c r="E28" s="67"/>
      <c r="F28" s="33">
        <v>11.5</v>
      </c>
      <c r="G28" s="33" t="s">
        <v>203</v>
      </c>
      <c r="H28" s="82">
        <f t="shared" si="0"/>
        <v>255.7</v>
      </c>
      <c r="I28" s="83">
        <f t="shared" si="2"/>
        <v>1.4373243395165822</v>
      </c>
      <c r="J28" s="84">
        <f t="shared" si="3"/>
        <v>107799.32546374366</v>
      </c>
      <c r="K28" s="85">
        <f t="shared" si="4"/>
        <v>64848.551216720101</v>
      </c>
      <c r="L28" s="82">
        <f t="shared" si="1"/>
        <v>256</v>
      </c>
      <c r="M28" s="86">
        <f t="shared" si="5"/>
        <v>0.69687500000000002</v>
      </c>
      <c r="N28" s="85">
        <f t="shared" si="6"/>
        <v>75122.654932546371</v>
      </c>
      <c r="O28" s="87">
        <f t="shared" si="7"/>
        <v>65130.339155582573</v>
      </c>
    </row>
    <row r="29" spans="2:15">
      <c r="B29" s="33" t="str">
        <f>'Q2 Base'!B26</f>
        <v>2004 OCT</v>
      </c>
      <c r="C29" s="65" t="str">
        <f t="shared" si="8"/>
        <v>2005 JAN</v>
      </c>
      <c r="D29" s="90">
        <f>VLOOKUP(B29,'Q2 Base'!$B$5:$C$220,2,FALSE)</f>
        <v>182.6</v>
      </c>
      <c r="E29" s="67"/>
      <c r="F29" s="33">
        <v>12</v>
      </c>
      <c r="G29" s="33" t="s">
        <v>209</v>
      </c>
      <c r="H29" s="82">
        <f t="shared" si="0"/>
        <v>257.7</v>
      </c>
      <c r="I29" s="83">
        <f t="shared" si="2"/>
        <v>1.4485666104553119</v>
      </c>
      <c r="J29" s="84">
        <f t="shared" si="3"/>
        <v>108642.49578414838</v>
      </c>
      <c r="K29" s="85">
        <f t="shared" si="4"/>
        <v>63927.48674390724</v>
      </c>
      <c r="L29" s="82">
        <f t="shared" si="1"/>
        <v>255.4</v>
      </c>
      <c r="M29" s="86">
        <f t="shared" si="5"/>
        <v>0.69851213782302268</v>
      </c>
      <c r="N29" s="85">
        <f t="shared" si="6"/>
        <v>75888.101988614217</v>
      </c>
      <c r="O29" s="87">
        <f t="shared" si="7"/>
        <v>65386.936460309145</v>
      </c>
    </row>
    <row r="30" spans="2:15">
      <c r="B30" s="33" t="str">
        <f>'Q2 Base'!B27</f>
        <v>2004 NOV</v>
      </c>
      <c r="C30" s="65" t="str">
        <f t="shared" si="8"/>
        <v>2005 FEB</v>
      </c>
      <c r="D30" s="90">
        <f>VLOOKUP(B30,'Q2 Base'!$B$5:$C$220,2,FALSE)</f>
        <v>182.7</v>
      </c>
      <c r="E30" s="67"/>
      <c r="F30" s="33">
        <v>12.5</v>
      </c>
      <c r="G30" s="33" t="s">
        <v>215</v>
      </c>
      <c r="H30" s="82">
        <f t="shared" si="0"/>
        <v>258</v>
      </c>
      <c r="I30" s="83">
        <f t="shared" si="2"/>
        <v>1.4502529510961213</v>
      </c>
      <c r="J30" s="84">
        <f t="shared" si="3"/>
        <v>108768.9713322091</v>
      </c>
      <c r="K30" s="85">
        <f t="shared" si="4"/>
        <v>62603.20686568597</v>
      </c>
      <c r="L30" s="82">
        <f t="shared" si="1"/>
        <v>258.60000000000002</v>
      </c>
      <c r="M30" s="86">
        <f t="shared" si="5"/>
        <v>0.68986852281515854</v>
      </c>
      <c r="N30" s="85">
        <f t="shared" si="6"/>
        <v>75036.289581075413</v>
      </c>
      <c r="O30" s="87">
        <f t="shared" si="7"/>
        <v>64253.018856726761</v>
      </c>
    </row>
    <row r="31" spans="2:15">
      <c r="B31" s="33" t="str">
        <f>'Q2 Base'!B28</f>
        <v>2004 DEC</v>
      </c>
      <c r="C31" s="65" t="str">
        <f t="shared" si="8"/>
        <v>2005 MAR</v>
      </c>
      <c r="D31" s="90">
        <f>VLOOKUP(B31,'Q2 Base'!$B$5:$C$220,2,FALSE)</f>
        <v>183.5</v>
      </c>
      <c r="E31" s="67"/>
      <c r="F31" s="33">
        <v>13</v>
      </c>
      <c r="G31" s="33" t="s">
        <v>221</v>
      </c>
      <c r="H31" s="82">
        <f t="shared" si="0"/>
        <v>259.5</v>
      </c>
      <c r="I31" s="83">
        <f t="shared" si="2"/>
        <v>1.4586846543001686</v>
      </c>
      <c r="J31" s="84">
        <f t="shared" si="3"/>
        <v>109401.34907251265</v>
      </c>
      <c r="K31" s="85">
        <f t="shared" si="4"/>
        <v>61591.091304490343</v>
      </c>
      <c r="L31" s="82">
        <f t="shared" si="1"/>
        <v>258.8</v>
      </c>
      <c r="M31" s="86">
        <f t="shared" si="5"/>
        <v>0.68933539412673883</v>
      </c>
      <c r="N31" s="85">
        <f t="shared" si="6"/>
        <v>75414.222080897438</v>
      </c>
      <c r="O31" s="87">
        <f t="shared" si="7"/>
        <v>64177.135616114072</v>
      </c>
    </row>
    <row r="32" spans="2:15">
      <c r="B32" s="33" t="str">
        <f>'Q2 Base'!B29</f>
        <v>2005 JAN</v>
      </c>
      <c r="C32" s="65" t="str">
        <f t="shared" si="8"/>
        <v>2005 APR</v>
      </c>
      <c r="D32" s="90">
        <f>VLOOKUP(B32,'Q2 Base'!$B$5:$C$220,2,FALSE)</f>
        <v>183.1</v>
      </c>
      <c r="E32" s="67"/>
      <c r="F32" s="33">
        <v>13.5</v>
      </c>
      <c r="G32" s="33" t="s">
        <v>227</v>
      </c>
      <c r="H32" s="82">
        <f t="shared" si="0"/>
        <v>261.39999999999998</v>
      </c>
      <c r="I32" s="83">
        <f t="shared" si="2"/>
        <v>1.4693648116919615</v>
      </c>
      <c r="J32" s="84">
        <f t="shared" si="3"/>
        <v>110202.36087689712</v>
      </c>
      <c r="K32" s="85">
        <f t="shared" si="4"/>
        <v>60686.17744983032</v>
      </c>
      <c r="L32" s="82">
        <f t="shared" si="1"/>
        <v>263.39999999999998</v>
      </c>
      <c r="M32" s="86">
        <f t="shared" si="5"/>
        <v>0.67729688686408507</v>
      </c>
      <c r="N32" s="85">
        <f t="shared" si="6"/>
        <v>74639.715946994867</v>
      </c>
      <c r="O32" s="87">
        <f t="shared" si="7"/>
        <v>63125.079699397742</v>
      </c>
    </row>
    <row r="33" spans="2:15">
      <c r="B33" s="33" t="str">
        <f>'Q2 Base'!B30</f>
        <v>2005 FEB</v>
      </c>
      <c r="C33" s="65" t="str">
        <f t="shared" si="8"/>
        <v>2005 MAY</v>
      </c>
      <c r="D33" s="90">
        <f>VLOOKUP(B33,'Q2 Base'!$B$5:$C$220,2,FALSE)</f>
        <v>183.8</v>
      </c>
      <c r="E33" s="67"/>
      <c r="F33" s="33">
        <v>14</v>
      </c>
      <c r="G33" s="33" t="s">
        <v>233</v>
      </c>
      <c r="H33" s="82">
        <f t="shared" si="0"/>
        <v>264.8</v>
      </c>
      <c r="I33" s="83">
        <f t="shared" si="2"/>
        <v>1.4884766722878022</v>
      </c>
      <c r="J33" s="84">
        <f t="shared" si="3"/>
        <v>111635.75042158517</v>
      </c>
      <c r="K33" s="85">
        <f t="shared" si="4"/>
        <v>60132.026828694798</v>
      </c>
      <c r="L33" s="82">
        <f t="shared" si="1"/>
        <v>265.5</v>
      </c>
      <c r="M33" s="86">
        <f t="shared" si="5"/>
        <v>0.67193973634651605</v>
      </c>
      <c r="N33" s="85">
        <f t="shared" si="6"/>
        <v>75012.496705125406</v>
      </c>
      <c r="O33" s="87">
        <f t="shared" si="7"/>
        <v>63047.877350006449</v>
      </c>
    </row>
    <row r="34" spans="2:15">
      <c r="B34" s="33" t="str">
        <f>'Q2 Base'!B31</f>
        <v>2005 MAR</v>
      </c>
      <c r="C34" s="65" t="str">
        <f t="shared" si="8"/>
        <v>2005 JUN</v>
      </c>
      <c r="D34" s="90">
        <f>VLOOKUP(B34,'Q2 Base'!$B$5:$C$220,2,FALSE)</f>
        <v>184.6</v>
      </c>
      <c r="E34" s="67"/>
      <c r="F34" s="33">
        <v>14.5</v>
      </c>
      <c r="G34" s="81" t="s">
        <v>239</v>
      </c>
      <c r="H34" s="82">
        <f t="shared" si="0"/>
        <v>270.60000000000002</v>
      </c>
      <c r="I34" s="83">
        <f t="shared" si="2"/>
        <v>1.5210792580101182</v>
      </c>
      <c r="J34" s="84">
        <f t="shared" si="3"/>
        <v>114080.94435075887</v>
      </c>
      <c r="K34" s="85">
        <f t="shared" si="4"/>
        <v>60106.206132057843</v>
      </c>
      <c r="L34" s="82">
        <f t="shared" si="1"/>
        <v>272.89999999999998</v>
      </c>
      <c r="M34" s="86">
        <f t="shared" si="5"/>
        <v>0.65371931110296821</v>
      </c>
      <c r="N34" s="85">
        <f t="shared" si="6"/>
        <v>74576.916350954139</v>
      </c>
      <c r="O34" s="87">
        <f t="shared" si="7"/>
        <v>62293.991367643721</v>
      </c>
    </row>
    <row r="35" spans="2:15">
      <c r="B35" s="33" t="str">
        <f>'Q2 Base'!B32</f>
        <v>2005 APR</v>
      </c>
      <c r="C35" s="65" t="str">
        <f t="shared" si="8"/>
        <v>2005 JUL</v>
      </c>
      <c r="D35" s="90">
        <f>VLOOKUP(B35,'Q2 Base'!$B$5:$C$220,2,FALSE)</f>
        <v>185.7</v>
      </c>
      <c r="E35" s="67"/>
      <c r="F35" s="43">
        <v>15</v>
      </c>
      <c r="G35" s="91" t="s">
        <v>245</v>
      </c>
      <c r="H35" s="92">
        <f t="shared" si="0"/>
        <v>275.3</v>
      </c>
      <c r="I35" s="93">
        <f t="shared" si="2"/>
        <v>1.5474985947161326</v>
      </c>
      <c r="J35" s="94">
        <f>$C$4*$C$5*I35/2+$C$4*$C$6*I35</f>
        <v>15591048.341765037</v>
      </c>
      <c r="K35" s="95">
        <f t="shared" si="4"/>
        <v>8034987.201806305</v>
      </c>
      <c r="L35" s="92">
        <f t="shared" si="1"/>
        <v>288.10000000000002</v>
      </c>
      <c r="M35" s="96">
        <f t="shared" si="5"/>
        <v>0.61922943422422771</v>
      </c>
      <c r="N35" s="95">
        <f t="shared" si="6"/>
        <v>9654436.0436337478</v>
      </c>
      <c r="O35" s="97">
        <f t="shared" si="7"/>
        <v>8014446.4928930514</v>
      </c>
    </row>
    <row r="36" spans="2:15">
      <c r="B36" s="33" t="str">
        <f>'Q2 Base'!B33</f>
        <v>2005 MAY</v>
      </c>
      <c r="C36" s="65" t="str">
        <f t="shared" si="8"/>
        <v>2005 AUG</v>
      </c>
      <c r="D36" s="90">
        <f>VLOOKUP(B36,'Q2 Base'!$B$5:$C$220,2,FALSE)</f>
        <v>186.5</v>
      </c>
      <c r="E36" s="67"/>
      <c r="H36" s="73" t="s">
        <v>31</v>
      </c>
      <c r="J36" s="73" t="s">
        <v>25</v>
      </c>
      <c r="K36" s="73" t="s">
        <v>25</v>
      </c>
      <c r="L36" s="73" t="s">
        <v>31</v>
      </c>
      <c r="M36" s="73" t="s">
        <v>31</v>
      </c>
      <c r="N36" s="73" t="s">
        <v>25</v>
      </c>
      <c r="O36" s="73" t="s">
        <v>25</v>
      </c>
    </row>
    <row r="37" spans="2:15">
      <c r="B37" s="33" t="str">
        <f>'Q2 Base'!B34</f>
        <v>2005 JUN</v>
      </c>
      <c r="C37" s="65" t="str">
        <f t="shared" si="8"/>
        <v>2005 SEP</v>
      </c>
      <c r="D37" s="90">
        <f>VLOOKUP(B37,'Q2 Base'!$B$5:$C$220,2,FALSE)</f>
        <v>186.8</v>
      </c>
      <c r="E37" s="67"/>
    </row>
    <row r="38" spans="2:15">
      <c r="B38" s="33" t="str">
        <f>'Q2 Base'!B35</f>
        <v>2005 JUL</v>
      </c>
      <c r="C38" s="65" t="str">
        <f t="shared" si="8"/>
        <v>2005 OCT</v>
      </c>
      <c r="D38" s="90">
        <f>VLOOKUP(B38,'Q2 Base'!$B$5:$C$220,2,FALSE)</f>
        <v>186.8</v>
      </c>
      <c r="E38" s="67"/>
      <c r="J38" s="8" t="s">
        <v>275</v>
      </c>
      <c r="K38" s="85">
        <f>SUM(K6:K35)</f>
        <v>9999999.9999999385</v>
      </c>
      <c r="N38" s="8" t="s">
        <v>275</v>
      </c>
      <c r="O38" s="85">
        <f>SUM(O6:O35)</f>
        <v>9999999.9999325816</v>
      </c>
    </row>
    <row r="39" spans="2:15">
      <c r="B39" s="33" t="str">
        <f>'Q2 Base'!B36</f>
        <v>2005 AUG</v>
      </c>
      <c r="C39" s="65" t="str">
        <f t="shared" si="8"/>
        <v>2005 NOV</v>
      </c>
      <c r="D39" s="90">
        <f>VLOOKUP(B39,'Q2 Base'!$B$5:$C$220,2,FALSE)</f>
        <v>187.4</v>
      </c>
      <c r="E39" s="67"/>
      <c r="J39" s="8" t="s">
        <v>276</v>
      </c>
      <c r="K39" s="98">
        <v>4.5183813389024802E-2</v>
      </c>
      <c r="N39" s="8" t="s">
        <v>277</v>
      </c>
      <c r="O39" s="98">
        <v>1.2488793618372171E-2</v>
      </c>
    </row>
    <row r="40" spans="2:15">
      <c r="B40" s="33" t="str">
        <f>'Q2 Base'!B37</f>
        <v>2005 SEP</v>
      </c>
      <c r="C40" s="65" t="str">
        <f t="shared" si="8"/>
        <v>2005 DEC</v>
      </c>
      <c r="D40" s="90">
        <f>VLOOKUP(B40,'Q2 Base'!$B$5:$C$220,2,FALSE)</f>
        <v>188.1</v>
      </c>
      <c r="E40" s="67"/>
      <c r="K40" s="73" t="s">
        <v>34</v>
      </c>
      <c r="M40" s="73"/>
      <c r="N40" s="73"/>
      <c r="O40" s="73" t="s">
        <v>34</v>
      </c>
    </row>
    <row r="41" spans="2:15">
      <c r="B41" s="33" t="str">
        <f>'Q2 Base'!B38</f>
        <v>2005 OCT</v>
      </c>
      <c r="C41" s="65" t="str">
        <f t="shared" si="8"/>
        <v>2006 JAN</v>
      </c>
      <c r="D41" s="90">
        <f>VLOOKUP(B41,'Q2 Base'!$B$5:$C$220,2,FALSE)</f>
        <v>188.6</v>
      </c>
      <c r="E41" s="67"/>
    </row>
    <row r="42" spans="2:15">
      <c r="B42" s="33" t="str">
        <f>'Q2 Base'!B39</f>
        <v>2005 NOV</v>
      </c>
      <c r="C42" s="65" t="str">
        <f t="shared" si="8"/>
        <v>2006 FEB</v>
      </c>
      <c r="D42" s="90">
        <f>VLOOKUP(B42,'Q2 Base'!$B$5:$C$220,2,FALSE)</f>
        <v>189</v>
      </c>
      <c r="E42" s="67"/>
      <c r="K42" s="99"/>
    </row>
    <row r="43" spans="2:15">
      <c r="B43" s="33" t="str">
        <f>'Q2 Base'!B40</f>
        <v>2005 DEC</v>
      </c>
      <c r="C43" s="65" t="str">
        <f t="shared" si="8"/>
        <v>2006 MAR</v>
      </c>
      <c r="D43" s="90">
        <f>VLOOKUP(B43,'Q2 Base'!$B$5:$C$220,2,FALSE)</f>
        <v>189.9</v>
      </c>
      <c r="E43" s="67"/>
    </row>
    <row r="44" spans="2:15">
      <c r="B44" s="33" t="str">
        <f>'Q2 Base'!B41</f>
        <v>2006 JAN</v>
      </c>
      <c r="C44" s="65" t="str">
        <f t="shared" si="8"/>
        <v>2006 APR</v>
      </c>
      <c r="D44" s="90">
        <f>VLOOKUP(B44,'Q2 Base'!$B$5:$C$220,2,FALSE)</f>
        <v>188.9</v>
      </c>
      <c r="E44" s="67"/>
    </row>
    <row r="45" spans="2:15">
      <c r="B45" s="33" t="str">
        <f>'Q2 Base'!B42</f>
        <v>2006 FEB</v>
      </c>
      <c r="C45" s="65" t="str">
        <f t="shared" si="8"/>
        <v>2006 MAY</v>
      </c>
      <c r="D45" s="90">
        <f>VLOOKUP(B45,'Q2 Base'!$B$5:$C$220,2,FALSE)</f>
        <v>189.6</v>
      </c>
      <c r="E45" s="67"/>
    </row>
    <row r="46" spans="2:15">
      <c r="B46" s="33" t="str">
        <f>'Q2 Base'!B43</f>
        <v>2006 MAR</v>
      </c>
      <c r="C46" s="65" t="str">
        <f t="shared" si="8"/>
        <v>2006 JUN</v>
      </c>
      <c r="D46" s="90">
        <f>VLOOKUP(B46,'Q2 Base'!$B$5:$C$220,2,FALSE)</f>
        <v>190.5</v>
      </c>
      <c r="E46" s="67"/>
    </row>
    <row r="47" spans="2:15">
      <c r="B47" s="33" t="str">
        <f>'Q2 Base'!B44</f>
        <v>2006 APR</v>
      </c>
      <c r="C47" s="65" t="str">
        <f t="shared" si="8"/>
        <v>2006 JUL</v>
      </c>
      <c r="D47" s="90">
        <f>VLOOKUP(B47,'Q2 Base'!$B$5:$C$220,2,FALSE)</f>
        <v>191.6</v>
      </c>
      <c r="E47" s="67"/>
    </row>
    <row r="48" spans="2:15">
      <c r="B48" s="33" t="str">
        <f>'Q2 Base'!B45</f>
        <v>2006 MAY</v>
      </c>
      <c r="C48" s="65" t="str">
        <f t="shared" si="8"/>
        <v>2006 AUG</v>
      </c>
      <c r="D48" s="90">
        <f>VLOOKUP(B48,'Q2 Base'!$B$5:$C$220,2,FALSE)</f>
        <v>192</v>
      </c>
      <c r="E48" s="67"/>
    </row>
    <row r="49" spans="2:5">
      <c r="B49" s="33" t="str">
        <f>'Q2 Base'!B46</f>
        <v>2006 JUN</v>
      </c>
      <c r="C49" s="65" t="str">
        <f t="shared" si="8"/>
        <v>2006 SEP</v>
      </c>
      <c r="D49" s="90">
        <f>VLOOKUP(B49,'Q2 Base'!$B$5:$C$220,2,FALSE)</f>
        <v>192.2</v>
      </c>
      <c r="E49" s="67"/>
    </row>
    <row r="50" spans="2:5">
      <c r="B50" s="33" t="str">
        <f>'Q2 Base'!B47</f>
        <v>2006 JUL</v>
      </c>
      <c r="C50" s="65" t="str">
        <f t="shared" si="8"/>
        <v>2006 OCT</v>
      </c>
      <c r="D50" s="90">
        <f>VLOOKUP(B50,'Q2 Base'!$B$5:$C$220,2,FALSE)</f>
        <v>192.2</v>
      </c>
      <c r="E50" s="67"/>
    </row>
    <row r="51" spans="2:5">
      <c r="B51" s="33" t="str">
        <f>'Q2 Base'!B48</f>
        <v>2006 AUG</v>
      </c>
      <c r="C51" s="65" t="str">
        <f t="shared" si="8"/>
        <v>2006 NOV</v>
      </c>
      <c r="D51" s="90">
        <f>VLOOKUP(B51,'Q2 Base'!$B$5:$C$220,2,FALSE)</f>
        <v>192.6</v>
      </c>
      <c r="E51" s="67"/>
    </row>
    <row r="52" spans="2:5">
      <c r="B52" s="33" t="str">
        <f>'Q2 Base'!B49</f>
        <v>2006 SEP</v>
      </c>
      <c r="C52" s="65" t="str">
        <f t="shared" si="8"/>
        <v>2006 DEC</v>
      </c>
      <c r="D52" s="90">
        <f>VLOOKUP(B52,'Q2 Base'!$B$5:$C$220,2,FALSE)</f>
        <v>193.1</v>
      </c>
      <c r="E52" s="67"/>
    </row>
    <row r="53" spans="2:5">
      <c r="B53" s="33" t="str">
        <f>'Q2 Base'!B50</f>
        <v>2006 OCT</v>
      </c>
      <c r="C53" s="65" t="str">
        <f t="shared" si="8"/>
        <v>2007 JAN</v>
      </c>
      <c r="D53" s="90">
        <f>VLOOKUP(B53,'Q2 Base'!$B$5:$C$220,2,FALSE)</f>
        <v>193.3</v>
      </c>
      <c r="E53" s="67"/>
    </row>
    <row r="54" spans="2:5">
      <c r="B54" s="33" t="str">
        <f>'Q2 Base'!B51</f>
        <v>2006 NOV</v>
      </c>
      <c r="C54" s="65" t="str">
        <f t="shared" si="8"/>
        <v>2007 FEB</v>
      </c>
      <c r="D54" s="90">
        <f>VLOOKUP(B54,'Q2 Base'!$B$5:$C$220,2,FALSE)</f>
        <v>193.6</v>
      </c>
      <c r="E54" s="67"/>
    </row>
    <row r="55" spans="2:5">
      <c r="B55" s="33" t="str">
        <f>'Q2 Base'!B52</f>
        <v>2006 DEC</v>
      </c>
      <c r="C55" s="65" t="str">
        <f t="shared" si="8"/>
        <v>2007 MAR</v>
      </c>
      <c r="D55" s="90">
        <f>VLOOKUP(B55,'Q2 Base'!$B$5:$C$220,2,FALSE)</f>
        <v>194.1</v>
      </c>
      <c r="E55" s="67"/>
    </row>
    <row r="56" spans="2:5">
      <c r="B56" s="33" t="str">
        <f>'Q2 Base'!B53</f>
        <v>2007 JAN</v>
      </c>
      <c r="C56" s="65" t="str">
        <f t="shared" si="8"/>
        <v>2007 APR</v>
      </c>
      <c r="D56" s="90">
        <f>VLOOKUP(B56,'Q2 Base'!$B$5:$C$220,2,FALSE)</f>
        <v>193.4</v>
      </c>
      <c r="E56" s="67"/>
    </row>
    <row r="57" spans="2:5">
      <c r="B57" s="33" t="str">
        <f>'Q2 Base'!B54</f>
        <v>2007 FEB</v>
      </c>
      <c r="C57" s="65" t="str">
        <f t="shared" si="8"/>
        <v>2007 MAY</v>
      </c>
      <c r="D57" s="90">
        <f>VLOOKUP(B57,'Q2 Base'!$B$5:$C$220,2,FALSE)</f>
        <v>194.2</v>
      </c>
      <c r="E57" s="67"/>
    </row>
    <row r="58" spans="2:5">
      <c r="B58" s="33" t="str">
        <f>'Q2 Base'!B55</f>
        <v>2007 MAR</v>
      </c>
      <c r="C58" s="65" t="str">
        <f t="shared" si="8"/>
        <v>2007 JUN</v>
      </c>
      <c r="D58" s="90">
        <f>VLOOKUP(B58,'Q2 Base'!$B$5:$C$220,2,FALSE)</f>
        <v>195</v>
      </c>
      <c r="E58" s="67"/>
    </row>
    <row r="59" spans="2:5">
      <c r="B59" s="33" t="str">
        <f>'Q2 Base'!B56</f>
        <v>2007 APR</v>
      </c>
      <c r="C59" s="65" t="str">
        <f t="shared" si="8"/>
        <v>2007 JUL</v>
      </c>
      <c r="D59" s="90">
        <f>VLOOKUP(B59,'Q2 Base'!$B$5:$C$220,2,FALSE)</f>
        <v>196.5</v>
      </c>
      <c r="E59" s="67"/>
    </row>
    <row r="60" spans="2:5">
      <c r="B60" s="33" t="str">
        <f>'Q2 Base'!B57</f>
        <v>2007 MAY</v>
      </c>
      <c r="C60" s="65" t="str">
        <f t="shared" si="8"/>
        <v>2007 AUG</v>
      </c>
      <c r="D60" s="90">
        <f>VLOOKUP(B60,'Q2 Base'!$B$5:$C$220,2,FALSE)</f>
        <v>197.7</v>
      </c>
      <c r="E60" s="67"/>
    </row>
    <row r="61" spans="2:5">
      <c r="B61" s="33" t="str">
        <f>'Q2 Base'!B58</f>
        <v>2007 JUN</v>
      </c>
      <c r="C61" s="65" t="str">
        <f t="shared" si="8"/>
        <v>2007 SEP</v>
      </c>
      <c r="D61" s="90">
        <f>VLOOKUP(B61,'Q2 Base'!$B$5:$C$220,2,FALSE)</f>
        <v>198.5</v>
      </c>
      <c r="E61" s="67"/>
    </row>
    <row r="62" spans="2:5">
      <c r="B62" s="33" t="str">
        <f>'Q2 Base'!B59</f>
        <v>2007 JUL</v>
      </c>
      <c r="C62" s="65" t="str">
        <f t="shared" si="8"/>
        <v>2007 OCT</v>
      </c>
      <c r="D62" s="90">
        <f>VLOOKUP(B62,'Q2 Base'!$B$5:$C$220,2,FALSE)</f>
        <v>198.5</v>
      </c>
      <c r="E62" s="67"/>
    </row>
    <row r="63" spans="2:5">
      <c r="B63" s="33" t="str">
        <f>'Q2 Base'!B60</f>
        <v>2007 AUG</v>
      </c>
      <c r="C63" s="65" t="str">
        <f t="shared" si="8"/>
        <v>2007 NOV</v>
      </c>
      <c r="D63" s="90">
        <f>VLOOKUP(B63,'Q2 Base'!$B$5:$C$220,2,FALSE)</f>
        <v>199.2</v>
      </c>
      <c r="E63" s="67"/>
    </row>
    <row r="64" spans="2:5">
      <c r="B64" s="33" t="str">
        <f>'Q2 Base'!B61</f>
        <v>2007 SEP</v>
      </c>
      <c r="C64" s="65" t="str">
        <f t="shared" si="8"/>
        <v>2007 DEC</v>
      </c>
      <c r="D64" s="90">
        <f>VLOOKUP(B64,'Q2 Base'!$B$5:$C$220,2,FALSE)</f>
        <v>200.1</v>
      </c>
      <c r="E64" s="67"/>
    </row>
    <row r="65" spans="2:5">
      <c r="B65" s="33" t="str">
        <f>'Q2 Base'!B62</f>
        <v>2007 OCT</v>
      </c>
      <c r="C65" s="65" t="str">
        <f t="shared" si="8"/>
        <v>2008 JAN</v>
      </c>
      <c r="D65" s="90">
        <f>VLOOKUP(B65,'Q2 Base'!$B$5:$C$220,2,FALSE)</f>
        <v>200.4</v>
      </c>
      <c r="E65" s="67"/>
    </row>
    <row r="66" spans="2:5">
      <c r="B66" s="33" t="str">
        <f>'Q2 Base'!B63</f>
        <v>2007 NOV</v>
      </c>
      <c r="C66" s="65" t="str">
        <f t="shared" si="8"/>
        <v>2008 FEB</v>
      </c>
      <c r="D66" s="90">
        <f>VLOOKUP(B66,'Q2 Base'!$B$5:$C$220,2,FALSE)</f>
        <v>201.1</v>
      </c>
      <c r="E66" s="67"/>
    </row>
    <row r="67" spans="2:5">
      <c r="B67" s="33" t="str">
        <f>'Q2 Base'!B64</f>
        <v>2007 DEC</v>
      </c>
      <c r="C67" s="65" t="str">
        <f t="shared" si="8"/>
        <v>2008 MAR</v>
      </c>
      <c r="D67" s="90">
        <f>VLOOKUP(B67,'Q2 Base'!$B$5:$C$220,2,FALSE)</f>
        <v>202.7</v>
      </c>
      <c r="E67" s="67"/>
    </row>
    <row r="68" spans="2:5">
      <c r="B68" s="33" t="str">
        <f>'Q2 Base'!B65</f>
        <v>2008 JAN</v>
      </c>
      <c r="C68" s="65" t="str">
        <f t="shared" si="8"/>
        <v>2008 APR</v>
      </c>
      <c r="D68" s="90">
        <f>VLOOKUP(B68,'Q2 Base'!$B$5:$C$220,2,FALSE)</f>
        <v>201.6</v>
      </c>
      <c r="E68" s="67"/>
    </row>
    <row r="69" spans="2:5">
      <c r="B69" s="33" t="str">
        <f>'Q2 Base'!B66</f>
        <v>2008 FEB</v>
      </c>
      <c r="C69" s="65" t="str">
        <f t="shared" si="8"/>
        <v>2008 MAY</v>
      </c>
      <c r="D69" s="90">
        <f>VLOOKUP(B69,'Q2 Base'!$B$5:$C$220,2,FALSE)</f>
        <v>203.1</v>
      </c>
      <c r="E69" s="67"/>
    </row>
    <row r="70" spans="2:5">
      <c r="B70" s="33" t="str">
        <f>'Q2 Base'!B67</f>
        <v>2008 MAR</v>
      </c>
      <c r="C70" s="65" t="str">
        <f t="shared" si="8"/>
        <v>2008 JUN</v>
      </c>
      <c r="D70" s="90">
        <f>VLOOKUP(B70,'Q2 Base'!$B$5:$C$220,2,FALSE)</f>
        <v>204.4</v>
      </c>
      <c r="E70" s="67"/>
    </row>
    <row r="71" spans="2:5">
      <c r="B71" s="33" t="str">
        <f>'Q2 Base'!B68</f>
        <v>2008 APR</v>
      </c>
      <c r="C71" s="65" t="str">
        <f t="shared" si="8"/>
        <v>2008 JUL</v>
      </c>
      <c r="D71" s="90">
        <f>VLOOKUP(B71,'Q2 Base'!$B$5:$C$220,2,FALSE)</f>
        <v>205.4</v>
      </c>
      <c r="E71" s="67"/>
    </row>
    <row r="72" spans="2:5">
      <c r="B72" s="33" t="str">
        <f>'Q2 Base'!B69</f>
        <v>2008 MAY</v>
      </c>
      <c r="C72" s="65" t="str">
        <f t="shared" ref="C72:C135" si="9">B75</f>
        <v>2008 AUG</v>
      </c>
      <c r="D72" s="90">
        <f>VLOOKUP(B72,'Q2 Base'!$B$5:$C$220,2,FALSE)</f>
        <v>206.2</v>
      </c>
      <c r="E72" s="67"/>
    </row>
    <row r="73" spans="2:5">
      <c r="B73" s="33" t="str">
        <f>'Q2 Base'!B70</f>
        <v>2008 JUN</v>
      </c>
      <c r="C73" s="65" t="str">
        <f t="shared" si="9"/>
        <v>2008 SEP</v>
      </c>
      <c r="D73" s="90">
        <f>VLOOKUP(B73,'Q2 Base'!$B$5:$C$220,2,FALSE)</f>
        <v>207.3</v>
      </c>
      <c r="E73" s="67"/>
    </row>
    <row r="74" spans="2:5">
      <c r="B74" s="33" t="str">
        <f>'Q2 Base'!B71</f>
        <v>2008 JUL</v>
      </c>
      <c r="C74" s="65" t="str">
        <f t="shared" si="9"/>
        <v>2008 OCT</v>
      </c>
      <c r="D74" s="90">
        <f>VLOOKUP(B74,'Q2 Base'!$B$5:$C$220,2,FALSE)</f>
        <v>206.1</v>
      </c>
      <c r="E74" s="67"/>
    </row>
    <row r="75" spans="2:5">
      <c r="B75" s="33" t="str">
        <f>'Q2 Base'!B72</f>
        <v>2008 AUG</v>
      </c>
      <c r="C75" s="65" t="str">
        <f t="shared" si="9"/>
        <v>2008 NOV</v>
      </c>
      <c r="D75" s="90">
        <f>VLOOKUP(B75,'Q2 Base'!$B$5:$C$220,2,FALSE)</f>
        <v>207.3</v>
      </c>
      <c r="E75" s="67"/>
    </row>
    <row r="76" spans="2:5">
      <c r="B76" s="33" t="str">
        <f>'Q2 Base'!B73</f>
        <v>2008 SEP</v>
      </c>
      <c r="C76" s="65" t="str">
        <f t="shared" si="9"/>
        <v>2008 DEC</v>
      </c>
      <c r="D76" s="90">
        <f>VLOOKUP(B76,'Q2 Base'!$B$5:$C$220,2,FALSE)</f>
        <v>208</v>
      </c>
      <c r="E76" s="67"/>
    </row>
    <row r="77" spans="2:5">
      <c r="B77" s="33" t="str">
        <f>'Q2 Base'!B74</f>
        <v>2008 OCT</v>
      </c>
      <c r="C77" s="65" t="str">
        <f t="shared" si="9"/>
        <v>2009 JAN</v>
      </c>
      <c r="D77" s="90">
        <f>VLOOKUP(B77,'Q2 Base'!$B$5:$C$220,2,FALSE)</f>
        <v>208.9</v>
      </c>
      <c r="E77" s="67"/>
    </row>
    <row r="78" spans="2:5">
      <c r="B78" s="33" t="str">
        <f>'Q2 Base'!B75</f>
        <v>2008 NOV</v>
      </c>
      <c r="C78" s="65" t="str">
        <f t="shared" si="9"/>
        <v>2009 FEB</v>
      </c>
      <c r="D78" s="90">
        <f>VLOOKUP(B78,'Q2 Base'!$B$5:$C$220,2,FALSE)</f>
        <v>209.7</v>
      </c>
      <c r="E78" s="67"/>
    </row>
    <row r="79" spans="2:5">
      <c r="B79" s="33" t="str">
        <f>'Q2 Base'!B76</f>
        <v>2008 DEC</v>
      </c>
      <c r="C79" s="65" t="str">
        <f t="shared" si="9"/>
        <v>2009 MAR</v>
      </c>
      <c r="D79" s="90">
        <f>VLOOKUP(B79,'Q2 Base'!$B$5:$C$220,2,FALSE)</f>
        <v>210.9</v>
      </c>
      <c r="E79" s="67"/>
    </row>
    <row r="80" spans="2:5">
      <c r="B80" s="33" t="str">
        <f>'Q2 Base'!B77</f>
        <v>2009 JAN</v>
      </c>
      <c r="C80" s="65" t="str">
        <f t="shared" si="9"/>
        <v>2009 APR</v>
      </c>
      <c r="D80" s="90">
        <f>VLOOKUP(B80,'Q2 Base'!$B$5:$C$220,2,FALSE)</f>
        <v>209.8</v>
      </c>
      <c r="E80" s="67"/>
    </row>
    <row r="81" spans="2:5">
      <c r="B81" s="33" t="str">
        <f>'Q2 Base'!B78</f>
        <v>2009 FEB</v>
      </c>
      <c r="C81" s="65" t="str">
        <f t="shared" si="9"/>
        <v>2009 MAY</v>
      </c>
      <c r="D81" s="90">
        <f>VLOOKUP(B81,'Q2 Base'!$B$5:$C$220,2,FALSE)</f>
        <v>211.4</v>
      </c>
      <c r="E81" s="67"/>
    </row>
    <row r="82" spans="2:5">
      <c r="B82" s="33" t="str">
        <f>'Q2 Base'!B79</f>
        <v>2009 MAR</v>
      </c>
      <c r="C82" s="65" t="str">
        <f t="shared" si="9"/>
        <v>2009 JUN</v>
      </c>
      <c r="D82" s="90">
        <f>VLOOKUP(B82,'Q2 Base'!$B$5:$C$220,2,FALSE)</f>
        <v>212.1</v>
      </c>
      <c r="E82" s="67"/>
    </row>
    <row r="83" spans="2:5">
      <c r="B83" s="33" t="str">
        <f>'Q2 Base'!B80</f>
        <v>2009 APR</v>
      </c>
      <c r="C83" s="65" t="str">
        <f t="shared" si="9"/>
        <v>2009 JUL</v>
      </c>
      <c r="D83" s="90">
        <f>VLOOKUP(B83,'Q2 Base'!$B$5:$C$220,2,FALSE)</f>
        <v>214</v>
      </c>
      <c r="E83" s="67"/>
    </row>
    <row r="84" spans="2:5">
      <c r="B84" s="33" t="str">
        <f>'Q2 Base'!B81</f>
        <v>2009 MAY</v>
      </c>
      <c r="C84" s="65" t="str">
        <f t="shared" si="9"/>
        <v>2009 AUG</v>
      </c>
      <c r="D84" s="90">
        <f>VLOOKUP(B84,'Q2 Base'!$B$5:$C$220,2,FALSE)</f>
        <v>215.1</v>
      </c>
      <c r="E84" s="67"/>
    </row>
    <row r="85" spans="2:5">
      <c r="B85" s="33" t="str">
        <f>'Q2 Base'!B82</f>
        <v>2009 JUN</v>
      </c>
      <c r="C85" s="65" t="str">
        <f t="shared" si="9"/>
        <v>2009 SEP</v>
      </c>
      <c r="D85" s="90">
        <f>VLOOKUP(B85,'Q2 Base'!$B$5:$C$220,2,FALSE)</f>
        <v>216.8</v>
      </c>
      <c r="E85" s="67"/>
    </row>
    <row r="86" spans="2:5">
      <c r="B86" s="33" t="str">
        <f>'Q2 Base'!B83</f>
        <v>2009 JUL</v>
      </c>
      <c r="C86" s="65" t="str">
        <f t="shared" si="9"/>
        <v>2009 OCT</v>
      </c>
      <c r="D86" s="90">
        <f>VLOOKUP(B86,'Q2 Base'!$B$5:$C$220,2,FALSE)</f>
        <v>216.5</v>
      </c>
      <c r="E86" s="67"/>
    </row>
    <row r="87" spans="2:5">
      <c r="B87" s="33" t="str">
        <f>'Q2 Base'!B84</f>
        <v>2009 AUG</v>
      </c>
      <c r="C87" s="65" t="str">
        <f t="shared" si="9"/>
        <v>2009 NOV</v>
      </c>
      <c r="D87" s="90">
        <f>VLOOKUP(B87,'Q2 Base'!$B$5:$C$220,2,FALSE)</f>
        <v>217.2</v>
      </c>
      <c r="E87" s="67"/>
    </row>
    <row r="88" spans="2:5">
      <c r="B88" s="33" t="str">
        <f>'Q2 Base'!B85</f>
        <v>2009 SEP</v>
      </c>
      <c r="C88" s="65" t="str">
        <f t="shared" si="9"/>
        <v>2009 DEC</v>
      </c>
      <c r="D88" s="90">
        <f>VLOOKUP(B88,'Q2 Base'!$B$5:$C$220,2,FALSE)</f>
        <v>218.4</v>
      </c>
      <c r="E88" s="67"/>
    </row>
    <row r="89" spans="2:5">
      <c r="B89" s="33" t="str">
        <f>'Q2 Base'!B86</f>
        <v>2009 OCT</v>
      </c>
      <c r="C89" s="65" t="str">
        <f t="shared" si="9"/>
        <v>2010 JAN</v>
      </c>
      <c r="D89" s="90">
        <f>VLOOKUP(B89,'Q2 Base'!$B$5:$C$220,2,FALSE)</f>
        <v>217.7</v>
      </c>
      <c r="E89" s="67"/>
    </row>
    <row r="90" spans="2:5">
      <c r="B90" s="33" t="str">
        <f>'Q2 Base'!B87</f>
        <v>2009 NOV</v>
      </c>
      <c r="C90" s="65" t="str">
        <f t="shared" si="9"/>
        <v>2010 FEB</v>
      </c>
      <c r="D90" s="90">
        <f>VLOOKUP(B90,'Q2 Base'!$B$5:$C$220,2,FALSE)</f>
        <v>216</v>
      </c>
      <c r="E90" s="67"/>
    </row>
    <row r="91" spans="2:5">
      <c r="B91" s="33" t="str">
        <f>'Q2 Base'!B88</f>
        <v>2009 DEC</v>
      </c>
      <c r="C91" s="65" t="str">
        <f t="shared" si="9"/>
        <v>2010 MAR</v>
      </c>
      <c r="D91" s="90">
        <f>VLOOKUP(B91,'Q2 Base'!$B$5:$C$220,2,FALSE)</f>
        <v>212.9</v>
      </c>
      <c r="E91" s="67"/>
    </row>
    <row r="92" spans="2:5">
      <c r="B92" s="33" t="str">
        <f>'Q2 Base'!B89</f>
        <v>2010 JAN</v>
      </c>
      <c r="C92" s="65" t="str">
        <f t="shared" si="9"/>
        <v>2010 APR</v>
      </c>
      <c r="D92" s="90">
        <f>VLOOKUP(B92,'Q2 Base'!$B$5:$C$220,2,FALSE)</f>
        <v>210.1</v>
      </c>
      <c r="E92" s="67"/>
    </row>
    <row r="93" spans="2:5">
      <c r="B93" s="33" t="str">
        <f>'Q2 Base'!B90</f>
        <v>2010 FEB</v>
      </c>
      <c r="C93" s="65" t="str">
        <f t="shared" si="9"/>
        <v>2010 MAY</v>
      </c>
      <c r="D93" s="90">
        <f>VLOOKUP(B93,'Q2 Base'!$B$5:$C$220,2,FALSE)</f>
        <v>211.4</v>
      </c>
      <c r="E93" s="67"/>
    </row>
    <row r="94" spans="2:5">
      <c r="B94" s="33" t="str">
        <f>'Q2 Base'!B91</f>
        <v>2010 MAR</v>
      </c>
      <c r="C94" s="65" t="str">
        <f t="shared" si="9"/>
        <v>2010 JUN</v>
      </c>
      <c r="D94" s="90">
        <f>VLOOKUP(B94,'Q2 Base'!$B$5:$C$220,2,FALSE)</f>
        <v>211.3</v>
      </c>
      <c r="E94" s="67"/>
    </row>
    <row r="95" spans="2:5">
      <c r="B95" s="33" t="str">
        <f>'Q2 Base'!B92</f>
        <v>2010 APR</v>
      </c>
      <c r="C95" s="65" t="str">
        <f t="shared" si="9"/>
        <v>2010 JUL</v>
      </c>
      <c r="D95" s="90">
        <f>VLOOKUP(B95,'Q2 Base'!$B$5:$C$220,2,FALSE)</f>
        <v>211.5</v>
      </c>
      <c r="E95" s="67"/>
    </row>
    <row r="96" spans="2:5">
      <c r="B96" s="33" t="str">
        <f>'Q2 Base'!B93</f>
        <v>2010 MAY</v>
      </c>
      <c r="C96" s="65" t="str">
        <f t="shared" si="9"/>
        <v>2010 AUG</v>
      </c>
      <c r="D96" s="90">
        <f>VLOOKUP(B96,'Q2 Base'!$B$5:$C$220,2,FALSE)</f>
        <v>212.8</v>
      </c>
      <c r="E96" s="67"/>
    </row>
    <row r="97" spans="2:5">
      <c r="B97" s="33" t="str">
        <f>'Q2 Base'!B94</f>
        <v>2010 JUN</v>
      </c>
      <c r="C97" s="65" t="str">
        <f t="shared" si="9"/>
        <v>2010 SEP</v>
      </c>
      <c r="D97" s="90">
        <f>VLOOKUP(B97,'Q2 Base'!$B$5:$C$220,2,FALSE)</f>
        <v>213.4</v>
      </c>
      <c r="E97" s="67"/>
    </row>
    <row r="98" spans="2:5">
      <c r="B98" s="33" t="str">
        <f>'Q2 Base'!B95</f>
        <v>2010 JUL</v>
      </c>
      <c r="C98" s="65" t="str">
        <f t="shared" si="9"/>
        <v>2010 OCT</v>
      </c>
      <c r="D98" s="90">
        <f>VLOOKUP(B98,'Q2 Base'!$B$5:$C$220,2,FALSE)</f>
        <v>213.4</v>
      </c>
      <c r="E98" s="67"/>
    </row>
    <row r="99" spans="2:5">
      <c r="B99" s="33" t="str">
        <f>'Q2 Base'!B96</f>
        <v>2010 AUG</v>
      </c>
      <c r="C99" s="65" t="str">
        <f t="shared" si="9"/>
        <v>2010 NOV</v>
      </c>
      <c r="D99" s="90">
        <f>VLOOKUP(B99,'Q2 Base'!$B$5:$C$220,2,FALSE)</f>
        <v>214.4</v>
      </c>
      <c r="E99" s="67"/>
    </row>
    <row r="100" spans="2:5">
      <c r="B100" s="33" t="str">
        <f>'Q2 Base'!B97</f>
        <v>2010 SEP</v>
      </c>
      <c r="C100" s="65" t="str">
        <f t="shared" si="9"/>
        <v>2010 DEC</v>
      </c>
      <c r="D100" s="90">
        <f>VLOOKUP(B100,'Q2 Base'!$B$5:$C$220,2,FALSE)</f>
        <v>215.3</v>
      </c>
      <c r="E100" s="67"/>
    </row>
    <row r="101" spans="2:5">
      <c r="B101" s="33" t="str">
        <f>'Q2 Base'!B98</f>
        <v>2010 OCT</v>
      </c>
      <c r="C101" s="65" t="str">
        <f t="shared" si="9"/>
        <v>2011 JAN</v>
      </c>
      <c r="D101" s="90">
        <f>VLOOKUP(B101,'Q2 Base'!$B$5:$C$220,2,FALSE)</f>
        <v>216</v>
      </c>
      <c r="E101" s="67"/>
    </row>
    <row r="102" spans="2:5">
      <c r="B102" s="33" t="str">
        <f>'Q2 Base'!B99</f>
        <v>2010 NOV</v>
      </c>
      <c r="C102" s="65" t="str">
        <f t="shared" si="9"/>
        <v>2011 FEB</v>
      </c>
      <c r="D102" s="90">
        <f>VLOOKUP(B102,'Q2 Base'!$B$5:$C$220,2,FALSE)</f>
        <v>216.6</v>
      </c>
      <c r="E102" s="67"/>
    </row>
    <row r="103" spans="2:5">
      <c r="B103" s="33" t="str">
        <f>'Q2 Base'!B100</f>
        <v>2010 DEC</v>
      </c>
      <c r="C103" s="65" t="str">
        <f t="shared" si="9"/>
        <v>2011 MAR</v>
      </c>
      <c r="D103" s="90">
        <f>VLOOKUP(B103,'Q2 Base'!$B$5:$C$220,2,FALSE)</f>
        <v>218</v>
      </c>
      <c r="E103" s="67"/>
    </row>
    <row r="104" spans="2:5">
      <c r="B104" s="33" t="str">
        <f>'Q2 Base'!B101</f>
        <v>2011 JAN</v>
      </c>
      <c r="C104" s="65" t="str">
        <f t="shared" si="9"/>
        <v>2011 APR</v>
      </c>
      <c r="D104" s="90">
        <f>VLOOKUP(B104,'Q2 Base'!$B$5:$C$220,2,FALSE)</f>
        <v>217.9</v>
      </c>
      <c r="E104" s="67"/>
    </row>
    <row r="105" spans="2:5">
      <c r="B105" s="33" t="str">
        <f>'Q2 Base'!B102</f>
        <v>2011 FEB</v>
      </c>
      <c r="C105" s="65" t="str">
        <f t="shared" si="9"/>
        <v>2011 MAY</v>
      </c>
      <c r="D105" s="90">
        <f>VLOOKUP(B105,'Q2 Base'!$B$5:$C$220,2,FALSE)</f>
        <v>219.2</v>
      </c>
      <c r="E105" s="67"/>
    </row>
    <row r="106" spans="2:5">
      <c r="B106" s="33" t="str">
        <f>'Q2 Base'!B103</f>
        <v>2011 MAR</v>
      </c>
      <c r="C106" s="65" t="str">
        <f t="shared" si="9"/>
        <v>2011 JUN</v>
      </c>
      <c r="D106" s="90">
        <f>VLOOKUP(B106,'Q2 Base'!$B$5:$C$220,2,FALSE)</f>
        <v>220.7</v>
      </c>
      <c r="E106" s="67"/>
    </row>
    <row r="107" spans="2:5">
      <c r="B107" s="33" t="str">
        <f>'Q2 Base'!B104</f>
        <v>2011 APR</v>
      </c>
      <c r="C107" s="65" t="str">
        <f t="shared" si="9"/>
        <v>2011 JUL</v>
      </c>
      <c r="D107" s="90">
        <f>VLOOKUP(B107,'Q2 Base'!$B$5:$C$220,2,FALSE)</f>
        <v>222.8</v>
      </c>
      <c r="E107" s="67"/>
    </row>
    <row r="108" spans="2:5">
      <c r="B108" s="33" t="str">
        <f>'Q2 Base'!B105</f>
        <v>2011 MAY</v>
      </c>
      <c r="C108" s="65" t="str">
        <f t="shared" si="9"/>
        <v>2011 AUG</v>
      </c>
      <c r="D108" s="90">
        <f>VLOOKUP(B108,'Q2 Base'!$B$5:$C$220,2,FALSE)</f>
        <v>223.6</v>
      </c>
      <c r="E108" s="67"/>
    </row>
    <row r="109" spans="2:5">
      <c r="B109" s="33" t="str">
        <f>'Q2 Base'!B106</f>
        <v>2011 JUN</v>
      </c>
      <c r="C109" s="65" t="str">
        <f t="shared" si="9"/>
        <v>2011 SEP</v>
      </c>
      <c r="D109" s="90">
        <f>VLOOKUP(B109,'Q2 Base'!$B$5:$C$220,2,FALSE)</f>
        <v>224.1</v>
      </c>
      <c r="E109" s="67"/>
    </row>
    <row r="110" spans="2:5">
      <c r="B110" s="33" t="str">
        <f>'Q2 Base'!B107</f>
        <v>2011 JUL</v>
      </c>
      <c r="C110" s="65" t="str">
        <f t="shared" si="9"/>
        <v>2011 OCT</v>
      </c>
      <c r="D110" s="90">
        <f>VLOOKUP(B110,'Q2 Base'!$B$5:$C$220,2,FALSE)</f>
        <v>223.6</v>
      </c>
      <c r="E110" s="67"/>
    </row>
    <row r="111" spans="2:5">
      <c r="B111" s="33" t="str">
        <f>'Q2 Base'!B108</f>
        <v>2011 AUG</v>
      </c>
      <c r="C111" s="65" t="str">
        <f t="shared" si="9"/>
        <v>2011 NOV</v>
      </c>
      <c r="D111" s="90">
        <f>VLOOKUP(B111,'Q2 Base'!$B$5:$C$220,2,FALSE)</f>
        <v>224.5</v>
      </c>
      <c r="E111" s="67"/>
    </row>
    <row r="112" spans="2:5">
      <c r="B112" s="33" t="str">
        <f>'Q2 Base'!B109</f>
        <v>2011 SEP</v>
      </c>
      <c r="C112" s="65" t="str">
        <f t="shared" si="9"/>
        <v>2011 DEC</v>
      </c>
      <c r="D112" s="90">
        <f>VLOOKUP(B112,'Q2 Base'!$B$5:$C$220,2,FALSE)</f>
        <v>225.3</v>
      </c>
      <c r="E112" s="67"/>
    </row>
    <row r="113" spans="2:5">
      <c r="B113" s="33" t="str">
        <f>'Q2 Base'!B110</f>
        <v>2011 OCT</v>
      </c>
      <c r="C113" s="65" t="str">
        <f t="shared" si="9"/>
        <v>2012 JAN</v>
      </c>
      <c r="D113" s="90">
        <f>VLOOKUP(B113,'Q2 Base'!$B$5:$C$220,2,FALSE)</f>
        <v>225.8</v>
      </c>
      <c r="E113" s="67"/>
    </row>
    <row r="114" spans="2:5">
      <c r="B114" s="33" t="str">
        <f>'Q2 Base'!B111</f>
        <v>2011 NOV</v>
      </c>
      <c r="C114" s="65" t="str">
        <f t="shared" si="9"/>
        <v>2012 FEB</v>
      </c>
      <c r="D114" s="90">
        <f>VLOOKUP(B114,'Q2 Base'!$B$5:$C$220,2,FALSE)</f>
        <v>226.8</v>
      </c>
      <c r="E114" s="67"/>
    </row>
    <row r="115" spans="2:5">
      <c r="B115" s="33" t="str">
        <f>'Q2 Base'!B112</f>
        <v>2011 DEC</v>
      </c>
      <c r="C115" s="65" t="str">
        <f t="shared" si="9"/>
        <v>2012 MAR</v>
      </c>
      <c r="D115" s="90">
        <f>VLOOKUP(B115,'Q2 Base'!$B$5:$C$220,2,FALSE)</f>
        <v>228.4</v>
      </c>
      <c r="E115" s="67"/>
    </row>
    <row r="116" spans="2:5">
      <c r="B116" s="33" t="str">
        <f>'Q2 Base'!B113</f>
        <v>2012 JAN</v>
      </c>
      <c r="C116" s="65" t="str">
        <f t="shared" si="9"/>
        <v>2012 APR</v>
      </c>
      <c r="D116" s="90">
        <f>VLOOKUP(B116,'Q2 Base'!$B$5:$C$220,2,FALSE)</f>
        <v>229</v>
      </c>
      <c r="E116" s="67"/>
    </row>
    <row r="117" spans="2:5">
      <c r="B117" s="33" t="str">
        <f>'Q2 Base'!B114</f>
        <v>2012 FEB</v>
      </c>
      <c r="C117" s="65" t="str">
        <f t="shared" si="9"/>
        <v>2012 MAY</v>
      </c>
      <c r="D117" s="90">
        <f>VLOOKUP(B117,'Q2 Base'!$B$5:$C$220,2,FALSE)</f>
        <v>231.3</v>
      </c>
      <c r="E117" s="67"/>
    </row>
    <row r="118" spans="2:5">
      <c r="B118" s="33" t="str">
        <f>'Q2 Base'!B115</f>
        <v>2012 MAR</v>
      </c>
      <c r="C118" s="65" t="str">
        <f t="shared" si="9"/>
        <v>2012 JUN</v>
      </c>
      <c r="D118" s="90">
        <f>VLOOKUP(B118,'Q2 Base'!$B$5:$C$220,2,FALSE)</f>
        <v>232.5</v>
      </c>
      <c r="E118" s="67"/>
    </row>
    <row r="119" spans="2:5">
      <c r="B119" s="33" t="str">
        <f>'Q2 Base'!B116</f>
        <v>2012 APR</v>
      </c>
      <c r="C119" s="65" t="str">
        <f t="shared" si="9"/>
        <v>2012 JUL</v>
      </c>
      <c r="D119" s="90">
        <f>VLOOKUP(B119,'Q2 Base'!$B$5:$C$220,2,FALSE)</f>
        <v>234.4</v>
      </c>
      <c r="E119" s="67"/>
    </row>
    <row r="120" spans="2:5">
      <c r="B120" s="33" t="str">
        <f>'Q2 Base'!B117</f>
        <v>2012 MAY</v>
      </c>
      <c r="C120" s="65" t="str">
        <f t="shared" si="9"/>
        <v>2012 AUG</v>
      </c>
      <c r="D120" s="90">
        <f>VLOOKUP(B120,'Q2 Base'!$B$5:$C$220,2,FALSE)</f>
        <v>235.2</v>
      </c>
      <c r="E120" s="67"/>
    </row>
    <row r="121" spans="2:5">
      <c r="B121" s="33" t="str">
        <f>'Q2 Base'!B118</f>
        <v>2012 JUN</v>
      </c>
      <c r="C121" s="65" t="str">
        <f t="shared" si="9"/>
        <v>2012 SEP</v>
      </c>
      <c r="D121" s="90">
        <f>VLOOKUP(B121,'Q2 Base'!$B$5:$C$220,2,FALSE)</f>
        <v>235.2</v>
      </c>
      <c r="E121" s="67"/>
    </row>
    <row r="122" spans="2:5">
      <c r="B122" s="33" t="str">
        <f>'Q2 Base'!B119</f>
        <v>2012 JUL</v>
      </c>
      <c r="C122" s="65" t="str">
        <f t="shared" si="9"/>
        <v>2012 OCT</v>
      </c>
      <c r="D122" s="90">
        <f>VLOOKUP(B122,'Q2 Base'!$B$5:$C$220,2,FALSE)</f>
        <v>234.7</v>
      </c>
      <c r="E122" s="67"/>
    </row>
    <row r="123" spans="2:5">
      <c r="B123" s="33" t="str">
        <f>'Q2 Base'!B120</f>
        <v>2012 AUG</v>
      </c>
      <c r="C123" s="65" t="str">
        <f t="shared" si="9"/>
        <v>2012 NOV</v>
      </c>
      <c r="D123" s="90">
        <f>VLOOKUP(B123,'Q2 Base'!$B$5:$C$220,2,FALSE)</f>
        <v>236.1</v>
      </c>
      <c r="E123" s="67"/>
    </row>
    <row r="124" spans="2:5">
      <c r="B124" s="33" t="str">
        <f>'Q2 Base'!B121</f>
        <v>2012 SEP</v>
      </c>
      <c r="C124" s="65" t="str">
        <f t="shared" si="9"/>
        <v>2012 DEC</v>
      </c>
      <c r="D124" s="90">
        <f>VLOOKUP(B124,'Q2 Base'!$B$5:$C$220,2,FALSE)</f>
        <v>237.9</v>
      </c>
      <c r="E124" s="67"/>
    </row>
    <row r="125" spans="2:5">
      <c r="B125" s="33" t="str">
        <f>'Q2 Base'!B122</f>
        <v>2012 OCT</v>
      </c>
      <c r="C125" s="65" t="str">
        <f t="shared" si="9"/>
        <v>2013 JAN</v>
      </c>
      <c r="D125" s="90">
        <f>VLOOKUP(B125,'Q2 Base'!$B$5:$C$220,2,FALSE)</f>
        <v>238</v>
      </c>
      <c r="E125" s="67"/>
    </row>
    <row r="126" spans="2:5">
      <c r="B126" s="33" t="str">
        <f>'Q2 Base'!B123</f>
        <v>2012 NOV</v>
      </c>
      <c r="C126" s="65" t="str">
        <f t="shared" si="9"/>
        <v>2013 FEB</v>
      </c>
      <c r="D126" s="90">
        <f>VLOOKUP(B126,'Q2 Base'!$B$5:$C$220,2,FALSE)</f>
        <v>238.5</v>
      </c>
      <c r="E126" s="67"/>
    </row>
    <row r="127" spans="2:5">
      <c r="B127" s="33" t="str">
        <f>'Q2 Base'!B124</f>
        <v>2012 DEC</v>
      </c>
      <c r="C127" s="65" t="str">
        <f t="shared" si="9"/>
        <v>2013 MAR</v>
      </c>
      <c r="D127" s="90">
        <f>VLOOKUP(B127,'Q2 Base'!$B$5:$C$220,2,FALSE)</f>
        <v>239.4</v>
      </c>
      <c r="E127" s="67"/>
    </row>
    <row r="128" spans="2:5">
      <c r="B128" s="33" t="str">
        <f>'Q2 Base'!B125</f>
        <v>2013 JAN</v>
      </c>
      <c r="C128" s="65" t="str">
        <f t="shared" si="9"/>
        <v>2013 APR</v>
      </c>
      <c r="D128" s="90">
        <f>VLOOKUP(B128,'Q2 Base'!$B$5:$C$220,2,FALSE)</f>
        <v>238</v>
      </c>
      <c r="E128" s="67"/>
    </row>
    <row r="129" spans="2:5">
      <c r="B129" s="33" t="str">
        <f>'Q2 Base'!B126</f>
        <v>2013 FEB</v>
      </c>
      <c r="C129" s="65" t="str">
        <f t="shared" si="9"/>
        <v>2013 MAY</v>
      </c>
      <c r="D129" s="90">
        <f>VLOOKUP(B129,'Q2 Base'!$B$5:$C$220,2,FALSE)</f>
        <v>239.9</v>
      </c>
      <c r="E129" s="67"/>
    </row>
    <row r="130" spans="2:5">
      <c r="B130" s="33" t="str">
        <f>'Q2 Base'!B127</f>
        <v>2013 MAR</v>
      </c>
      <c r="C130" s="65" t="str">
        <f t="shared" si="9"/>
        <v>2013 JUN</v>
      </c>
      <c r="D130" s="90">
        <f>VLOOKUP(B130,'Q2 Base'!$B$5:$C$220,2,FALSE)</f>
        <v>240.8</v>
      </c>
      <c r="E130" s="67"/>
    </row>
    <row r="131" spans="2:5">
      <c r="B131" s="33" t="str">
        <f>'Q2 Base'!B128</f>
        <v>2013 APR</v>
      </c>
      <c r="C131" s="65" t="str">
        <f t="shared" si="9"/>
        <v>2013 JUL</v>
      </c>
      <c r="D131" s="90">
        <f>VLOOKUP(B131,'Q2 Base'!$B$5:$C$220,2,FALSE)</f>
        <v>242.5</v>
      </c>
      <c r="E131" s="67"/>
    </row>
    <row r="132" spans="2:5">
      <c r="B132" s="33" t="str">
        <f>'Q2 Base'!B129</f>
        <v>2013 MAY</v>
      </c>
      <c r="C132" s="65" t="str">
        <f t="shared" si="9"/>
        <v>2013 AUG</v>
      </c>
      <c r="D132" s="90">
        <f>VLOOKUP(B132,'Q2 Base'!$B$5:$C$220,2,FALSE)</f>
        <v>242.4</v>
      </c>
      <c r="E132" s="67"/>
    </row>
    <row r="133" spans="2:5">
      <c r="B133" s="33" t="str">
        <f>'Q2 Base'!B130</f>
        <v>2013 JUN</v>
      </c>
      <c r="C133" s="65" t="str">
        <f t="shared" si="9"/>
        <v>2013 SEP</v>
      </c>
      <c r="D133" s="90">
        <f>VLOOKUP(B133,'Q2 Base'!$B$5:$C$220,2,FALSE)</f>
        <v>241.8</v>
      </c>
      <c r="E133" s="67"/>
    </row>
    <row r="134" spans="2:5">
      <c r="B134" s="33" t="str">
        <f>'Q2 Base'!B131</f>
        <v>2013 JUL</v>
      </c>
      <c r="C134" s="65" t="str">
        <f t="shared" si="9"/>
        <v>2013 OCT</v>
      </c>
      <c r="D134" s="90">
        <f>VLOOKUP(B134,'Q2 Base'!$B$5:$C$220,2,FALSE)</f>
        <v>242.1</v>
      </c>
      <c r="E134" s="67"/>
    </row>
    <row r="135" spans="2:5">
      <c r="B135" s="33" t="str">
        <f>'Q2 Base'!B132</f>
        <v>2013 AUG</v>
      </c>
      <c r="C135" s="65" t="str">
        <f t="shared" si="9"/>
        <v>2013 NOV</v>
      </c>
      <c r="D135" s="90">
        <f>VLOOKUP(B135,'Q2 Base'!$B$5:$C$220,2,FALSE)</f>
        <v>243</v>
      </c>
      <c r="E135" s="67"/>
    </row>
    <row r="136" spans="2:5">
      <c r="B136" s="33" t="str">
        <f>'Q2 Base'!B133</f>
        <v>2013 SEP</v>
      </c>
      <c r="C136" s="65" t="str">
        <f t="shared" ref="C136:C199" si="10">B139</f>
        <v>2013 DEC</v>
      </c>
      <c r="D136" s="90">
        <f>VLOOKUP(B136,'Q2 Base'!$B$5:$C$220,2,FALSE)</f>
        <v>244.2</v>
      </c>
      <c r="E136" s="67"/>
    </row>
    <row r="137" spans="2:5">
      <c r="B137" s="33" t="str">
        <f>'Q2 Base'!B134</f>
        <v>2013 OCT</v>
      </c>
      <c r="C137" s="65" t="str">
        <f t="shared" si="10"/>
        <v>2014 JAN</v>
      </c>
      <c r="D137" s="90">
        <f>VLOOKUP(B137,'Q2 Base'!$B$5:$C$220,2,FALSE)</f>
        <v>245.6</v>
      </c>
      <c r="E137" s="67"/>
    </row>
    <row r="138" spans="2:5">
      <c r="B138" s="33" t="str">
        <f>'Q2 Base'!B135</f>
        <v>2013 NOV</v>
      </c>
      <c r="C138" s="65" t="str">
        <f t="shared" si="10"/>
        <v>2014 FEB</v>
      </c>
      <c r="D138" s="90">
        <f>VLOOKUP(B138,'Q2 Base'!$B$5:$C$220,2,FALSE)</f>
        <v>245.6</v>
      </c>
      <c r="E138" s="67"/>
    </row>
    <row r="139" spans="2:5">
      <c r="B139" s="33" t="str">
        <f>'Q2 Base'!B136</f>
        <v>2013 DEC</v>
      </c>
      <c r="C139" s="65" t="str">
        <f t="shared" si="10"/>
        <v>2014 MAR</v>
      </c>
      <c r="D139" s="90">
        <f>VLOOKUP(B139,'Q2 Base'!$B$5:$C$220,2,FALSE)</f>
        <v>246.8</v>
      </c>
      <c r="E139" s="67"/>
    </row>
    <row r="140" spans="2:5">
      <c r="B140" s="33" t="str">
        <f>'Q2 Base'!B137</f>
        <v>2014 JAN</v>
      </c>
      <c r="C140" s="65" t="str">
        <f t="shared" si="10"/>
        <v>2014 APR</v>
      </c>
      <c r="D140" s="90">
        <f>VLOOKUP(B140,'Q2 Base'!$B$5:$C$220,2,FALSE)</f>
        <v>245.8</v>
      </c>
      <c r="E140" s="67"/>
    </row>
    <row r="141" spans="2:5">
      <c r="B141" s="33" t="str">
        <f>'Q2 Base'!B138</f>
        <v>2014 FEB</v>
      </c>
      <c r="C141" s="65" t="str">
        <f t="shared" si="10"/>
        <v>2014 MAY</v>
      </c>
      <c r="D141" s="90">
        <f>VLOOKUP(B141,'Q2 Base'!$B$5:$C$220,2,FALSE)</f>
        <v>247.6</v>
      </c>
      <c r="E141" s="67"/>
    </row>
    <row r="142" spans="2:5">
      <c r="B142" s="33" t="str">
        <f>'Q2 Base'!B139</f>
        <v>2014 MAR</v>
      </c>
      <c r="C142" s="65" t="str">
        <f t="shared" si="10"/>
        <v>2014 JUN</v>
      </c>
      <c r="D142" s="90">
        <f>VLOOKUP(B142,'Q2 Base'!$B$5:$C$220,2,FALSE)</f>
        <v>248.7</v>
      </c>
      <c r="E142" s="67"/>
    </row>
    <row r="143" spans="2:5">
      <c r="B143" s="33" t="str">
        <f>'Q2 Base'!B140</f>
        <v>2014 APR</v>
      </c>
      <c r="C143" s="65" t="str">
        <f t="shared" si="10"/>
        <v>2014 JUL</v>
      </c>
      <c r="D143" s="90">
        <f>VLOOKUP(B143,'Q2 Base'!$B$5:$C$220,2,FALSE)</f>
        <v>249.5</v>
      </c>
      <c r="E143" s="67"/>
    </row>
    <row r="144" spans="2:5">
      <c r="B144" s="33" t="str">
        <f>'Q2 Base'!B141</f>
        <v>2014 MAY</v>
      </c>
      <c r="C144" s="65" t="str">
        <f t="shared" si="10"/>
        <v>2014 AUG</v>
      </c>
      <c r="D144" s="90">
        <f>VLOOKUP(B144,'Q2 Base'!$B$5:$C$220,2,FALSE)</f>
        <v>250</v>
      </c>
      <c r="E144" s="67"/>
    </row>
    <row r="145" spans="2:5">
      <c r="B145" s="33" t="str">
        <f>'Q2 Base'!B142</f>
        <v>2014 JUN</v>
      </c>
      <c r="C145" s="65" t="str">
        <f t="shared" si="10"/>
        <v>2014 SEP</v>
      </c>
      <c r="D145" s="90">
        <f>VLOOKUP(B145,'Q2 Base'!$B$5:$C$220,2,FALSE)</f>
        <v>249.7</v>
      </c>
      <c r="E145" s="67"/>
    </row>
    <row r="146" spans="2:5">
      <c r="B146" s="33" t="str">
        <f>'Q2 Base'!B143</f>
        <v>2014 JUL</v>
      </c>
      <c r="C146" s="65" t="str">
        <f t="shared" si="10"/>
        <v>2014 OCT</v>
      </c>
      <c r="D146" s="90">
        <f>VLOOKUP(B146,'Q2 Base'!$B$5:$C$220,2,FALSE)</f>
        <v>249.7</v>
      </c>
      <c r="E146" s="67"/>
    </row>
    <row r="147" spans="2:5">
      <c r="B147" s="33" t="str">
        <f>'Q2 Base'!B144</f>
        <v>2014 AUG</v>
      </c>
      <c r="C147" s="65" t="str">
        <f t="shared" si="10"/>
        <v>2014 NOV</v>
      </c>
      <c r="D147" s="90">
        <f>VLOOKUP(B147,'Q2 Base'!$B$5:$C$220,2,FALSE)</f>
        <v>251</v>
      </c>
      <c r="E147" s="67"/>
    </row>
    <row r="148" spans="2:5">
      <c r="B148" s="33" t="str">
        <f>'Q2 Base'!B145</f>
        <v>2014 SEP</v>
      </c>
      <c r="C148" s="65" t="str">
        <f t="shared" si="10"/>
        <v>2014 DEC</v>
      </c>
      <c r="D148" s="90">
        <f>VLOOKUP(B148,'Q2 Base'!$B$5:$C$220,2,FALSE)</f>
        <v>251.9</v>
      </c>
      <c r="E148" s="67"/>
    </row>
    <row r="149" spans="2:5">
      <c r="B149" s="33" t="str">
        <f>'Q2 Base'!B146</f>
        <v>2014 OCT</v>
      </c>
      <c r="C149" s="65" t="str">
        <f t="shared" si="10"/>
        <v>2015 JAN</v>
      </c>
      <c r="D149" s="90">
        <f>VLOOKUP(B149,'Q2 Base'!$B$5:$C$220,2,FALSE)</f>
        <v>251.9</v>
      </c>
      <c r="E149" s="67"/>
    </row>
    <row r="150" spans="2:5">
      <c r="B150" s="33" t="str">
        <f>'Q2 Base'!B147</f>
        <v>2014 NOV</v>
      </c>
      <c r="C150" s="65" t="str">
        <f t="shared" si="10"/>
        <v>2015 FEB</v>
      </c>
      <c r="D150" s="90">
        <f>VLOOKUP(B150,'Q2 Base'!$B$5:$C$220,2,FALSE)</f>
        <v>252.1</v>
      </c>
      <c r="E150" s="67"/>
    </row>
    <row r="151" spans="2:5">
      <c r="B151" s="33" t="str">
        <f>'Q2 Base'!B148</f>
        <v>2014 DEC</v>
      </c>
      <c r="C151" s="65" t="str">
        <f t="shared" si="10"/>
        <v>2015 MAR</v>
      </c>
      <c r="D151" s="90">
        <f>VLOOKUP(B151,'Q2 Base'!$B$5:$C$220,2,FALSE)</f>
        <v>253.4</v>
      </c>
      <c r="E151" s="67"/>
    </row>
    <row r="152" spans="2:5">
      <c r="B152" s="33" t="str">
        <f>'Q2 Base'!B149</f>
        <v>2015 JAN</v>
      </c>
      <c r="C152" s="65" t="str">
        <f t="shared" si="10"/>
        <v>2015 APR</v>
      </c>
      <c r="D152" s="90">
        <f>VLOOKUP(B152,'Q2 Base'!$B$5:$C$220,2,FALSE)</f>
        <v>252.6</v>
      </c>
      <c r="E152" s="67"/>
    </row>
    <row r="153" spans="2:5">
      <c r="B153" s="33" t="str">
        <f>'Q2 Base'!B150</f>
        <v>2015 FEB</v>
      </c>
      <c r="C153" s="65" t="str">
        <f t="shared" si="10"/>
        <v>2015 MAY</v>
      </c>
      <c r="D153" s="90">
        <f>VLOOKUP(B153,'Q2 Base'!$B$5:$C$220,2,FALSE)</f>
        <v>254.2</v>
      </c>
      <c r="E153" s="67"/>
    </row>
    <row r="154" spans="2:5">
      <c r="B154" s="33" t="str">
        <f>'Q2 Base'!B151</f>
        <v>2015 MAR</v>
      </c>
      <c r="C154" s="65" t="str">
        <f t="shared" si="10"/>
        <v>2015 JUN</v>
      </c>
      <c r="D154" s="90">
        <f>VLOOKUP(B154,'Q2 Base'!$B$5:$C$220,2,FALSE)</f>
        <v>254.8</v>
      </c>
      <c r="E154" s="67"/>
    </row>
    <row r="155" spans="2:5">
      <c r="B155" s="33" t="str">
        <f>'Q2 Base'!B152</f>
        <v>2015 APR</v>
      </c>
      <c r="C155" s="65" t="str">
        <f t="shared" si="10"/>
        <v>2015 JUL</v>
      </c>
      <c r="D155" s="90">
        <f>VLOOKUP(B155,'Q2 Base'!$B$5:$C$220,2,FALSE)</f>
        <v>255.7</v>
      </c>
      <c r="E155" s="67"/>
    </row>
    <row r="156" spans="2:5">
      <c r="B156" s="33" t="str">
        <f>'Q2 Base'!B153</f>
        <v>2015 MAY</v>
      </c>
      <c r="C156" s="65" t="str">
        <f t="shared" si="10"/>
        <v>2015 AUG</v>
      </c>
      <c r="D156" s="90">
        <f>VLOOKUP(B156,'Q2 Base'!$B$5:$C$220,2,FALSE)</f>
        <v>255.9</v>
      </c>
      <c r="E156" s="67"/>
    </row>
    <row r="157" spans="2:5">
      <c r="B157" s="33" t="str">
        <f>'Q2 Base'!B154</f>
        <v>2015 JUN</v>
      </c>
      <c r="C157" s="65" t="str">
        <f t="shared" si="10"/>
        <v>2015 SEP</v>
      </c>
      <c r="D157" s="90">
        <f>VLOOKUP(B157,'Q2 Base'!$B$5:$C$220,2,FALSE)</f>
        <v>256.3</v>
      </c>
      <c r="E157" s="67"/>
    </row>
    <row r="158" spans="2:5">
      <c r="B158" s="33" t="str">
        <f>'Q2 Base'!B155</f>
        <v>2015 JUL</v>
      </c>
      <c r="C158" s="65" t="str">
        <f t="shared" si="10"/>
        <v>2015 OCT</v>
      </c>
      <c r="D158" s="90">
        <f>VLOOKUP(B158,'Q2 Base'!$B$5:$C$220,2,FALSE)</f>
        <v>256</v>
      </c>
      <c r="E158" s="67"/>
    </row>
    <row r="159" spans="2:5">
      <c r="B159" s="33" t="str">
        <f>'Q2 Base'!B156</f>
        <v>2015 AUG</v>
      </c>
      <c r="C159" s="65" t="str">
        <f t="shared" si="10"/>
        <v>2015 NOV</v>
      </c>
      <c r="D159" s="90">
        <f>VLOOKUP(B159,'Q2 Base'!$B$5:$C$220,2,FALSE)</f>
        <v>257</v>
      </c>
      <c r="E159" s="67"/>
    </row>
    <row r="160" spans="2:5">
      <c r="B160" s="33" t="str">
        <f>'Q2 Base'!B157</f>
        <v>2015 SEP</v>
      </c>
      <c r="C160" s="65" t="str">
        <f t="shared" si="10"/>
        <v>2015 DEC</v>
      </c>
      <c r="D160" s="90">
        <f>VLOOKUP(B160,'Q2 Base'!$B$5:$C$220,2,FALSE)</f>
        <v>257.60000000000002</v>
      </c>
      <c r="E160" s="67"/>
    </row>
    <row r="161" spans="2:5">
      <c r="B161" s="33" t="str">
        <f>'Q2 Base'!B158</f>
        <v>2015 OCT</v>
      </c>
      <c r="C161" s="65" t="str">
        <f t="shared" si="10"/>
        <v>2016 JAN</v>
      </c>
      <c r="D161" s="90">
        <f>VLOOKUP(B161,'Q2 Base'!$B$5:$C$220,2,FALSE)</f>
        <v>257.7</v>
      </c>
      <c r="E161" s="67"/>
    </row>
    <row r="162" spans="2:5">
      <c r="B162" s="33" t="str">
        <f>'Q2 Base'!B159</f>
        <v>2015 NOV</v>
      </c>
      <c r="C162" s="65" t="str">
        <f t="shared" si="10"/>
        <v>2016 FEB</v>
      </c>
      <c r="D162" s="90">
        <f>VLOOKUP(B162,'Q2 Base'!$B$5:$C$220,2,FALSE)</f>
        <v>257.10000000000002</v>
      </c>
      <c r="E162" s="67"/>
    </row>
    <row r="163" spans="2:5">
      <c r="B163" s="33" t="str">
        <f>'Q2 Base'!B160</f>
        <v>2015 DEC</v>
      </c>
      <c r="C163" s="65" t="str">
        <f t="shared" si="10"/>
        <v>2016 MAR</v>
      </c>
      <c r="D163" s="90">
        <f>VLOOKUP(B163,'Q2 Base'!$B$5:$C$220,2,FALSE)</f>
        <v>257.5</v>
      </c>
      <c r="E163" s="67"/>
    </row>
    <row r="164" spans="2:5">
      <c r="B164" s="33" t="str">
        <f>'Q2 Base'!B161</f>
        <v>2016 JAN</v>
      </c>
      <c r="C164" s="65" t="str">
        <f t="shared" si="10"/>
        <v>2016 APR</v>
      </c>
      <c r="D164" s="90">
        <f>VLOOKUP(B164,'Q2 Base'!$B$5:$C$220,2,FALSE)</f>
        <v>255.4</v>
      </c>
      <c r="E164" s="67"/>
    </row>
    <row r="165" spans="2:5">
      <c r="B165" s="33" t="str">
        <f>'Q2 Base'!B162</f>
        <v>2016 FEB</v>
      </c>
      <c r="C165" s="65" t="str">
        <f t="shared" si="10"/>
        <v>2016 MAY</v>
      </c>
      <c r="D165" s="90">
        <f>VLOOKUP(B165,'Q2 Base'!$B$5:$C$220,2,FALSE)</f>
        <v>256.7</v>
      </c>
      <c r="E165" s="67"/>
    </row>
    <row r="166" spans="2:5">
      <c r="B166" s="33" t="str">
        <f>'Q2 Base'!B163</f>
        <v>2016 MAR</v>
      </c>
      <c r="C166" s="65" t="str">
        <f t="shared" si="10"/>
        <v>2016 JUN</v>
      </c>
      <c r="D166" s="90">
        <f>VLOOKUP(B166,'Q2 Base'!$B$5:$C$220,2,FALSE)</f>
        <v>257.10000000000002</v>
      </c>
      <c r="E166" s="67"/>
    </row>
    <row r="167" spans="2:5">
      <c r="B167" s="33" t="str">
        <f>'Q2 Base'!B164</f>
        <v>2016 APR</v>
      </c>
      <c r="C167" s="65" t="str">
        <f t="shared" si="10"/>
        <v>2016 JUL</v>
      </c>
      <c r="D167" s="90">
        <f>VLOOKUP(B167,'Q2 Base'!$B$5:$C$220,2,FALSE)</f>
        <v>258</v>
      </c>
      <c r="E167" s="67"/>
    </row>
    <row r="168" spans="2:5">
      <c r="B168" s="33" t="str">
        <f>'Q2 Base'!B165</f>
        <v>2016 MAY</v>
      </c>
      <c r="C168" s="65" t="str">
        <f t="shared" si="10"/>
        <v>2016 AUG</v>
      </c>
      <c r="D168" s="90">
        <f>VLOOKUP(B168,'Q2 Base'!$B$5:$C$220,2,FALSE)</f>
        <v>258.5</v>
      </c>
      <c r="E168" s="67"/>
    </row>
    <row r="169" spans="2:5">
      <c r="B169" s="33" t="str">
        <f>'Q2 Base'!B166</f>
        <v>2016 JUN</v>
      </c>
      <c r="C169" s="65" t="str">
        <f t="shared" si="10"/>
        <v>2016 SEP</v>
      </c>
      <c r="D169" s="90">
        <f>VLOOKUP(B169,'Q2 Base'!$B$5:$C$220,2,FALSE)</f>
        <v>258.89999999999998</v>
      </c>
      <c r="E169" s="67"/>
    </row>
    <row r="170" spans="2:5">
      <c r="B170" s="33" t="str">
        <f>'Q2 Base'!B167</f>
        <v>2016 JUL</v>
      </c>
      <c r="C170" s="65" t="str">
        <f t="shared" si="10"/>
        <v>2016 OCT</v>
      </c>
      <c r="D170" s="90">
        <f>VLOOKUP(B170,'Q2 Base'!$B$5:$C$220,2,FALSE)</f>
        <v>258.60000000000002</v>
      </c>
      <c r="E170" s="67"/>
    </row>
    <row r="171" spans="2:5">
      <c r="B171" s="33" t="str">
        <f>'Q2 Base'!B168</f>
        <v>2016 AUG</v>
      </c>
      <c r="C171" s="65" t="str">
        <f t="shared" si="10"/>
        <v>2016 NOV</v>
      </c>
      <c r="D171" s="90">
        <f>VLOOKUP(B171,'Q2 Base'!$B$5:$C$220,2,FALSE)</f>
        <v>259.8</v>
      </c>
      <c r="E171" s="67"/>
    </row>
    <row r="172" spans="2:5">
      <c r="B172" s="33" t="str">
        <f>'Q2 Base'!B169</f>
        <v>2016 SEP</v>
      </c>
      <c r="C172" s="65" t="str">
        <f t="shared" si="10"/>
        <v>2016 DEC</v>
      </c>
      <c r="D172" s="90">
        <f>VLOOKUP(B172,'Q2 Base'!$B$5:$C$220,2,FALSE)</f>
        <v>259.60000000000002</v>
      </c>
      <c r="E172" s="67"/>
    </row>
    <row r="173" spans="2:5">
      <c r="B173" s="33" t="str">
        <f>'Q2 Base'!B170</f>
        <v>2016 OCT</v>
      </c>
      <c r="C173" s="65" t="str">
        <f t="shared" si="10"/>
        <v>2017 JAN</v>
      </c>
      <c r="D173" s="90">
        <f>VLOOKUP(B173,'Q2 Base'!$B$5:$C$220,2,FALSE)</f>
        <v>259.5</v>
      </c>
      <c r="E173" s="67"/>
    </row>
    <row r="174" spans="2:5">
      <c r="B174" s="33" t="str">
        <f>'Q2 Base'!B171</f>
        <v>2016 NOV</v>
      </c>
      <c r="C174" s="65" t="str">
        <f t="shared" si="10"/>
        <v>2017 FEB</v>
      </c>
      <c r="D174" s="90">
        <f>VLOOKUP(B174,'Q2 Base'!$B$5:$C$220,2,FALSE)</f>
        <v>259.8</v>
      </c>
      <c r="E174" s="67"/>
    </row>
    <row r="175" spans="2:5">
      <c r="B175" s="33" t="str">
        <f>'Q2 Base'!B172</f>
        <v>2016 DEC</v>
      </c>
      <c r="C175" s="65" t="str">
        <f t="shared" si="10"/>
        <v>2017 MAR</v>
      </c>
      <c r="D175" s="90">
        <f>VLOOKUP(B175,'Q2 Base'!$B$5:$C$220,2,FALSE)</f>
        <v>260.60000000000002</v>
      </c>
      <c r="E175" s="67"/>
    </row>
    <row r="176" spans="2:5">
      <c r="B176" s="33" t="str">
        <f>'Q2 Base'!B173</f>
        <v>2017 JAN</v>
      </c>
      <c r="C176" s="65" t="str">
        <f t="shared" si="10"/>
        <v>2017 APR</v>
      </c>
      <c r="D176" s="90">
        <f>VLOOKUP(B176,'Q2 Base'!$B$5:$C$220,2,FALSE)</f>
        <v>258.8</v>
      </c>
      <c r="E176" s="67"/>
    </row>
    <row r="177" spans="2:5">
      <c r="B177" s="33" t="str">
        <f>'Q2 Base'!B174</f>
        <v>2017 FEB</v>
      </c>
      <c r="C177" s="65" t="str">
        <f t="shared" si="10"/>
        <v>2017 MAY</v>
      </c>
      <c r="D177" s="90">
        <f>VLOOKUP(B177,'Q2 Base'!$B$5:$C$220,2,FALSE)</f>
        <v>260</v>
      </c>
      <c r="E177" s="67"/>
    </row>
    <row r="178" spans="2:5">
      <c r="B178" s="33" t="str">
        <f>'Q2 Base'!B175</f>
        <v>2017 MAR</v>
      </c>
      <c r="C178" s="65" t="str">
        <f t="shared" si="10"/>
        <v>2017 JUN</v>
      </c>
      <c r="D178" s="90">
        <f>VLOOKUP(B178,'Q2 Base'!$B$5:$C$220,2,FALSE)</f>
        <v>261.10000000000002</v>
      </c>
      <c r="E178" s="67"/>
    </row>
    <row r="179" spans="2:5">
      <c r="B179" s="33" t="str">
        <f>'Q2 Base'!B176</f>
        <v>2017 APR</v>
      </c>
      <c r="C179" s="65" t="str">
        <f t="shared" si="10"/>
        <v>2017 JUL</v>
      </c>
      <c r="D179" s="90">
        <f>VLOOKUP(B179,'Q2 Base'!$B$5:$C$220,2,FALSE)</f>
        <v>261.39999999999998</v>
      </c>
      <c r="E179" s="67"/>
    </row>
    <row r="180" spans="2:5">
      <c r="B180" s="33" t="str">
        <f>'Q2 Base'!B177</f>
        <v>2017 MAY</v>
      </c>
      <c r="C180" s="65" t="str">
        <f t="shared" si="10"/>
        <v>2017 AUG</v>
      </c>
      <c r="D180" s="90">
        <f>VLOOKUP(B180,'Q2 Base'!$B$5:$C$220,2,FALSE)</f>
        <v>262.10000000000002</v>
      </c>
      <c r="E180" s="67"/>
    </row>
    <row r="181" spans="2:5">
      <c r="B181" s="33" t="str">
        <f>'Q2 Base'!B178</f>
        <v>2017 JUN</v>
      </c>
      <c r="C181" s="65" t="str">
        <f t="shared" si="10"/>
        <v>2017 SEP</v>
      </c>
      <c r="D181" s="90">
        <f>VLOOKUP(B181,'Q2 Base'!$B$5:$C$220,2,FALSE)</f>
        <v>263.10000000000002</v>
      </c>
      <c r="E181" s="67"/>
    </row>
    <row r="182" spans="2:5">
      <c r="B182" s="33" t="str">
        <f>'Q2 Base'!B179</f>
        <v>2017 JUL</v>
      </c>
      <c r="C182" s="65" t="str">
        <f t="shared" si="10"/>
        <v>2017 OCT</v>
      </c>
      <c r="D182" s="90">
        <f>VLOOKUP(B182,'Q2 Base'!$B$5:$C$220,2,FALSE)</f>
        <v>263.39999999999998</v>
      </c>
      <c r="E182" s="67"/>
    </row>
    <row r="183" spans="2:5">
      <c r="B183" s="33" t="str">
        <f>'Q2 Base'!B180</f>
        <v>2017 AUG</v>
      </c>
      <c r="C183" s="65" t="str">
        <f t="shared" si="10"/>
        <v>2017 NOV</v>
      </c>
      <c r="D183" s="90">
        <f>VLOOKUP(B183,'Q2 Base'!$B$5:$C$220,2,FALSE)</f>
        <v>264.39999999999998</v>
      </c>
      <c r="E183" s="67"/>
    </row>
    <row r="184" spans="2:5">
      <c r="B184" s="33" t="str">
        <f>'Q2 Base'!B181</f>
        <v>2017 SEP</v>
      </c>
      <c r="C184" s="65" t="str">
        <f t="shared" si="10"/>
        <v>2017 DEC</v>
      </c>
      <c r="D184" s="90">
        <f>VLOOKUP(B184,'Q2 Base'!$B$5:$C$220,2,FALSE)</f>
        <v>264.89999999999998</v>
      </c>
      <c r="E184" s="67"/>
    </row>
    <row r="185" spans="2:5">
      <c r="B185" s="33" t="str">
        <f>'Q2 Base'!B182</f>
        <v>2017 OCT</v>
      </c>
      <c r="C185" s="65" t="str">
        <f t="shared" si="10"/>
        <v>2018 JAN</v>
      </c>
      <c r="D185" s="90">
        <f>VLOOKUP(B185,'Q2 Base'!$B$5:$C$220,2,FALSE)</f>
        <v>264.8</v>
      </c>
      <c r="E185" s="67"/>
    </row>
    <row r="186" spans="2:5">
      <c r="B186" s="33" t="str">
        <f>'Q2 Base'!B183</f>
        <v>2017 NOV</v>
      </c>
      <c r="C186" s="65" t="str">
        <f t="shared" si="10"/>
        <v>2018 FEB</v>
      </c>
      <c r="D186" s="90">
        <f>VLOOKUP(B186,'Q2 Base'!$B$5:$C$220,2,FALSE)</f>
        <v>265.5</v>
      </c>
      <c r="E186" s="67"/>
    </row>
    <row r="187" spans="2:5">
      <c r="B187" s="33" t="str">
        <f>'Q2 Base'!B184</f>
        <v>2017 DEC</v>
      </c>
      <c r="C187" s="65" t="str">
        <f t="shared" si="10"/>
        <v>2018 MAR</v>
      </c>
      <c r="D187" s="90">
        <f>VLOOKUP(B187,'Q2 Base'!$B$5:$C$220,2,FALSE)</f>
        <v>267.10000000000002</v>
      </c>
      <c r="E187" s="67"/>
    </row>
    <row r="188" spans="2:5">
      <c r="B188" s="33" t="str">
        <f>'Q2 Base'!B185</f>
        <v>2018 JAN</v>
      </c>
      <c r="C188" s="65" t="str">
        <f t="shared" si="10"/>
        <v>2018 APR</v>
      </c>
      <c r="D188" s="90">
        <f>VLOOKUP(B188,'Q2 Base'!$B$5:$C$220,2,FALSE)</f>
        <v>265.5</v>
      </c>
      <c r="E188" s="67"/>
    </row>
    <row r="189" spans="2:5">
      <c r="B189" s="33" t="str">
        <f>'Q2 Base'!B186</f>
        <v>2018 FEB</v>
      </c>
      <c r="C189" s="65" t="str">
        <f t="shared" si="10"/>
        <v>2018 MAY</v>
      </c>
      <c r="D189" s="90">
        <f>VLOOKUP(B189,'Q2 Base'!$B$5:$C$220,2,FALSE)</f>
        <v>268.39999999999998</v>
      </c>
      <c r="E189" s="67"/>
    </row>
    <row r="190" spans="2:5">
      <c r="B190" s="33" t="str">
        <f>'Q2 Base'!B187</f>
        <v>2018 MAR</v>
      </c>
      <c r="C190" s="65" t="str">
        <f t="shared" si="10"/>
        <v>2018 JUN</v>
      </c>
      <c r="D190" s="90">
        <f>VLOOKUP(B190,'Q2 Base'!$B$5:$C$220,2,FALSE)</f>
        <v>269.3</v>
      </c>
      <c r="E190" s="67"/>
    </row>
    <row r="191" spans="2:5">
      <c r="B191" s="33" t="str">
        <f>'Q2 Base'!B188</f>
        <v>2018 APR</v>
      </c>
      <c r="C191" s="65" t="str">
        <f t="shared" si="10"/>
        <v>2018 JUL</v>
      </c>
      <c r="D191" s="90">
        <f>VLOOKUP(B191,'Q2 Base'!$B$5:$C$220,2,FALSE)</f>
        <v>270.60000000000002</v>
      </c>
      <c r="E191" s="67"/>
    </row>
    <row r="192" spans="2:5">
      <c r="B192" s="33" t="str">
        <f>'Q2 Base'!B189</f>
        <v>2018 MAY</v>
      </c>
      <c r="C192" s="65" t="str">
        <f t="shared" si="10"/>
        <v>2018 AUG</v>
      </c>
      <c r="D192" s="90">
        <f>VLOOKUP(B192,'Q2 Base'!$B$5:$C$220,2,FALSE)</f>
        <v>271.7</v>
      </c>
      <c r="E192" s="67"/>
    </row>
    <row r="193" spans="2:5">
      <c r="B193" s="33" t="str">
        <f>'Q2 Base'!B190</f>
        <v>2018 JUN</v>
      </c>
      <c r="C193" s="65" t="str">
        <f t="shared" si="10"/>
        <v>2018 SEP</v>
      </c>
      <c r="D193" s="90">
        <f>VLOOKUP(B193,'Q2 Base'!$B$5:$C$220,2,FALSE)</f>
        <v>272.3</v>
      </c>
      <c r="E193" s="67"/>
    </row>
    <row r="194" spans="2:5">
      <c r="B194" s="33" t="str">
        <f>'Q2 Base'!B191</f>
        <v>2018 JUL</v>
      </c>
      <c r="C194" s="65" t="str">
        <f t="shared" si="10"/>
        <v>2018 OCT</v>
      </c>
      <c r="D194" s="90">
        <f>VLOOKUP(B194,'Q2 Base'!$B$5:$C$220,2,FALSE)</f>
        <v>272.89999999999998</v>
      </c>
      <c r="E194" s="67"/>
    </row>
    <row r="195" spans="2:5">
      <c r="B195" s="33" t="str">
        <f>'Q2 Base'!B192</f>
        <v>2018 AUG</v>
      </c>
      <c r="C195" s="65" t="str">
        <f t="shared" si="10"/>
        <v>2018 NOV</v>
      </c>
      <c r="D195" s="90">
        <f>VLOOKUP(B195,'Q2 Base'!$B$5:$C$220,2,FALSE)</f>
        <v>274.7</v>
      </c>
      <c r="E195" s="67"/>
    </row>
    <row r="196" spans="2:5">
      <c r="B196" s="33" t="str">
        <f>'Q2 Base'!B193</f>
        <v>2018 SEP</v>
      </c>
      <c r="C196" s="65" t="str">
        <f t="shared" si="10"/>
        <v>2018 DEC</v>
      </c>
      <c r="D196" s="90">
        <f>VLOOKUP(B196,'Q2 Base'!$B$5:$C$220,2,FALSE)</f>
        <v>275.10000000000002</v>
      </c>
      <c r="E196" s="67"/>
    </row>
    <row r="197" spans="2:5">
      <c r="B197" s="33" t="str">
        <f>'Q2 Base'!B194</f>
        <v>2018 OCT</v>
      </c>
      <c r="C197" s="65" t="str">
        <f t="shared" si="10"/>
        <v>2019 JAN</v>
      </c>
      <c r="D197" s="90">
        <f>VLOOKUP(B197,'Q2 Base'!$B$5:$C$220,2,FALSE)</f>
        <v>275.3</v>
      </c>
      <c r="E197" s="67"/>
    </row>
    <row r="198" spans="2:5">
      <c r="B198" s="33" t="str">
        <f>'Q2 Base'!B195</f>
        <v>2018 NOV</v>
      </c>
      <c r="C198" s="65" t="str">
        <f t="shared" si="10"/>
        <v>2019 FEB</v>
      </c>
      <c r="D198" s="90">
        <f>VLOOKUP(B198,'Q2 Base'!$B$5:$C$220,2,FALSE)</f>
        <v>279.5</v>
      </c>
      <c r="E198" s="67"/>
    </row>
    <row r="199" spans="2:5">
      <c r="B199" s="33" t="str">
        <f>'Q2 Base'!B196</f>
        <v>2018 DEC</v>
      </c>
      <c r="C199" s="65" t="str">
        <f t="shared" si="10"/>
        <v>2019 MAR</v>
      </c>
      <c r="D199" s="90">
        <f>VLOOKUP(B199,'Q2 Base'!$B$5:$C$220,2,FALSE)</f>
        <v>283.8</v>
      </c>
      <c r="E199" s="67"/>
    </row>
    <row r="200" spans="2:5">
      <c r="B200" s="33" t="str">
        <f>'Q2 Base'!B197</f>
        <v>2019 JAN</v>
      </c>
      <c r="C200" s="65" t="str">
        <f t="shared" ref="C200:C211" si="11">B203</f>
        <v>2019 APR</v>
      </c>
      <c r="D200" s="90">
        <f>VLOOKUP(B200,'Q2 Base'!$B$5:$C$220,2,FALSE)</f>
        <v>288.10000000000002</v>
      </c>
      <c r="E200" s="67"/>
    </row>
    <row r="201" spans="2:5">
      <c r="B201" s="33" t="str">
        <f>'Q2 Base'!B198</f>
        <v>2019 FEB</v>
      </c>
      <c r="C201" s="65" t="str">
        <f t="shared" si="11"/>
        <v>2019 MAY</v>
      </c>
      <c r="D201" s="90">
        <f>VLOOKUP(B201,'Q2 Base'!$B$5:$C$220,2,FALSE)</f>
        <v>292.5</v>
      </c>
      <c r="E201" s="67"/>
    </row>
    <row r="202" spans="2:5">
      <c r="B202" s="33" t="str">
        <f>'Q2 Base'!B199</f>
        <v>2019 MAR</v>
      </c>
      <c r="C202" s="65" t="str">
        <f t="shared" si="11"/>
        <v>2019 JUN</v>
      </c>
      <c r="D202" s="90">
        <f>VLOOKUP(B202,'Q2 Base'!$B$5:$C$220,2,FALSE)</f>
        <v>297</v>
      </c>
      <c r="E202" s="67"/>
    </row>
    <row r="203" spans="2:5">
      <c r="B203" s="33" t="str">
        <f>'Q2 Base'!B200</f>
        <v>2019 APR</v>
      </c>
      <c r="C203" s="65" t="str">
        <f t="shared" si="11"/>
        <v>2019 JUL</v>
      </c>
      <c r="D203" s="90">
        <f>VLOOKUP(B203,'Q2 Base'!$B$5:$C$220,2,FALSE)</f>
        <v>301.5</v>
      </c>
      <c r="E203" s="67"/>
    </row>
    <row r="204" spans="2:5">
      <c r="B204" s="33" t="str">
        <f>'Q2 Base'!B201</f>
        <v>2019 MAY</v>
      </c>
      <c r="C204" s="65" t="str">
        <f t="shared" si="11"/>
        <v>2019 AUG</v>
      </c>
      <c r="D204" s="90">
        <f>VLOOKUP(B204,'Q2 Base'!$B$5:$C$220,2,FALSE)</f>
        <v>306.10000000000002</v>
      </c>
      <c r="E204" s="67"/>
    </row>
    <row r="205" spans="2:5">
      <c r="B205" s="33" t="str">
        <f>'Q2 Base'!B202</f>
        <v>2019 JUN</v>
      </c>
      <c r="C205" s="65" t="str">
        <f t="shared" si="11"/>
        <v>2019 SEP</v>
      </c>
      <c r="D205" s="90">
        <f>VLOOKUP(B205,'Q2 Base'!$B$5:$C$220,2,FALSE)</f>
        <v>310.8</v>
      </c>
      <c r="E205" s="67"/>
    </row>
    <row r="206" spans="2:5">
      <c r="B206" s="33" t="str">
        <f>'Q2 Base'!B203</f>
        <v>2019 JUL</v>
      </c>
      <c r="C206" s="65" t="str">
        <f t="shared" si="11"/>
        <v>2019 OCT</v>
      </c>
      <c r="D206" s="90">
        <f>VLOOKUP(B206,'Q2 Base'!$B$5:$C$220,2,FALSE)</f>
        <v>315.60000000000002</v>
      </c>
      <c r="E206" s="67"/>
    </row>
    <row r="207" spans="2:5">
      <c r="B207" s="33" t="str">
        <f>'Q2 Base'!B204</f>
        <v>2019 AUG</v>
      </c>
      <c r="C207" s="65" t="str">
        <f t="shared" si="11"/>
        <v>2019 NOV</v>
      </c>
      <c r="D207" s="90">
        <f>VLOOKUP(B207,'Q2 Base'!$B$5:$C$220,2,FALSE)</f>
        <v>320.39999999999998</v>
      </c>
      <c r="E207" s="67"/>
    </row>
    <row r="208" spans="2:5">
      <c r="B208" s="33" t="str">
        <f>'Q2 Base'!B205</f>
        <v>2019 SEP</v>
      </c>
      <c r="C208" s="65" t="str">
        <f t="shared" si="11"/>
        <v>2019 DEC</v>
      </c>
      <c r="D208" s="90">
        <f>VLOOKUP(B208,'Q2 Base'!$B$5:$C$220,2,FALSE)</f>
        <v>325.3</v>
      </c>
      <c r="E208" s="67"/>
    </row>
    <row r="209" spans="2:5">
      <c r="B209" s="33" t="str">
        <f>'Q2 Base'!B206</f>
        <v>2019 OCT</v>
      </c>
      <c r="C209" s="65">
        <f t="shared" si="11"/>
        <v>0</v>
      </c>
      <c r="D209" s="90">
        <f>VLOOKUP(B209,'Q2 Base'!$B$5:$C$220,2,FALSE)</f>
        <v>330.3</v>
      </c>
      <c r="E209" s="67"/>
    </row>
    <row r="210" spans="2:5">
      <c r="B210" s="33" t="str">
        <f>'Q2 Base'!B207</f>
        <v>2019 NOV</v>
      </c>
      <c r="C210" s="65">
        <f t="shared" si="11"/>
        <v>0</v>
      </c>
      <c r="D210" s="90">
        <f>VLOOKUP(B210,'Q2 Base'!$B$5:$C$220,2,FALSE)</f>
        <v>335.4</v>
      </c>
      <c r="E210" s="67"/>
    </row>
    <row r="211" spans="2:5">
      <c r="B211" s="43" t="str">
        <f>'Q2 Base'!B208</f>
        <v>2019 DEC</v>
      </c>
      <c r="C211" s="66">
        <f t="shared" si="11"/>
        <v>0</v>
      </c>
      <c r="D211" s="100">
        <f>VLOOKUP(B211,'Q2 Base'!$B$5:$C$220,2,FALSE)</f>
        <v>340.5</v>
      </c>
      <c r="E211" s="67"/>
    </row>
    <row r="212" spans="2:5">
      <c r="C212" s="67"/>
      <c r="D212" s="67"/>
      <c r="E212" s="67"/>
    </row>
    <row r="213" spans="2:5">
      <c r="C213" s="67"/>
      <c r="D213" s="67"/>
      <c r="E213" s="67"/>
    </row>
    <row r="214" spans="2:5">
      <c r="C214" s="67"/>
      <c r="D214" s="67"/>
      <c r="E214" s="67"/>
    </row>
    <row r="215" spans="2:5">
      <c r="C215" s="67"/>
      <c r="D215" s="67"/>
      <c r="E215" s="67"/>
    </row>
    <row r="216" spans="2:5">
      <c r="C216" s="67"/>
      <c r="D216" s="67"/>
      <c r="E216" s="67"/>
    </row>
    <row r="217" spans="2:5">
      <c r="C217" s="67"/>
      <c r="D217" s="67"/>
      <c r="E217" s="67"/>
    </row>
    <row r="218" spans="2:5">
      <c r="C218" s="67"/>
      <c r="D218" s="67"/>
      <c r="E218" s="67"/>
    </row>
    <row r="219" spans="2:5">
      <c r="C219" s="67"/>
      <c r="D219" s="67"/>
      <c r="E219" s="67"/>
    </row>
    <row r="220" spans="2:5">
      <c r="C220" s="67"/>
      <c r="D220" s="67"/>
      <c r="E220" s="67"/>
    </row>
    <row r="221" spans="2:5">
      <c r="C221" s="67"/>
      <c r="D221" s="67"/>
      <c r="E221" s="67"/>
    </row>
    <row r="222" spans="2:5">
      <c r="C222" s="67"/>
      <c r="D222" s="67"/>
      <c r="E222" s="67"/>
    </row>
  </sheetData>
  <printOptions gridLines="1" gridLinesSet="0"/>
  <pageMargins left="0.7" right="0.7" top="0.75" bottom="0.75" header="0.5" footer="0.5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dimension ref="A2:XFD9"/>
  <sheetViews>
    <sheetView workbookViewId="0">
      <selection activeCell="A2" sqref="A2:XFD2"/>
    </sheetView>
  </sheetViews>
  <sheetFormatPr defaultRowHeight="12.75"/>
  <cols>
    <col min="1" max="1" width="80" style="101" customWidth="1"/>
    <col min="2" max="16384" width="9.140625" style="1"/>
  </cols>
  <sheetData>
    <row r="2" spans="1:16384" s="2" customFormat="1" ht="18.75">
      <c r="A2" s="3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4" spans="1:16384">
      <c r="A4" s="102" t="s">
        <v>279</v>
      </c>
      <c r="B4" s="73" t="s">
        <v>31</v>
      </c>
    </row>
    <row r="5" spans="1:16384">
      <c r="A5" s="102" t="s">
        <v>280</v>
      </c>
      <c r="B5" s="73" t="s">
        <v>25</v>
      </c>
    </row>
    <row r="6" spans="1:16384">
      <c r="A6" s="102" t="s">
        <v>281</v>
      </c>
      <c r="B6" s="73" t="s">
        <v>25</v>
      </c>
    </row>
    <row r="7" spans="1:16384">
      <c r="A7" s="102" t="s">
        <v>282</v>
      </c>
      <c r="B7" s="73" t="s">
        <v>31</v>
      </c>
    </row>
    <row r="8" spans="1:16384">
      <c r="A8" s="102" t="s">
        <v>283</v>
      </c>
      <c r="B8" s="73" t="s">
        <v>31</v>
      </c>
    </row>
    <row r="9" spans="1:16384">
      <c r="B9" s="73" t="s">
        <v>284</v>
      </c>
    </row>
  </sheetData>
  <printOptions gridLines="1" gridLinesSet="0"/>
  <pageMargins left="0.7" right="0.7" top="0.75" bottom="0.75" header="0.5" footer="0.5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D6"/>
  <sheetViews>
    <sheetView workbookViewId="0">
      <selection activeCell="C5" sqref="C5"/>
    </sheetView>
  </sheetViews>
  <sheetFormatPr defaultRowHeight="12.75"/>
  <cols>
    <col min="1" max="1" width="9.140625" style="1"/>
    <col min="2" max="2" width="11" style="1" bestFit="1" customWidth="1"/>
    <col min="3" max="16384" width="9.140625" style="1"/>
  </cols>
  <sheetData>
    <row r="1" spans="1:16384">
      <c r="A1" s="88"/>
    </row>
    <row r="2" spans="1:16384" s="2" customFormat="1" ht="18.75">
      <c r="A2" s="3" t="s">
        <v>285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pans="1:16384">
      <c r="A3" s="88"/>
    </row>
    <row r="4" spans="1:16384">
      <c r="A4" s="88" t="s">
        <v>49</v>
      </c>
      <c r="B4" s="88" t="s">
        <v>276</v>
      </c>
      <c r="C4" s="103">
        <f>'Q2 (ii)'!K39</f>
        <v>4.5183813389024802E-2</v>
      </c>
    </row>
    <row r="5" spans="1:16384">
      <c r="B5" s="88" t="s">
        <v>277</v>
      </c>
      <c r="C5" s="103">
        <f>'Q2 (ii)'!O39</f>
        <v>1.2488793618372171E-2</v>
      </c>
    </row>
    <row r="6" spans="1:16384">
      <c r="A6" s="88" t="s">
        <v>286</v>
      </c>
    </row>
  </sheetData>
  <printOptions gridLines="1" gridLinesSet="0"/>
  <pageMargins left="0.7" right="0.7" top="0.75" bottom="0.75" header="0.5" footer="0.5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dimension ref="A2:XFB50"/>
  <sheetViews>
    <sheetView workbookViewId="0"/>
  </sheetViews>
  <sheetFormatPr defaultRowHeight="12.75"/>
  <cols>
    <col min="1" max="1" width="9.140625" style="1"/>
    <col min="2" max="2" width="17.42578125" style="1" customWidth="1"/>
    <col min="3" max="3" width="16" style="1" customWidth="1"/>
    <col min="4" max="4" width="15.85546875" style="1" customWidth="1"/>
    <col min="5" max="5" width="12" style="1" customWidth="1"/>
    <col min="6" max="6" width="39.85546875" style="1" customWidth="1"/>
    <col min="7" max="16384" width="9.140625" style="1"/>
  </cols>
  <sheetData>
    <row r="2" spans="1:16382" s="2" customFormat="1" ht="18.75">
      <c r="A2" s="3" t="s">
        <v>287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</row>
    <row r="4" spans="1:16382" s="104" customFormat="1" ht="51">
      <c r="A4" s="19" t="s">
        <v>9</v>
      </c>
      <c r="B4" s="21" t="s">
        <v>288</v>
      </c>
      <c r="C4" s="21" t="s">
        <v>289</v>
      </c>
      <c r="D4" s="19" t="s">
        <v>290</v>
      </c>
    </row>
    <row r="5" spans="1:16382">
      <c r="A5" s="22">
        <v>55</v>
      </c>
      <c r="B5" s="105">
        <v>1.0460000000000001E-3</v>
      </c>
      <c r="C5" s="79"/>
      <c r="D5" s="106">
        <v>2.5000000000000001E-2</v>
      </c>
      <c r="F5" s="6" t="s">
        <v>291</v>
      </c>
      <c r="G5" s="107">
        <v>0.05</v>
      </c>
      <c r="H5" s="108" t="s">
        <v>292</v>
      </c>
    </row>
    <row r="6" spans="1:16382">
      <c r="A6" s="33">
        <v>56</v>
      </c>
      <c r="B6" s="109">
        <v>1.199E-3</v>
      </c>
      <c r="D6" s="110">
        <v>2.5000000000000001E-2</v>
      </c>
      <c r="F6" s="6" t="s">
        <v>293</v>
      </c>
      <c r="G6" s="107">
        <v>0.02</v>
      </c>
      <c r="H6" s="108" t="s">
        <v>292</v>
      </c>
    </row>
    <row r="7" spans="1:16382">
      <c r="A7" s="33">
        <v>57</v>
      </c>
      <c r="B7" s="109">
        <v>1.3749999999999999E-3</v>
      </c>
      <c r="D7" s="110">
        <v>2.5000000000000001E-2</v>
      </c>
    </row>
    <row r="8" spans="1:16382">
      <c r="A8" s="33">
        <v>58</v>
      </c>
      <c r="B8" s="109">
        <v>1.575E-3</v>
      </c>
      <c r="D8" s="110">
        <v>2.5000000000000001E-2</v>
      </c>
      <c r="F8" s="19" t="s">
        <v>294</v>
      </c>
      <c r="G8" s="22" t="s">
        <v>351</v>
      </c>
      <c r="H8" s="79"/>
      <c r="I8" s="79"/>
      <c r="J8" s="79"/>
      <c r="K8" s="79"/>
      <c r="L8" s="24"/>
    </row>
    <row r="9" spans="1:16382">
      <c r="A9" s="33">
        <v>59</v>
      </c>
      <c r="B9" s="109">
        <v>1.8010000000000001E-3</v>
      </c>
      <c r="D9" s="110">
        <v>2.5000000000000001E-2</v>
      </c>
      <c r="F9" s="19" t="s">
        <v>295</v>
      </c>
      <c r="G9" s="181" t="s">
        <v>352</v>
      </c>
      <c r="H9" s="184"/>
      <c r="I9" s="184"/>
      <c r="J9" s="184"/>
      <c r="K9" s="184"/>
      <c r="L9" s="184"/>
      <c r="M9" s="188"/>
    </row>
    <row r="10" spans="1:16382">
      <c r="A10" s="33">
        <v>60</v>
      </c>
      <c r="B10" s="109">
        <v>2.0579999999999999E-3</v>
      </c>
      <c r="C10" s="111"/>
      <c r="D10" s="110">
        <v>0.01</v>
      </c>
    </row>
    <row r="11" spans="1:16382">
      <c r="A11" s="33">
        <v>61</v>
      </c>
      <c r="B11" s="109">
        <v>2.441E-3</v>
      </c>
      <c r="C11" s="111"/>
      <c r="D11" s="110">
        <v>0.01</v>
      </c>
      <c r="F11" s="189" t="s">
        <v>296</v>
      </c>
      <c r="G11" s="184"/>
      <c r="H11" s="184"/>
      <c r="I11" s="188"/>
    </row>
    <row r="12" spans="1:16382">
      <c r="A12" s="33">
        <v>62</v>
      </c>
      <c r="B12" s="109">
        <v>2.885E-3</v>
      </c>
      <c r="C12" s="111"/>
      <c r="D12" s="110">
        <v>0.01</v>
      </c>
      <c r="F12" s="111"/>
    </row>
    <row r="13" spans="1:16382">
      <c r="A13" s="33">
        <v>63</v>
      </c>
      <c r="B13" s="109">
        <v>3.4009999999999999E-3</v>
      </c>
      <c r="C13" s="111"/>
      <c r="D13" s="110">
        <v>0.01</v>
      </c>
      <c r="F13" s="111"/>
    </row>
    <row r="14" spans="1:16382">
      <c r="A14" s="33">
        <v>64</v>
      </c>
      <c r="B14" s="109">
        <v>3.9960000000000004E-3</v>
      </c>
      <c r="C14" s="111"/>
      <c r="D14" s="110">
        <v>0.01</v>
      </c>
      <c r="F14" s="111"/>
    </row>
    <row r="15" spans="1:16382">
      <c r="A15" s="33">
        <v>65</v>
      </c>
      <c r="B15" s="109">
        <v>4.6810000000000003E-3</v>
      </c>
      <c r="C15" s="112">
        <v>6.032E-3</v>
      </c>
      <c r="D15" s="113">
        <v>0</v>
      </c>
      <c r="F15" s="111"/>
    </row>
    <row r="16" spans="1:16382">
      <c r="A16" s="33">
        <v>66</v>
      </c>
      <c r="B16" s="109">
        <v>5.4669999999999996E-3</v>
      </c>
      <c r="C16" s="112">
        <v>7.1469999999999997E-3</v>
      </c>
      <c r="D16" s="113">
        <v>0</v>
      </c>
      <c r="F16" s="111"/>
    </row>
    <row r="17" spans="1:6">
      <c r="A17" s="33">
        <v>67</v>
      </c>
      <c r="B17" s="109">
        <v>6.3670000000000003E-3</v>
      </c>
      <c r="C17" s="112">
        <v>8.4390000000000003E-3</v>
      </c>
      <c r="D17" s="113">
        <v>0</v>
      </c>
      <c r="F17" s="111"/>
    </row>
    <row r="18" spans="1:6">
      <c r="A18" s="33">
        <v>68</v>
      </c>
      <c r="B18" s="109">
        <v>7.3949999999999997E-3</v>
      </c>
      <c r="C18" s="112">
        <v>9.9299999999999996E-3</v>
      </c>
      <c r="D18" s="113">
        <v>0</v>
      </c>
      <c r="F18" s="111"/>
    </row>
    <row r="19" spans="1:6">
      <c r="A19" s="33">
        <v>69</v>
      </c>
      <c r="B19" s="109">
        <v>8.5629999999999994E-3</v>
      </c>
      <c r="C19" s="112">
        <v>1.1643999999999999E-3</v>
      </c>
      <c r="D19" s="113">
        <v>0</v>
      </c>
      <c r="F19" s="111"/>
    </row>
    <row r="20" spans="1:6">
      <c r="A20" s="33">
        <v>70</v>
      </c>
      <c r="B20" s="109">
        <v>9.8879999999999992E-3</v>
      </c>
      <c r="C20" s="112">
        <v>1.2305E-2</v>
      </c>
      <c r="D20" s="113"/>
      <c r="F20" s="111"/>
    </row>
    <row r="21" spans="1:6">
      <c r="A21" s="33">
        <v>71</v>
      </c>
      <c r="B21" s="34"/>
      <c r="C21" s="112">
        <v>1.5841000000000001E-2</v>
      </c>
      <c r="D21" s="34"/>
      <c r="F21" s="111"/>
    </row>
    <row r="22" spans="1:6">
      <c r="A22" s="33">
        <v>72</v>
      </c>
      <c r="B22" s="34"/>
      <c r="C22" s="112">
        <v>1.8380000000000001E-2</v>
      </c>
      <c r="D22" s="34"/>
      <c r="F22" s="111"/>
    </row>
    <row r="23" spans="1:6">
      <c r="A23" s="33">
        <v>73</v>
      </c>
      <c r="B23" s="34"/>
      <c r="C23" s="112">
        <v>2.1253000000000001E-2</v>
      </c>
      <c r="D23" s="34"/>
      <c r="F23" s="111"/>
    </row>
    <row r="24" spans="1:6">
      <c r="A24" s="33">
        <v>74</v>
      </c>
      <c r="B24" s="34"/>
      <c r="C24" s="112">
        <v>2.4490000000000001E-2</v>
      </c>
      <c r="D24" s="34"/>
      <c r="F24" s="111"/>
    </row>
    <row r="25" spans="1:6">
      <c r="A25" s="33">
        <v>75</v>
      </c>
      <c r="B25" s="34"/>
      <c r="C25" s="112">
        <v>2.8121E-2</v>
      </c>
      <c r="D25" s="34"/>
      <c r="F25" s="111"/>
    </row>
    <row r="26" spans="1:6">
      <c r="A26" s="33">
        <v>76</v>
      </c>
      <c r="B26" s="34"/>
      <c r="C26" s="112">
        <v>3.2178999999999999E-2</v>
      </c>
      <c r="D26" s="34"/>
      <c r="F26" s="111"/>
    </row>
    <row r="27" spans="1:6">
      <c r="A27" s="33">
        <v>77</v>
      </c>
      <c r="B27" s="34"/>
      <c r="C27" s="112">
        <v>3.6695999999999999E-2</v>
      </c>
      <c r="D27" s="34"/>
      <c r="F27" s="111"/>
    </row>
    <row r="28" spans="1:6">
      <c r="A28" s="33">
        <v>78</v>
      </c>
      <c r="B28" s="34"/>
      <c r="C28" s="112">
        <v>4.1702000000000003E-2</v>
      </c>
      <c r="D28" s="34"/>
      <c r="F28" s="111"/>
    </row>
    <row r="29" spans="1:6">
      <c r="A29" s="33">
        <v>79</v>
      </c>
      <c r="B29" s="34"/>
      <c r="C29" s="112">
        <v>4.7229E-2</v>
      </c>
      <c r="D29" s="34"/>
      <c r="F29" s="111"/>
    </row>
    <row r="30" spans="1:6">
      <c r="A30" s="33">
        <v>80</v>
      </c>
      <c r="B30" s="34"/>
      <c r="C30" s="112">
        <v>5.3303000000000003E-2</v>
      </c>
      <c r="D30" s="34"/>
      <c r="F30" s="111"/>
    </row>
    <row r="31" spans="1:6">
      <c r="A31" s="33">
        <v>81</v>
      </c>
      <c r="B31" s="34"/>
      <c r="C31" s="112">
        <v>5.9951999999999998E-2</v>
      </c>
      <c r="D31" s="34"/>
      <c r="F31" s="111"/>
    </row>
    <row r="32" spans="1:6">
      <c r="A32" s="33">
        <v>82</v>
      </c>
      <c r="B32" s="34"/>
      <c r="C32" s="112">
        <v>6.7200999999999997E-2</v>
      </c>
      <c r="D32" s="34"/>
      <c r="F32" s="111"/>
    </row>
    <row r="33" spans="1:6">
      <c r="A33" s="33">
        <v>83</v>
      </c>
      <c r="B33" s="34"/>
      <c r="C33" s="112">
        <v>7.5067999999999996E-2</v>
      </c>
      <c r="D33" s="34"/>
      <c r="F33" s="111"/>
    </row>
    <row r="34" spans="1:6">
      <c r="A34" s="33">
        <v>84</v>
      </c>
      <c r="B34" s="34"/>
      <c r="C34" s="112">
        <v>8.3569000000000004E-2</v>
      </c>
      <c r="D34" s="34"/>
      <c r="F34" s="111"/>
    </row>
    <row r="35" spans="1:6">
      <c r="A35" s="33">
        <v>85</v>
      </c>
      <c r="B35" s="34"/>
      <c r="C35" s="112">
        <v>9.2716000000000007E-2</v>
      </c>
      <c r="D35" s="34"/>
      <c r="F35" s="111"/>
    </row>
    <row r="36" spans="1:6">
      <c r="A36" s="33">
        <v>86</v>
      </c>
      <c r="B36" s="34"/>
      <c r="C36" s="112">
        <v>0.102516</v>
      </c>
      <c r="D36" s="34"/>
      <c r="F36" s="111"/>
    </row>
    <row r="37" spans="1:6">
      <c r="A37" s="33">
        <v>87</v>
      </c>
      <c r="B37" s="34"/>
      <c r="C37" s="112">
        <v>0.112969</v>
      </c>
      <c r="D37" s="34"/>
      <c r="F37" s="111"/>
    </row>
    <row r="38" spans="1:6">
      <c r="A38" s="33">
        <v>88</v>
      </c>
      <c r="B38" s="34"/>
      <c r="C38" s="112">
        <v>0.124068</v>
      </c>
      <c r="D38" s="34"/>
      <c r="F38" s="111"/>
    </row>
    <row r="39" spans="1:6">
      <c r="A39" s="33">
        <v>89</v>
      </c>
      <c r="B39" s="34"/>
      <c r="C39" s="112">
        <v>0.13580200000000001</v>
      </c>
      <c r="D39" s="34"/>
      <c r="F39" s="111"/>
    </row>
    <row r="40" spans="1:6">
      <c r="A40" s="33">
        <v>90</v>
      </c>
      <c r="B40" s="34"/>
      <c r="C40" s="112">
        <v>0.148151</v>
      </c>
      <c r="D40" s="34"/>
      <c r="F40" s="111"/>
    </row>
    <row r="41" spans="1:6">
      <c r="A41" s="33">
        <v>91</v>
      </c>
      <c r="B41" s="34"/>
      <c r="C41" s="112">
        <v>0.16108800000000001</v>
      </c>
      <c r="D41" s="34"/>
      <c r="F41" s="111"/>
    </row>
    <row r="42" spans="1:6">
      <c r="A42" s="33">
        <v>92</v>
      </c>
      <c r="B42" s="34"/>
      <c r="C42" s="112">
        <v>0.17458099999999999</v>
      </c>
      <c r="D42" s="34"/>
      <c r="F42" s="111"/>
    </row>
    <row r="43" spans="1:6">
      <c r="A43" s="33">
        <v>93</v>
      </c>
      <c r="B43" s="34"/>
      <c r="C43" s="112">
        <v>0.18858900000000001</v>
      </c>
      <c r="D43" s="34"/>
      <c r="F43" s="111"/>
    </row>
    <row r="44" spans="1:6">
      <c r="A44" s="33">
        <v>94</v>
      </c>
      <c r="B44" s="34"/>
      <c r="C44" s="112">
        <v>0.203065</v>
      </c>
      <c r="D44" s="34"/>
      <c r="F44" s="111"/>
    </row>
    <row r="45" spans="1:6">
      <c r="A45" s="33">
        <v>95</v>
      </c>
      <c r="B45" s="34"/>
      <c r="C45" s="112">
        <v>0.21795700000000001</v>
      </c>
      <c r="D45" s="34"/>
      <c r="F45" s="111"/>
    </row>
    <row r="46" spans="1:6">
      <c r="A46" s="33">
        <v>96</v>
      </c>
      <c r="B46" s="34"/>
      <c r="C46" s="112">
        <v>0.233205</v>
      </c>
      <c r="D46" s="34"/>
      <c r="F46" s="111"/>
    </row>
    <row r="47" spans="1:6">
      <c r="A47" s="33">
        <v>97</v>
      </c>
      <c r="B47" s="34"/>
      <c r="C47" s="112">
        <v>0.24874599999999999</v>
      </c>
      <c r="D47" s="34"/>
      <c r="F47" s="111"/>
    </row>
    <row r="48" spans="1:6">
      <c r="A48" s="33">
        <v>98</v>
      </c>
      <c r="B48" s="34"/>
      <c r="C48" s="112">
        <v>0.264511</v>
      </c>
      <c r="D48" s="34"/>
      <c r="F48" s="111"/>
    </row>
    <row r="49" spans="1:6">
      <c r="A49" s="33">
        <v>99</v>
      </c>
      <c r="B49" s="34"/>
      <c r="C49" s="112">
        <v>0.28042899999999998</v>
      </c>
      <c r="D49" s="34"/>
      <c r="F49" s="111"/>
    </row>
    <row r="50" spans="1:6">
      <c r="A50" s="43">
        <v>100</v>
      </c>
      <c r="B50" s="44"/>
      <c r="C50" s="114">
        <v>1</v>
      </c>
      <c r="D50" s="44"/>
      <c r="F50" s="111"/>
    </row>
  </sheetData>
  <printOptions gridLines="1" gridLinesSet="0"/>
  <pageMargins left="0.7" right="0.7" top="0.75" bottom="0.75" header="0.5" footer="0.5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FBD0687CCFA64A90892C425F7C4312" ma:contentTypeVersion="15" ma:contentTypeDescription="Create a new document." ma:contentTypeScope="" ma:versionID="17303ae127fa026b63918438e2020f63">
  <xsd:schema xmlns:xsd="http://www.w3.org/2001/XMLSchema" xmlns:xs="http://www.w3.org/2001/XMLSchema" xmlns:p="http://schemas.microsoft.com/office/2006/metadata/properties" xmlns:ns2="cfdab824-e670-41f2-a5ee-7d4504103506" xmlns:ns3="e0a82e4c-fab7-409b-9177-d9582bcd9bf0" targetNamespace="http://schemas.microsoft.com/office/2006/metadata/properties" ma:root="true" ma:fieldsID="081fd75341a3a3a7f2e509c397fd3632" ns2:_="" ns3:_="">
    <xsd:import namespace="cfdab824-e670-41f2-a5ee-7d4504103506"/>
    <xsd:import namespace="e0a82e4c-fab7-409b-9177-d9582bcd9bf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dab824-e670-41f2-a5ee-7d450410350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c5664ec-2097-44f6-aef9-a995d752de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a82e4c-fab7-409b-9177-d9582bcd9bf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b7052dd5-5980-458a-a238-fb2113b35011}" ma:internalName="TaxCatchAll" ma:showField="CatchAllData" ma:web="e0a82e4c-fab7-409b-9177-d9582bcd9bf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0a82e4c-fab7-409b-9177-d9582bcd9bf0" xsi:nil="true"/>
    <lcf76f155ced4ddcb4097134ff3c332f xmlns="cfdab824-e670-41f2-a5ee-7d450410350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3782BEC0-707C-4EC7-83BD-9F31D2ECB0DB}"/>
</file>

<file path=customXml/itemProps2.xml><?xml version="1.0" encoding="utf-8"?>
<ds:datastoreItem xmlns:ds="http://schemas.openxmlformats.org/officeDocument/2006/customXml" ds:itemID="{C3FFD497-D450-4C6F-B15A-BEF60CC45A59}"/>
</file>

<file path=customXml/itemProps3.xml><?xml version="1.0" encoding="utf-8"?>
<ds:datastoreItem xmlns:ds="http://schemas.openxmlformats.org/officeDocument/2006/customXml" ds:itemID="{174D7341-EB1A-4BBF-9D75-CCD2E86D9E3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Q1 Base</vt:lpstr>
      <vt:lpstr>Q1 (i) (ii)</vt:lpstr>
      <vt:lpstr>Q1 Answers</vt:lpstr>
      <vt:lpstr>Q2 Base</vt:lpstr>
      <vt:lpstr>Q2 (i)</vt:lpstr>
      <vt:lpstr>Q2 (ii)</vt:lpstr>
      <vt:lpstr>Q2 (iii)</vt:lpstr>
      <vt:lpstr>Q2 Answers</vt:lpstr>
      <vt:lpstr>Q3 Base</vt:lpstr>
      <vt:lpstr>Q3 (i)</vt:lpstr>
      <vt:lpstr>Q3 (ii)</vt:lpstr>
      <vt:lpstr>Q3 (iii) Calculations</vt:lpstr>
      <vt:lpstr>Q3 (iii) Comments</vt:lpstr>
      <vt:lpstr>Q3 Answers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Amanda-Jayne Smith</dc:creator>
  <cp:lastModifiedBy>Steve Laye</cp:lastModifiedBy>
  <dcterms:created xsi:type="dcterms:W3CDTF">2020-02-26T10:34:27Z</dcterms:created>
  <dcterms:modified xsi:type="dcterms:W3CDTF">2020-08-25T09:53:31Z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0x01010027FBD0687CCFA64A90892C425F7C4312</vt:lpwstr>
  </property>
</Properties>
</file>