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9B6F045E-31A6-45D2-8DC3-8C450C5A75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(i)" sheetId="2" r:id="rId2"/>
    <sheet name="(ii)" sheetId="3" r:id="rId3"/>
    <sheet name="(iii)" sheetId="4" r:id="rId4"/>
    <sheet name="(iv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6" i="2"/>
  <c r="F6" i="2"/>
  <c r="E6" i="2"/>
  <c r="D6" i="2"/>
  <c r="I24" i="5" l="1"/>
  <c r="I36" i="5" s="1"/>
  <c r="H25" i="5"/>
  <c r="H37" i="5" s="1"/>
  <c r="H24" i="5"/>
  <c r="G26" i="5"/>
  <c r="G38" i="5" s="1"/>
  <c r="G25" i="5"/>
  <c r="G24" i="5"/>
  <c r="F27" i="5"/>
  <c r="F39" i="5" s="1"/>
  <c r="F26" i="5"/>
  <c r="F38" i="5" s="1"/>
  <c r="F25" i="5"/>
  <c r="F24" i="5"/>
  <c r="E28" i="5"/>
  <c r="E40" i="5" s="1"/>
  <c r="E27" i="5"/>
  <c r="E39" i="5" s="1"/>
  <c r="E26" i="5"/>
  <c r="E25" i="5"/>
  <c r="E24" i="5"/>
  <c r="D29" i="5"/>
  <c r="D41" i="5" s="1"/>
  <c r="D53" i="5" s="1"/>
  <c r="D68" i="5" s="1"/>
  <c r="D28" i="5"/>
  <c r="D27" i="5"/>
  <c r="D26" i="5"/>
  <c r="D25" i="5"/>
  <c r="D24" i="5"/>
  <c r="D9" i="5"/>
  <c r="D16" i="5" s="1"/>
  <c r="D8" i="5"/>
  <c r="D7" i="5"/>
  <c r="D6" i="5"/>
  <c r="D5" i="5"/>
  <c r="D17" i="3"/>
  <c r="E16" i="3"/>
  <c r="D16" i="3"/>
  <c r="F15" i="3"/>
  <c r="E15" i="3"/>
  <c r="D15" i="3"/>
  <c r="G14" i="3"/>
  <c r="F14" i="3"/>
  <c r="E14" i="3"/>
  <c r="D14" i="3"/>
  <c r="H13" i="3"/>
  <c r="G13" i="3"/>
  <c r="F13" i="3"/>
  <c r="E13" i="3"/>
  <c r="D13" i="3"/>
  <c r="I12" i="3"/>
  <c r="H12" i="3"/>
  <c r="G12" i="3"/>
  <c r="F12" i="3"/>
  <c r="E12" i="3"/>
  <c r="D12" i="3"/>
  <c r="I6" i="3"/>
  <c r="H6" i="3"/>
  <c r="G6" i="3"/>
  <c r="F6" i="3"/>
  <c r="E6" i="3"/>
  <c r="H36" i="5" l="1"/>
  <c r="G37" i="5"/>
  <c r="D15" i="5"/>
  <c r="E38" i="5" s="1"/>
  <c r="F16" i="3"/>
  <c r="G16" i="3" s="1"/>
  <c r="H16" i="3" s="1"/>
  <c r="I16" i="3" s="1"/>
  <c r="D9" i="4" s="1"/>
  <c r="H14" i="3"/>
  <c r="I14" i="3" s="1"/>
  <c r="D7" i="4" s="1"/>
  <c r="G15" i="3"/>
  <c r="H15" i="3" s="1"/>
  <c r="I15" i="3" s="1"/>
  <c r="D8" i="4" s="1"/>
  <c r="I13" i="3"/>
  <c r="D6" i="4" s="1"/>
  <c r="E17" i="3"/>
  <c r="F17" i="3" s="1"/>
  <c r="G17" i="3" s="1"/>
  <c r="H17" i="3" s="1"/>
  <c r="I17" i="3" s="1"/>
  <c r="D10" i="4" s="1"/>
  <c r="D40" i="5"/>
  <c r="D13" i="5"/>
  <c r="E36" i="5" s="1"/>
  <c r="D12" i="5"/>
  <c r="D14" i="5"/>
  <c r="E37" i="5" s="1"/>
  <c r="F37" i="5" l="1"/>
  <c r="F36" i="5"/>
  <c r="G36" i="5"/>
  <c r="H48" i="5" s="1"/>
  <c r="D39" i="5"/>
  <c r="D36" i="5"/>
  <c r="D48" i="5" s="1"/>
  <c r="D63" i="5" s="1"/>
  <c r="D12" i="4"/>
  <c r="D37" i="5"/>
  <c r="D49" i="5" s="1"/>
  <c r="D64" i="5" s="1"/>
  <c r="D52" i="5"/>
  <c r="D67" i="5" s="1"/>
  <c r="E52" i="5"/>
  <c r="E67" i="5" s="1"/>
  <c r="D38" i="5"/>
  <c r="H63" i="5" l="1"/>
  <c r="F51" i="5"/>
  <c r="F66" i="5" s="1"/>
  <c r="E51" i="5"/>
  <c r="E66" i="5" s="1"/>
  <c r="D51" i="5"/>
  <c r="D66" i="5" s="1"/>
  <c r="I48" i="5"/>
  <c r="G48" i="5"/>
  <c r="E49" i="5"/>
  <c r="E64" i="5" s="1"/>
  <c r="H49" i="5"/>
  <c r="H64" i="5" s="1"/>
  <c r="E48" i="5"/>
  <c r="F48" i="5"/>
  <c r="G49" i="5"/>
  <c r="G64" i="5" s="1"/>
  <c r="F50" i="5"/>
  <c r="F65" i="5" s="1"/>
  <c r="E50" i="5"/>
  <c r="E65" i="5" s="1"/>
  <c r="G50" i="5"/>
  <c r="G65" i="5" s="1"/>
  <c r="D50" i="5"/>
  <c r="D65" i="5" s="1"/>
  <c r="F49" i="5"/>
  <c r="F64" i="5" s="1"/>
  <c r="I63" i="5" l="1"/>
  <c r="I56" i="5"/>
  <c r="I64" i="5" s="1"/>
  <c r="F63" i="5"/>
  <c r="F56" i="5"/>
  <c r="F67" i="5" s="1"/>
  <c r="G63" i="5"/>
  <c r="G56" i="5"/>
  <c r="G66" i="5" s="1"/>
  <c r="H66" i="5" s="1"/>
  <c r="I66" i="5" s="1"/>
  <c r="E63" i="5"/>
  <c r="E56" i="5"/>
  <c r="E68" i="5" s="1"/>
  <c r="F68" i="5" s="1"/>
  <c r="H56" i="5"/>
  <c r="H65" i="5" s="1"/>
  <c r="I65" i="5" s="1"/>
  <c r="G68" i="5" l="1"/>
  <c r="H68" i="5" s="1"/>
  <c r="I68" i="5" s="1"/>
  <c r="G67" i="5"/>
  <c r="H67" i="5" s="1"/>
  <c r="I67" i="5" s="1"/>
  <c r="C73" i="5" s="1"/>
</calcChain>
</file>

<file path=xl/sharedStrings.xml><?xml version="1.0" encoding="utf-8"?>
<sst xmlns="http://schemas.openxmlformats.org/spreadsheetml/2006/main" count="71" uniqueCount="38">
  <si>
    <t>Cumulative claim payments (£m)</t>
  </si>
  <si>
    <t>Development Year</t>
  </si>
  <si>
    <t>Accident Year</t>
  </si>
  <si>
    <t>Inflation rates (for part (iv))</t>
  </si>
  <si>
    <t>Development factor</t>
  </si>
  <si>
    <t>Development year</t>
  </si>
  <si>
    <t>Future claim payments</t>
  </si>
  <si>
    <t>Reserve</t>
  </si>
  <si>
    <t>Accident year</t>
  </si>
  <si>
    <t>Year</t>
  </si>
  <si>
    <t>Inflation rate</t>
  </si>
  <si>
    <t>Inflation adjustment</t>
  </si>
  <si>
    <t>Incremental claim payments in monetary amounts (£m)</t>
  </si>
  <si>
    <t>Incremental claim payments in mid-2018 prices (£m)</t>
  </si>
  <si>
    <t>Cumulative claim payments in mid-2018 prices (£m)</t>
  </si>
  <si>
    <t>Development factors</t>
  </si>
  <si>
    <t>Projected cumulative claim payments in mid-2018 prices (£m)</t>
  </si>
  <si>
    <t>Projected incremental claim payment for accident year 2017, development year 5 (£m)</t>
  </si>
  <si>
    <t>[4] for cumulative claim payments</t>
  </si>
  <si>
    <t>[2] for future claim payments</t>
  </si>
  <si>
    <t>[2] for total reserve</t>
  </si>
  <si>
    <t>[2] for incremental claim amounts</t>
  </si>
  <si>
    <t>[2] for inflation adjusted incremental claims</t>
  </si>
  <si>
    <t>[2] for inflation adjusted cumulative claims</t>
  </si>
  <si>
    <t>[4 for projected cumulative claims</t>
  </si>
  <si>
    <t>[2] for final answer</t>
  </si>
  <si>
    <t>[2] for correct inflation adjustment</t>
  </si>
  <si>
    <t>[2] for new development factors</t>
  </si>
  <si>
    <t>Or 13,209 if using unrounded development factors</t>
  </si>
  <si>
    <t>Or 196 if using unrounded development factors</t>
  </si>
  <si>
    <t>or [0] if more than one mistake</t>
  </si>
  <si>
    <t>or [3] if one mistake (including one repeated mistake)</t>
  </si>
  <si>
    <t>or [2] if one mistake (including one repeated mistake)</t>
  </si>
  <si>
    <t>or [1] if one mistake (including one repeated mistake)</t>
  </si>
  <si>
    <t>[6] for correct development factors (whether rounded or not)</t>
  </si>
  <si>
    <t>Or using unrounded development factors:</t>
  </si>
  <si>
    <t>If all calculations are in one cell please mark as if split out</t>
  </si>
  <si>
    <t>No need to set out workings in as much detail as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</si>
</sst>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0" fillId="2" borderId="0" xfId="1" applyNumberFormat="1" applyFont="1" applyFill="1"/>
    <xf numFmtId="0" fontId="0" fillId="3" borderId="0" xfId="0" applyFill="1"/>
    <xf numFmtId="165" fontId="0" fillId="2" borderId="0" xfId="0" applyNumberFormat="1" applyFill="1"/>
    <xf numFmtId="0" fontId="0" fillId="0" borderId="1" xfId="0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3:I23"/>
  <sheetViews>
    <sheetView tabSelected="1" zoomScaleNormal="100" workbookViewId="0"/>
  </sheetViews>
  <sheetFormatPr defaultRowHeight="15" x14ac:dyDescent="0.25"/>
  <cols>
    <col min="3" max="3" width="14.5703125" customWidth="1"/>
  </cols>
  <sheetData>
    <row r="3" spans="3:9" x14ac:dyDescent="0.25">
      <c r="C3" s="2" t="s">
        <v>0</v>
      </c>
    </row>
    <row r="5" spans="3:9" x14ac:dyDescent="0.25">
      <c r="D5" s="11" t="s">
        <v>1</v>
      </c>
      <c r="E5" s="11"/>
      <c r="F5" s="11"/>
      <c r="G5" s="11"/>
      <c r="H5" s="11"/>
      <c r="I5" s="11"/>
    </row>
    <row r="6" spans="3:9" x14ac:dyDescent="0.25">
      <c r="C6" s="3" t="s">
        <v>2</v>
      </c>
      <c r="D6">
        <v>0</v>
      </c>
      <c r="E6">
        <v>1</v>
      </c>
      <c r="F6">
        <v>2</v>
      </c>
      <c r="G6">
        <v>3</v>
      </c>
      <c r="H6">
        <v>4</v>
      </c>
      <c r="I6">
        <v>5</v>
      </c>
    </row>
    <row r="7" spans="3:9" x14ac:dyDescent="0.25">
      <c r="C7" s="3">
        <v>2013</v>
      </c>
      <c r="D7" s="1">
        <v>1815</v>
      </c>
      <c r="E7" s="1">
        <v>3325</v>
      </c>
      <c r="F7" s="1">
        <v>4741</v>
      </c>
      <c r="G7" s="1">
        <v>5476</v>
      </c>
      <c r="H7" s="1">
        <v>6018</v>
      </c>
      <c r="I7" s="1">
        <v>6180</v>
      </c>
    </row>
    <row r="8" spans="3:9" x14ac:dyDescent="0.25">
      <c r="C8" s="3">
        <v>2014</v>
      </c>
      <c r="D8" s="1">
        <v>2029</v>
      </c>
      <c r="E8" s="1">
        <v>3587</v>
      </c>
      <c r="F8" s="1">
        <v>5086</v>
      </c>
      <c r="G8" s="1">
        <v>5910</v>
      </c>
      <c r="H8" s="1">
        <v>6406</v>
      </c>
      <c r="I8" s="1"/>
    </row>
    <row r="9" spans="3:9" x14ac:dyDescent="0.25">
      <c r="C9" s="3">
        <v>2015</v>
      </c>
      <c r="D9" s="1">
        <v>2188</v>
      </c>
      <c r="E9" s="1">
        <v>3936</v>
      </c>
      <c r="F9" s="1">
        <v>5609</v>
      </c>
      <c r="G9" s="1">
        <v>6439</v>
      </c>
      <c r="H9" s="1"/>
      <c r="I9" s="1"/>
    </row>
    <row r="10" spans="3:9" x14ac:dyDescent="0.25">
      <c r="C10" s="3">
        <v>2016</v>
      </c>
      <c r="D10" s="1">
        <v>2563</v>
      </c>
      <c r="E10" s="1">
        <v>4619</v>
      </c>
      <c r="F10" s="1">
        <v>6605</v>
      </c>
      <c r="G10" s="1"/>
      <c r="H10" s="1"/>
      <c r="I10" s="1"/>
    </row>
    <row r="11" spans="3:9" x14ac:dyDescent="0.25">
      <c r="C11" s="3">
        <v>2017</v>
      </c>
      <c r="D11" s="1">
        <v>2470</v>
      </c>
      <c r="E11" s="1">
        <v>4473</v>
      </c>
      <c r="F11" s="1"/>
      <c r="G11" s="1"/>
      <c r="H11" s="1"/>
      <c r="I11" s="1"/>
    </row>
    <row r="12" spans="3:9" x14ac:dyDescent="0.25">
      <c r="C12" s="3">
        <v>2018</v>
      </c>
      <c r="D12" s="1">
        <v>2817</v>
      </c>
      <c r="E12" s="1"/>
      <c r="F12" s="1"/>
      <c r="G12" s="1"/>
      <c r="H12" s="1"/>
      <c r="I12" s="1"/>
    </row>
    <row r="16" spans="3:9" x14ac:dyDescent="0.25">
      <c r="C16" s="2" t="s">
        <v>3</v>
      </c>
    </row>
    <row r="19" spans="3:4" x14ac:dyDescent="0.25">
      <c r="C19">
        <v>2014</v>
      </c>
      <c r="D19" s="4">
        <v>2.4E-2</v>
      </c>
    </row>
    <row r="20" spans="3:4" x14ac:dyDescent="0.25">
      <c r="C20">
        <v>2015</v>
      </c>
      <c r="D20" s="4">
        <v>0.01</v>
      </c>
    </row>
    <row r="21" spans="3:4" x14ac:dyDescent="0.25">
      <c r="C21">
        <v>2016</v>
      </c>
      <c r="D21" s="4">
        <v>1.7999999999999999E-2</v>
      </c>
    </row>
    <row r="22" spans="3:4" x14ac:dyDescent="0.25">
      <c r="C22">
        <v>2017</v>
      </c>
      <c r="D22" s="4">
        <v>3.5999999999999997E-2</v>
      </c>
    </row>
    <row r="23" spans="3:4" x14ac:dyDescent="0.25">
      <c r="C23">
        <v>2018</v>
      </c>
      <c r="D23" s="4">
        <v>3.1E-2</v>
      </c>
    </row>
  </sheetData>
  <mergeCells count="1">
    <mergeCell ref="D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4:J8"/>
  <sheetViews>
    <sheetView zoomScaleNormal="100" workbookViewId="0"/>
  </sheetViews>
  <sheetFormatPr defaultRowHeight="15" x14ac:dyDescent="0.25"/>
  <cols>
    <col min="3" max="3" width="19.42578125" bestFit="1" customWidth="1"/>
  </cols>
  <sheetData>
    <row r="4" spans="3:10" x14ac:dyDescent="0.25">
      <c r="D4" s="11" t="s">
        <v>5</v>
      </c>
      <c r="E4" s="11"/>
      <c r="F4" s="11"/>
      <c r="G4" s="11"/>
      <c r="H4" s="11"/>
    </row>
    <row r="5" spans="3:10" x14ac:dyDescent="0.25">
      <c r="D5" s="3">
        <v>1</v>
      </c>
      <c r="E5" s="3">
        <v>2</v>
      </c>
      <c r="F5" s="3">
        <v>3</v>
      </c>
      <c r="G5" s="3">
        <v>4</v>
      </c>
      <c r="H5" s="3">
        <v>5</v>
      </c>
    </row>
    <row r="6" spans="3:10" x14ac:dyDescent="0.25">
      <c r="C6" t="s">
        <v>4</v>
      </c>
      <c r="D6" s="5">
        <f>ROUND(SUM(Data!E7:E11)/SUM(Data!D7:D11),3)</f>
        <v>1.802</v>
      </c>
      <c r="E6" s="5">
        <f>ROUND(SUM(Data!F7:F10)/SUM(Data!E7:E10),3)</f>
        <v>1.425</v>
      </c>
      <c r="F6" s="5">
        <f>ROUND(SUM(Data!G7:G9)/SUM(Data!F7:F9),3)</f>
        <v>1.155</v>
      </c>
      <c r="G6" s="5">
        <f>ROUND(SUM(Data!H7:H8)/SUM(Data!G7:G8),3)</f>
        <v>1.091</v>
      </c>
      <c r="H6" s="5">
        <f>ROUND(Data!I7/Data!H7,3)</f>
        <v>1.0269999999999999</v>
      </c>
      <c r="J6" s="8" t="s">
        <v>34</v>
      </c>
    </row>
    <row r="7" spans="3:10" x14ac:dyDescent="0.25">
      <c r="J7" s="8" t="s">
        <v>31</v>
      </c>
    </row>
    <row r="8" spans="3:10" x14ac:dyDescent="0.25">
      <c r="J8" s="8" t="s">
        <v>30</v>
      </c>
    </row>
  </sheetData>
  <mergeCells count="1">
    <mergeCell ref="D4:H4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C4:K28"/>
  <sheetViews>
    <sheetView zoomScaleNormal="100" workbookViewId="0"/>
  </sheetViews>
  <sheetFormatPr defaultRowHeight="15" x14ac:dyDescent="0.25"/>
  <cols>
    <col min="3" max="3" width="19.42578125" bestFit="1" customWidth="1"/>
    <col min="4" max="4" width="10" customWidth="1"/>
  </cols>
  <sheetData>
    <row r="4" spans="3:11" x14ac:dyDescent="0.25">
      <c r="E4" s="11" t="s">
        <v>5</v>
      </c>
      <c r="F4" s="11"/>
      <c r="G4" s="11"/>
      <c r="H4" s="11"/>
      <c r="I4" s="11"/>
    </row>
    <row r="5" spans="3:11" x14ac:dyDescent="0.25">
      <c r="E5" s="3">
        <v>1</v>
      </c>
      <c r="F5" s="3">
        <v>2</v>
      </c>
      <c r="G5" s="3">
        <v>3</v>
      </c>
      <c r="H5" s="3">
        <v>4</v>
      </c>
      <c r="I5" s="3">
        <v>5</v>
      </c>
    </row>
    <row r="6" spans="3:11" x14ac:dyDescent="0.25">
      <c r="C6" t="s">
        <v>4</v>
      </c>
      <c r="E6" s="5">
        <f>'(i)'!D6</f>
        <v>1.802</v>
      </c>
      <c r="F6" s="5">
        <f>'(i)'!E6</f>
        <v>1.425</v>
      </c>
      <c r="G6" s="5">
        <f>'(i)'!F6</f>
        <v>1.155</v>
      </c>
      <c r="H6" s="5">
        <f>'(i)'!G6</f>
        <v>1.091</v>
      </c>
      <c r="I6" s="5">
        <f>'(i)'!H6</f>
        <v>1.0269999999999999</v>
      </c>
    </row>
    <row r="9" spans="3:11" x14ac:dyDescent="0.25">
      <c r="C9" s="2" t="s">
        <v>0</v>
      </c>
    </row>
    <row r="10" spans="3:11" x14ac:dyDescent="0.25">
      <c r="D10" s="11" t="s">
        <v>1</v>
      </c>
      <c r="E10" s="11"/>
      <c r="F10" s="11"/>
      <c r="G10" s="11"/>
      <c r="H10" s="11"/>
      <c r="I10" s="11"/>
    </row>
    <row r="11" spans="3:11" x14ac:dyDescent="0.25">
      <c r="C11" s="3" t="s">
        <v>2</v>
      </c>
      <c r="D11">
        <v>0</v>
      </c>
      <c r="E11">
        <v>1</v>
      </c>
      <c r="F11">
        <v>2</v>
      </c>
      <c r="G11">
        <v>3</v>
      </c>
      <c r="H11">
        <v>4</v>
      </c>
      <c r="I11">
        <v>5</v>
      </c>
    </row>
    <row r="12" spans="3:11" x14ac:dyDescent="0.25">
      <c r="C12" s="3">
        <v>2013</v>
      </c>
      <c r="D12" s="1">
        <f>Data!D7</f>
        <v>1815</v>
      </c>
      <c r="E12" s="1">
        <f>Data!E7</f>
        <v>3325</v>
      </c>
      <c r="F12" s="1">
        <f>Data!F7</f>
        <v>4741</v>
      </c>
      <c r="G12" s="1">
        <f>Data!G7</f>
        <v>5476</v>
      </c>
      <c r="H12" s="1">
        <f>Data!H7</f>
        <v>6018</v>
      </c>
      <c r="I12" s="1">
        <f>Data!I7</f>
        <v>6180</v>
      </c>
    </row>
    <row r="13" spans="3:11" x14ac:dyDescent="0.25">
      <c r="C13" s="3">
        <v>2014</v>
      </c>
      <c r="D13" s="1">
        <f>Data!D8</f>
        <v>2029</v>
      </c>
      <c r="E13" s="1">
        <f>Data!E8</f>
        <v>3587</v>
      </c>
      <c r="F13" s="1">
        <f>Data!F8</f>
        <v>5086</v>
      </c>
      <c r="G13" s="1">
        <f>Data!G8</f>
        <v>5910</v>
      </c>
      <c r="H13" s="1">
        <f>Data!H8</f>
        <v>6406</v>
      </c>
      <c r="I13" s="6">
        <f>H13*'(ii)'!I$6</f>
        <v>6578.9619999999995</v>
      </c>
    </row>
    <row r="14" spans="3:11" x14ac:dyDescent="0.25">
      <c r="C14" s="3">
        <v>2015</v>
      </c>
      <c r="D14" s="1">
        <f>Data!D9</f>
        <v>2188</v>
      </c>
      <c r="E14" s="1">
        <f>Data!E9</f>
        <v>3936</v>
      </c>
      <c r="F14" s="1">
        <f>Data!F9</f>
        <v>5609</v>
      </c>
      <c r="G14" s="1">
        <f>Data!G9</f>
        <v>6439</v>
      </c>
      <c r="H14" s="6">
        <f>G14*'(ii)'!H$6</f>
        <v>7024.9489999999996</v>
      </c>
      <c r="I14" s="6">
        <f>H14*'(ii)'!I$6</f>
        <v>7214.6226229999993</v>
      </c>
    </row>
    <row r="15" spans="3:11" x14ac:dyDescent="0.25">
      <c r="C15" s="3">
        <v>2016</v>
      </c>
      <c r="D15" s="1">
        <f>Data!D10</f>
        <v>2563</v>
      </c>
      <c r="E15" s="1">
        <f>Data!E10</f>
        <v>4619</v>
      </c>
      <c r="F15" s="1">
        <f>Data!F10</f>
        <v>6605</v>
      </c>
      <c r="G15" s="6">
        <f>F15*'(ii)'!G$6</f>
        <v>7628.7750000000005</v>
      </c>
      <c r="H15" s="6">
        <f>G15*'(ii)'!H$6</f>
        <v>8322.9935249999999</v>
      </c>
      <c r="I15" s="6">
        <f>H15*'(ii)'!I$6</f>
        <v>8547.7143501749997</v>
      </c>
      <c r="K15" s="8" t="s">
        <v>18</v>
      </c>
    </row>
    <row r="16" spans="3:11" x14ac:dyDescent="0.25">
      <c r="C16" s="3">
        <v>2017</v>
      </c>
      <c r="D16" s="1">
        <f>Data!D11</f>
        <v>2470</v>
      </c>
      <c r="E16" s="1">
        <f>Data!E11</f>
        <v>4473</v>
      </c>
      <c r="F16" s="6">
        <f>E16*'(ii)'!F$6</f>
        <v>6374.0250000000005</v>
      </c>
      <c r="G16" s="6">
        <f>F16*'(ii)'!G$6</f>
        <v>7361.9988750000011</v>
      </c>
      <c r="H16" s="6">
        <f>G16*'(ii)'!H$6</f>
        <v>8031.940772625001</v>
      </c>
      <c r="I16" s="6">
        <f>H16*'(ii)'!I$6</f>
        <v>8248.803173485876</v>
      </c>
      <c r="K16" s="8" t="s">
        <v>32</v>
      </c>
    </row>
    <row r="17" spans="3:11" x14ac:dyDescent="0.25">
      <c r="C17" s="3">
        <v>2018</v>
      </c>
      <c r="D17" s="1">
        <f>Data!D12</f>
        <v>2817</v>
      </c>
      <c r="E17" s="6">
        <f>D17*'(ii)'!E$6</f>
        <v>5076.2340000000004</v>
      </c>
      <c r="F17" s="6">
        <f>E17*'(ii)'!F$6</f>
        <v>7233.6334500000012</v>
      </c>
      <c r="G17" s="6">
        <f>F17*'(ii)'!G$6</f>
        <v>8354.8466347500016</v>
      </c>
      <c r="H17" s="6">
        <f>G17*'(ii)'!H$6</f>
        <v>9115.137678512252</v>
      </c>
      <c r="I17" s="6">
        <f>H17*'(ii)'!I$6</f>
        <v>9361.2463958320823</v>
      </c>
      <c r="K17" s="8" t="s">
        <v>30</v>
      </c>
    </row>
    <row r="18" spans="3:11" s="10" customFormat="1" x14ac:dyDescent="0.25"/>
    <row r="20" spans="3:11" x14ac:dyDescent="0.25">
      <c r="C20" t="s">
        <v>35</v>
      </c>
    </row>
    <row r="21" spans="3:11" x14ac:dyDescent="0.25">
      <c r="D21" s="11" t="s">
        <v>1</v>
      </c>
      <c r="E21" s="11"/>
      <c r="F21" s="11"/>
      <c r="G21" s="11"/>
      <c r="H21" s="11"/>
      <c r="I21" s="11"/>
    </row>
    <row r="22" spans="3:11" x14ac:dyDescent="0.25">
      <c r="C22" s="3" t="s">
        <v>2</v>
      </c>
      <c r="D22">
        <v>0</v>
      </c>
      <c r="E22">
        <v>1</v>
      </c>
      <c r="F22">
        <v>2</v>
      </c>
      <c r="G22">
        <v>3</v>
      </c>
      <c r="H22">
        <v>4</v>
      </c>
      <c r="I22">
        <v>5</v>
      </c>
    </row>
    <row r="23" spans="3:11" x14ac:dyDescent="0.25">
      <c r="C23" s="3">
        <v>2013</v>
      </c>
      <c r="D23" s="1">
        <v>1815</v>
      </c>
      <c r="E23" s="1">
        <v>3325</v>
      </c>
      <c r="F23" s="1">
        <v>4741</v>
      </c>
      <c r="G23" s="1">
        <v>5476</v>
      </c>
      <c r="H23" s="1">
        <v>6018</v>
      </c>
      <c r="I23" s="1">
        <v>6180</v>
      </c>
    </row>
    <row r="24" spans="3:11" x14ac:dyDescent="0.25">
      <c r="C24" s="3">
        <v>2014</v>
      </c>
      <c r="D24" s="1">
        <v>2029</v>
      </c>
      <c r="E24" s="1">
        <v>3587</v>
      </c>
      <c r="F24" s="1">
        <v>5086</v>
      </c>
      <c r="G24" s="1">
        <v>5910</v>
      </c>
      <c r="H24" s="1">
        <v>6406</v>
      </c>
      <c r="I24" s="1">
        <v>6578.4446661738002</v>
      </c>
    </row>
    <row r="25" spans="3:11" x14ac:dyDescent="0.25">
      <c r="C25" s="3">
        <v>2015</v>
      </c>
      <c r="D25" s="1">
        <v>2188</v>
      </c>
      <c r="E25" s="1">
        <v>3936</v>
      </c>
      <c r="F25" s="1">
        <v>5609</v>
      </c>
      <c r="G25" s="1">
        <v>6439</v>
      </c>
      <c r="H25" s="1">
        <v>7026.0087827759007</v>
      </c>
      <c r="I25" s="1">
        <v>7215.1436156013733</v>
      </c>
    </row>
    <row r="26" spans="3:11" x14ac:dyDescent="0.25">
      <c r="C26" s="3">
        <v>2016</v>
      </c>
      <c r="D26" s="1">
        <v>2563</v>
      </c>
      <c r="E26" s="1">
        <v>4619</v>
      </c>
      <c r="F26" s="1">
        <v>6605</v>
      </c>
      <c r="G26" s="1">
        <v>7627.2431327329996</v>
      </c>
      <c r="H26" s="1">
        <v>8322.5776112671574</v>
      </c>
      <c r="I26" s="1">
        <v>8546.6150945454137</v>
      </c>
      <c r="K26" s="8" t="s">
        <v>18</v>
      </c>
    </row>
    <row r="27" spans="3:11" x14ac:dyDescent="0.25">
      <c r="C27" s="3">
        <v>2017</v>
      </c>
      <c r="D27" s="1">
        <v>2470</v>
      </c>
      <c r="E27" s="1">
        <v>4473</v>
      </c>
      <c r="F27" s="1">
        <v>6374.1768279336002</v>
      </c>
      <c r="G27" s="1">
        <v>7360.6959027528192</v>
      </c>
      <c r="H27" s="1">
        <v>8031.7307128566381</v>
      </c>
      <c r="I27" s="1">
        <v>8247.938818004377</v>
      </c>
      <c r="K27" s="8" t="s">
        <v>32</v>
      </c>
    </row>
    <row r="28" spans="3:11" x14ac:dyDescent="0.25">
      <c r="C28" s="3">
        <v>2018</v>
      </c>
      <c r="D28" s="1">
        <v>2817</v>
      </c>
      <c r="E28" s="1">
        <v>5076.4554902870996</v>
      </c>
      <c r="F28" s="1">
        <v>7234.1213848031157</v>
      </c>
      <c r="G28" s="1">
        <v>8353.7324229517799</v>
      </c>
      <c r="H28" s="1">
        <v>9115.2969983877938</v>
      </c>
      <c r="I28" s="1">
        <v>9360.6738869238579</v>
      </c>
      <c r="K28" s="8" t="s">
        <v>30</v>
      </c>
    </row>
  </sheetData>
  <mergeCells count="3">
    <mergeCell ref="D10:I10"/>
    <mergeCell ref="E4:I4"/>
    <mergeCell ref="D21:I21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C5:F15"/>
  <sheetViews>
    <sheetView zoomScaleNormal="100" workbookViewId="0"/>
  </sheetViews>
  <sheetFormatPr defaultRowHeight="15" x14ac:dyDescent="0.25"/>
  <cols>
    <col min="3" max="3" width="13.5703125" bestFit="1" customWidth="1"/>
    <col min="4" max="4" width="22.42578125" bestFit="1" customWidth="1"/>
  </cols>
  <sheetData>
    <row r="5" spans="3:6" x14ac:dyDescent="0.25">
      <c r="C5" s="3" t="s">
        <v>2</v>
      </c>
      <c r="D5" s="3" t="s">
        <v>6</v>
      </c>
    </row>
    <row r="6" spans="3:6" x14ac:dyDescent="0.25">
      <c r="C6" s="3">
        <v>2014</v>
      </c>
      <c r="D6" s="6">
        <f>'(ii)'!I13-'(ii)'!H13</f>
        <v>172.96199999999953</v>
      </c>
    </row>
    <row r="7" spans="3:6" x14ac:dyDescent="0.25">
      <c r="C7" s="3">
        <v>2015</v>
      </c>
      <c r="D7" s="6">
        <f>'(ii)'!I14-'(ii)'!G14</f>
        <v>775.62262299999929</v>
      </c>
    </row>
    <row r="8" spans="3:6" x14ac:dyDescent="0.25">
      <c r="C8" s="3">
        <v>2016</v>
      </c>
      <c r="D8" s="6">
        <f>'(ii)'!I15-'(ii)'!F15</f>
        <v>1942.7143501749997</v>
      </c>
      <c r="F8" s="8" t="s">
        <v>19</v>
      </c>
    </row>
    <row r="9" spans="3:6" x14ac:dyDescent="0.25">
      <c r="C9" s="3">
        <v>2017</v>
      </c>
      <c r="D9" s="6">
        <f>'(ii)'!I16-'(ii)'!E16</f>
        <v>3775.803173485876</v>
      </c>
      <c r="F9" s="8" t="s">
        <v>33</v>
      </c>
    </row>
    <row r="10" spans="3:6" x14ac:dyDescent="0.25">
      <c r="C10" s="3">
        <v>2018</v>
      </c>
      <c r="D10" s="6">
        <f>'(ii)'!I17-'(ii)'!D17</f>
        <v>6544.2463958320823</v>
      </c>
      <c r="F10" s="8" t="s">
        <v>30</v>
      </c>
    </row>
    <row r="12" spans="3:6" x14ac:dyDescent="0.25">
      <c r="C12" s="3" t="s">
        <v>7</v>
      </c>
      <c r="D12" s="6">
        <f>SUM(D6:D10)</f>
        <v>13211.348542492957</v>
      </c>
      <c r="F12" s="8" t="s">
        <v>20</v>
      </c>
    </row>
    <row r="13" spans="3:6" x14ac:dyDescent="0.25">
      <c r="F13" s="8" t="s">
        <v>36</v>
      </c>
    </row>
    <row r="15" spans="3:6" x14ac:dyDescent="0.25">
      <c r="D15" t="s">
        <v>28</v>
      </c>
    </row>
  </sheetData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C4:K76"/>
  <sheetViews>
    <sheetView zoomScaleNormal="100" workbookViewId="0"/>
  </sheetViews>
  <sheetFormatPr defaultRowHeight="15" x14ac:dyDescent="0.25"/>
  <cols>
    <col min="3" max="3" width="13.42578125" bestFit="1" customWidth="1"/>
    <col min="4" max="5" width="9.7109375" customWidth="1"/>
    <col min="6" max="8" width="10" bestFit="1" customWidth="1"/>
  </cols>
  <sheetData>
    <row r="4" spans="3:6" x14ac:dyDescent="0.25">
      <c r="C4" t="s">
        <v>9</v>
      </c>
      <c r="D4" t="s">
        <v>10</v>
      </c>
    </row>
    <row r="5" spans="3:6" x14ac:dyDescent="0.25">
      <c r="C5">
        <v>2014</v>
      </c>
      <c r="D5" s="7">
        <f>Data!D19</f>
        <v>2.4E-2</v>
      </c>
    </row>
    <row r="6" spans="3:6" x14ac:dyDescent="0.25">
      <c r="C6">
        <v>2015</v>
      </c>
      <c r="D6" s="7">
        <f>Data!D20</f>
        <v>0.01</v>
      </c>
    </row>
    <row r="7" spans="3:6" x14ac:dyDescent="0.25">
      <c r="C7">
        <v>2016</v>
      </c>
      <c r="D7" s="7">
        <f>Data!D21</f>
        <v>1.7999999999999999E-2</v>
      </c>
    </row>
    <row r="8" spans="3:6" x14ac:dyDescent="0.25">
      <c r="C8">
        <v>2017</v>
      </c>
      <c r="D8" s="7">
        <f>Data!D22</f>
        <v>3.5999999999999997E-2</v>
      </c>
    </row>
    <row r="9" spans="3:6" x14ac:dyDescent="0.25">
      <c r="C9">
        <v>2018</v>
      </c>
      <c r="D9" s="7">
        <f>Data!D23</f>
        <v>3.1E-2</v>
      </c>
    </row>
    <row r="11" spans="3:6" x14ac:dyDescent="0.25">
      <c r="C11" t="s">
        <v>8</v>
      </c>
      <c r="D11" t="s">
        <v>11</v>
      </c>
    </row>
    <row r="12" spans="3:6" x14ac:dyDescent="0.25">
      <c r="C12">
        <v>2013</v>
      </c>
      <c r="D12" s="5">
        <f>(1+$D$5)*(1+$D$6)*(1+$D$7)*(1+$D$8)*(1+$D$9)</f>
        <v>1.12457268109312</v>
      </c>
    </row>
    <row r="13" spans="3:6" x14ac:dyDescent="0.25">
      <c r="C13">
        <v>2014</v>
      </c>
      <c r="D13" s="5">
        <f>(1+$D$6)*(1+$D$7)*(1+$D$8)*(1+$D$9)</f>
        <v>1.0982155088800001</v>
      </c>
    </row>
    <row r="14" spans="3:6" x14ac:dyDescent="0.25">
      <c r="C14">
        <v>2015</v>
      </c>
      <c r="D14" s="5">
        <f>(1+$D$7)*(1+$D$8)*(1+$D$9)</f>
        <v>1.087342088</v>
      </c>
    </row>
    <row r="15" spans="3:6" x14ac:dyDescent="0.25">
      <c r="C15">
        <v>2016</v>
      </c>
      <c r="D15" s="5">
        <f>(1+$D$8)*(1+$D$9)</f>
        <v>1.0681159999999998</v>
      </c>
      <c r="F15" s="8" t="s">
        <v>26</v>
      </c>
    </row>
    <row r="16" spans="3:6" x14ac:dyDescent="0.25">
      <c r="C16">
        <v>2017</v>
      </c>
      <c r="D16" s="5">
        <f>(1+$D$9)</f>
        <v>1.0309999999999999</v>
      </c>
      <c r="F16" s="8" t="s">
        <v>33</v>
      </c>
    </row>
    <row r="17" spans="3:11" x14ac:dyDescent="0.25">
      <c r="C17">
        <v>2018</v>
      </c>
      <c r="D17" s="5">
        <v>1</v>
      </c>
      <c r="F17" s="8" t="s">
        <v>30</v>
      </c>
    </row>
    <row r="20" spans="3:11" x14ac:dyDescent="0.25">
      <c r="C20" s="2" t="s">
        <v>12</v>
      </c>
    </row>
    <row r="22" spans="3:11" x14ac:dyDescent="0.25">
      <c r="D22" s="11" t="s">
        <v>1</v>
      </c>
      <c r="E22" s="11"/>
      <c r="F22" s="11"/>
      <c r="G22" s="11"/>
      <c r="H22" s="11"/>
      <c r="I22" s="11"/>
    </row>
    <row r="23" spans="3:11" x14ac:dyDescent="0.25">
      <c r="C23" t="s">
        <v>8</v>
      </c>
      <c r="D23">
        <v>0</v>
      </c>
      <c r="E23">
        <v>1</v>
      </c>
      <c r="F23">
        <v>2</v>
      </c>
      <c r="G23">
        <v>3</v>
      </c>
      <c r="H23">
        <v>4</v>
      </c>
      <c r="I23">
        <v>5</v>
      </c>
    </row>
    <row r="24" spans="3:11" x14ac:dyDescent="0.25">
      <c r="C24">
        <v>2013</v>
      </c>
      <c r="D24" s="6">
        <f>Data!D7</f>
        <v>1815</v>
      </c>
      <c r="E24" s="6">
        <f>Data!E7-Data!D7</f>
        <v>1510</v>
      </c>
      <c r="F24" s="6">
        <f>Data!F7-Data!E7</f>
        <v>1416</v>
      </c>
      <c r="G24" s="6">
        <f>Data!G7-Data!F7</f>
        <v>735</v>
      </c>
      <c r="H24" s="6">
        <f>Data!H7-Data!G7</f>
        <v>542</v>
      </c>
      <c r="I24" s="6">
        <f>Data!I7-Data!H7</f>
        <v>162</v>
      </c>
      <c r="K24" s="8" t="s">
        <v>21</v>
      </c>
    </row>
    <row r="25" spans="3:11" x14ac:dyDescent="0.25">
      <c r="C25">
        <v>2014</v>
      </c>
      <c r="D25" s="6">
        <f>Data!D8</f>
        <v>2029</v>
      </c>
      <c r="E25" s="6">
        <f>Data!E8-Data!D8</f>
        <v>1558</v>
      </c>
      <c r="F25" s="6">
        <f>Data!F8-Data!E8</f>
        <v>1499</v>
      </c>
      <c r="G25" s="6">
        <f>Data!G8-Data!F8</f>
        <v>824</v>
      </c>
      <c r="H25" s="6">
        <f>Data!H8-Data!G8</f>
        <v>496</v>
      </c>
      <c r="K25" s="8" t="s">
        <v>33</v>
      </c>
    </row>
    <row r="26" spans="3:11" x14ac:dyDescent="0.25">
      <c r="C26">
        <v>2015</v>
      </c>
      <c r="D26" s="6">
        <f>Data!D9</f>
        <v>2188</v>
      </c>
      <c r="E26" s="6">
        <f>Data!E9-Data!D9</f>
        <v>1748</v>
      </c>
      <c r="F26" s="6">
        <f>Data!F9-Data!E9</f>
        <v>1673</v>
      </c>
      <c r="G26" s="6">
        <f>Data!G9-Data!F9</f>
        <v>830</v>
      </c>
      <c r="K26" s="8" t="s">
        <v>30</v>
      </c>
    </row>
    <row r="27" spans="3:11" x14ac:dyDescent="0.25">
      <c r="C27">
        <v>2016</v>
      </c>
      <c r="D27" s="6">
        <f>Data!D10</f>
        <v>2563</v>
      </c>
      <c r="E27" s="6">
        <f>Data!E10-Data!D10</f>
        <v>2056</v>
      </c>
      <c r="F27" s="6">
        <f>Data!F10-Data!E10</f>
        <v>1986</v>
      </c>
    </row>
    <row r="28" spans="3:11" x14ac:dyDescent="0.25">
      <c r="C28">
        <v>2017</v>
      </c>
      <c r="D28" s="6">
        <f>Data!D11</f>
        <v>2470</v>
      </c>
      <c r="E28" s="6">
        <f>Data!E11-Data!D11</f>
        <v>2003</v>
      </c>
    </row>
    <row r="29" spans="3:11" x14ac:dyDescent="0.25">
      <c r="C29">
        <v>2018</v>
      </c>
      <c r="D29" s="6">
        <f>Data!D12</f>
        <v>2817</v>
      </c>
    </row>
    <row r="32" spans="3:11" x14ac:dyDescent="0.25">
      <c r="C32" s="2" t="s">
        <v>13</v>
      </c>
    </row>
    <row r="34" spans="3:11" x14ac:dyDescent="0.25">
      <c r="D34" s="11" t="s">
        <v>1</v>
      </c>
      <c r="E34" s="11"/>
      <c r="F34" s="11"/>
      <c r="G34" s="11"/>
      <c r="H34" s="11"/>
      <c r="I34" s="11"/>
    </row>
    <row r="35" spans="3:11" x14ac:dyDescent="0.25">
      <c r="C35" t="s">
        <v>8</v>
      </c>
      <c r="D35">
        <v>0</v>
      </c>
      <c r="E35">
        <v>1</v>
      </c>
      <c r="F35">
        <v>2</v>
      </c>
      <c r="G35">
        <v>3</v>
      </c>
      <c r="H35">
        <v>4</v>
      </c>
      <c r="I35">
        <v>5</v>
      </c>
    </row>
    <row r="36" spans="3:11" x14ac:dyDescent="0.25">
      <c r="C36">
        <v>2013</v>
      </c>
      <c r="D36" s="6">
        <f>D24*$D12</f>
        <v>2041.0994161840129</v>
      </c>
      <c r="E36" s="6">
        <f>E24*$D13</f>
        <v>1658.3054184088001</v>
      </c>
      <c r="F36" s="6">
        <f>F24*$D14</f>
        <v>1539.676396608</v>
      </c>
      <c r="G36" s="6">
        <f>G24*$D15</f>
        <v>785.06525999999985</v>
      </c>
      <c r="H36" s="6">
        <f>H24*$D16</f>
        <v>558.80199999999991</v>
      </c>
      <c r="I36" s="6">
        <f>I24*$D17</f>
        <v>162</v>
      </c>
      <c r="K36" s="8" t="s">
        <v>22</v>
      </c>
    </row>
    <row r="37" spans="3:11" x14ac:dyDescent="0.25">
      <c r="C37">
        <v>2014</v>
      </c>
      <c r="D37" s="6">
        <f t="shared" ref="D37:D41" si="0">D25*$D13</f>
        <v>2228.2792675175201</v>
      </c>
      <c r="E37" s="6">
        <f>E25*$D14</f>
        <v>1694.0789731039999</v>
      </c>
      <c r="F37" s="6">
        <f>F25*$D15</f>
        <v>1601.1058839999998</v>
      </c>
      <c r="G37" s="6">
        <f>G25*$D16</f>
        <v>849.54399999999998</v>
      </c>
      <c r="H37" s="6">
        <f>H25*$D17</f>
        <v>496</v>
      </c>
      <c r="K37" s="8" t="s">
        <v>33</v>
      </c>
    </row>
    <row r="38" spans="3:11" x14ac:dyDescent="0.25">
      <c r="C38">
        <v>2015</v>
      </c>
      <c r="D38" s="6">
        <f t="shared" si="0"/>
        <v>2379.1044885440001</v>
      </c>
      <c r="E38" s="6">
        <f>E26*$D15</f>
        <v>1867.0667679999997</v>
      </c>
      <c r="F38" s="6">
        <f>F26*$D16</f>
        <v>1724.8629999999998</v>
      </c>
      <c r="G38" s="6">
        <f>G26*$D17</f>
        <v>830</v>
      </c>
      <c r="K38" s="8" t="s">
        <v>30</v>
      </c>
    </row>
    <row r="39" spans="3:11" x14ac:dyDescent="0.25">
      <c r="C39">
        <v>2016</v>
      </c>
      <c r="D39" s="6">
        <f t="shared" si="0"/>
        <v>2737.5813079999998</v>
      </c>
      <c r="E39" s="6">
        <f>E27*$D16</f>
        <v>2119.7359999999999</v>
      </c>
      <c r="F39" s="6">
        <f>F27*$D17</f>
        <v>1986</v>
      </c>
    </row>
    <row r="40" spans="3:11" x14ac:dyDescent="0.25">
      <c r="C40">
        <v>2017</v>
      </c>
      <c r="D40" s="6">
        <f t="shared" si="0"/>
        <v>2546.5699999999997</v>
      </c>
      <c r="E40" s="6">
        <f>E28*$D17</f>
        <v>2003</v>
      </c>
    </row>
    <row r="41" spans="3:11" x14ac:dyDescent="0.25">
      <c r="C41">
        <v>2018</v>
      </c>
      <c r="D41" s="6">
        <f t="shared" si="0"/>
        <v>2817</v>
      </c>
    </row>
    <row r="44" spans="3:11" x14ac:dyDescent="0.25">
      <c r="C44" s="2" t="s">
        <v>14</v>
      </c>
    </row>
    <row r="46" spans="3:11" x14ac:dyDescent="0.25">
      <c r="D46" s="11" t="s">
        <v>1</v>
      </c>
      <c r="E46" s="11"/>
      <c r="F46" s="11"/>
      <c r="G46" s="11"/>
      <c r="H46" s="11"/>
      <c r="I46" s="11"/>
    </row>
    <row r="47" spans="3:11" x14ac:dyDescent="0.25">
      <c r="C47" t="s">
        <v>8</v>
      </c>
      <c r="D47">
        <v>0</v>
      </c>
      <c r="E47">
        <v>1</v>
      </c>
      <c r="F47">
        <v>2</v>
      </c>
      <c r="G47">
        <v>3</v>
      </c>
      <c r="H47">
        <v>4</v>
      </c>
      <c r="I47">
        <v>5</v>
      </c>
    </row>
    <row r="48" spans="3:11" x14ac:dyDescent="0.25">
      <c r="C48">
        <v>2013</v>
      </c>
      <c r="D48" s="6">
        <f>SUM($D36:D36)</f>
        <v>2041.0994161840129</v>
      </c>
      <c r="E48" s="6">
        <f>SUM($D36:E36)</f>
        <v>3699.4048345928131</v>
      </c>
      <c r="F48" s="6">
        <f>SUM($D36:F36)</f>
        <v>5239.0812312008129</v>
      </c>
      <c r="G48" s="6">
        <f>SUM($D36:G36)</f>
        <v>6024.1464912008123</v>
      </c>
      <c r="H48" s="6">
        <f>SUM($D36:H36)</f>
        <v>6582.948491200812</v>
      </c>
      <c r="I48" s="6">
        <f>SUM($D36:I36)</f>
        <v>6744.948491200812</v>
      </c>
      <c r="K48" s="8" t="s">
        <v>23</v>
      </c>
    </row>
    <row r="49" spans="3:11" x14ac:dyDescent="0.25">
      <c r="C49">
        <v>2014</v>
      </c>
      <c r="D49" s="6">
        <f>SUM($D37:D37)</f>
        <v>2228.2792675175201</v>
      </c>
      <c r="E49" s="6">
        <f>SUM($D37:E37)</f>
        <v>3922.3582406215201</v>
      </c>
      <c r="F49" s="6">
        <f>SUM($D37:F37)</f>
        <v>5523.4641246215197</v>
      </c>
      <c r="G49" s="6">
        <f>SUM($D37:G37)</f>
        <v>6373.0081246215195</v>
      </c>
      <c r="H49" s="6">
        <f>SUM($D37:H37)</f>
        <v>6869.0081246215195</v>
      </c>
      <c r="K49" s="8" t="s">
        <v>33</v>
      </c>
    </row>
    <row r="50" spans="3:11" x14ac:dyDescent="0.25">
      <c r="C50">
        <v>2015</v>
      </c>
      <c r="D50" s="6">
        <f>SUM($D38:D38)</f>
        <v>2379.1044885440001</v>
      </c>
      <c r="E50" s="6">
        <f>SUM($D38:E38)</f>
        <v>4246.1712565439993</v>
      </c>
      <c r="F50" s="6">
        <f>SUM($D38:F38)</f>
        <v>5971.0342565439987</v>
      </c>
      <c r="G50" s="6">
        <f>SUM($D38:G38)</f>
        <v>6801.0342565439987</v>
      </c>
      <c r="K50" s="8" t="s">
        <v>30</v>
      </c>
    </row>
    <row r="51" spans="3:11" x14ac:dyDescent="0.25">
      <c r="C51">
        <v>2016</v>
      </c>
      <c r="D51" s="6">
        <f>SUM($D39:D39)</f>
        <v>2737.5813079999998</v>
      </c>
      <c r="E51" s="6">
        <f>SUM($D39:E39)</f>
        <v>4857.3173079999997</v>
      </c>
      <c r="F51" s="6">
        <f>SUM($D39:F39)</f>
        <v>6843.3173079999997</v>
      </c>
    </row>
    <row r="52" spans="3:11" x14ac:dyDescent="0.25">
      <c r="C52">
        <v>2017</v>
      </c>
      <c r="D52" s="6">
        <f>SUM($D40:D40)</f>
        <v>2546.5699999999997</v>
      </c>
      <c r="E52" s="6">
        <f>SUM($D40:E40)</f>
        <v>4549.57</v>
      </c>
    </row>
    <row r="53" spans="3:11" x14ac:dyDescent="0.25">
      <c r="C53">
        <v>2018</v>
      </c>
      <c r="D53" s="6">
        <f>SUM($D41:D41)</f>
        <v>2817</v>
      </c>
    </row>
    <row r="55" spans="3:11" x14ac:dyDescent="0.25">
      <c r="E55">
        <v>1</v>
      </c>
      <c r="F55">
        <v>2</v>
      </c>
      <c r="G55">
        <v>3</v>
      </c>
      <c r="H55">
        <v>4</v>
      </c>
      <c r="I55">
        <v>5</v>
      </c>
    </row>
    <row r="56" spans="3:11" x14ac:dyDescent="0.25">
      <c r="C56" t="s">
        <v>15</v>
      </c>
      <c r="E56" s="9">
        <f>ROUND(SUM(E48:E52)/SUM(D48:D52),3)</f>
        <v>1.7829999999999999</v>
      </c>
      <c r="F56" s="9">
        <f>ROUND(SUM(F48:F51)/SUM(E48:E51),3)</f>
        <v>1.41</v>
      </c>
      <c r="G56" s="9">
        <f>ROUND(SUM(G48:G50)/SUM(F48:F50),3)</f>
        <v>1.147</v>
      </c>
      <c r="H56" s="9">
        <f>ROUND(SUM(H48:H49)/SUM(G48:G49),3)</f>
        <v>1.085</v>
      </c>
      <c r="I56" s="9">
        <f>ROUND(SUM(I48)/SUM(H48),3)</f>
        <v>1.0249999999999999</v>
      </c>
      <c r="K56" s="8" t="s">
        <v>27</v>
      </c>
    </row>
    <row r="57" spans="3:11" x14ac:dyDescent="0.25">
      <c r="K57" s="8" t="s">
        <v>33</v>
      </c>
    </row>
    <row r="58" spans="3:11" x14ac:dyDescent="0.25">
      <c r="K58" s="8" t="s">
        <v>30</v>
      </c>
    </row>
    <row r="59" spans="3:11" x14ac:dyDescent="0.25">
      <c r="C59" s="2" t="s">
        <v>16</v>
      </c>
    </row>
    <row r="61" spans="3:11" x14ac:dyDescent="0.25">
      <c r="D61" s="11" t="s">
        <v>1</v>
      </c>
      <c r="E61" s="11"/>
      <c r="F61" s="11"/>
      <c r="G61" s="11"/>
      <c r="H61" s="11"/>
      <c r="I61" s="11"/>
    </row>
    <row r="62" spans="3:11" x14ac:dyDescent="0.25">
      <c r="C62" t="s">
        <v>8</v>
      </c>
      <c r="D62">
        <v>0</v>
      </c>
      <c r="E62">
        <v>1</v>
      </c>
      <c r="F62">
        <v>2</v>
      </c>
      <c r="G62">
        <v>3</v>
      </c>
      <c r="H62">
        <v>4</v>
      </c>
      <c r="I62">
        <v>5</v>
      </c>
    </row>
    <row r="63" spans="3:11" x14ac:dyDescent="0.25">
      <c r="C63">
        <v>2013</v>
      </c>
      <c r="D63" s="1">
        <f>D48</f>
        <v>2041.0994161840129</v>
      </c>
      <c r="E63" s="1">
        <f t="shared" ref="E63:I63" si="1">E48</f>
        <v>3699.4048345928131</v>
      </c>
      <c r="F63" s="1">
        <f t="shared" si="1"/>
        <v>5239.0812312008129</v>
      </c>
      <c r="G63" s="1">
        <f t="shared" si="1"/>
        <v>6024.1464912008123</v>
      </c>
      <c r="H63" s="1">
        <f t="shared" si="1"/>
        <v>6582.948491200812</v>
      </c>
      <c r="I63" s="1">
        <f t="shared" si="1"/>
        <v>6744.948491200812</v>
      </c>
    </row>
    <row r="64" spans="3:11" x14ac:dyDescent="0.25">
      <c r="C64">
        <v>2014</v>
      </c>
      <c r="D64" s="1">
        <f t="shared" ref="D64:H64" si="2">D49</f>
        <v>2228.2792675175201</v>
      </c>
      <c r="E64" s="1">
        <f t="shared" si="2"/>
        <v>3922.3582406215201</v>
      </c>
      <c r="F64" s="1">
        <f t="shared" si="2"/>
        <v>5523.4641246215197</v>
      </c>
      <c r="G64" s="1">
        <f t="shared" si="2"/>
        <v>6373.0081246215195</v>
      </c>
      <c r="H64" s="1">
        <f t="shared" si="2"/>
        <v>6869.0081246215195</v>
      </c>
      <c r="I64" s="6">
        <f>H64*I$56</f>
        <v>7040.7333277370572</v>
      </c>
    </row>
    <row r="65" spans="3:11" x14ac:dyDescent="0.25">
      <c r="C65">
        <v>2015</v>
      </c>
      <c r="D65" s="1">
        <f t="shared" ref="D65:G65" si="3">D50</f>
        <v>2379.1044885440001</v>
      </c>
      <c r="E65" s="1">
        <f t="shared" si="3"/>
        <v>4246.1712565439993</v>
      </c>
      <c r="F65" s="1">
        <f t="shared" si="3"/>
        <v>5971.0342565439987</v>
      </c>
      <c r="G65" s="1">
        <f t="shared" si="3"/>
        <v>6801.0342565439987</v>
      </c>
      <c r="H65" s="6">
        <f t="shared" ref="H65:I65" si="4">G65*H$56</f>
        <v>7379.1221683502381</v>
      </c>
      <c r="I65" s="6">
        <f t="shared" si="4"/>
        <v>7563.6002225589937</v>
      </c>
    </row>
    <row r="66" spans="3:11" x14ac:dyDescent="0.25">
      <c r="C66">
        <v>2016</v>
      </c>
      <c r="D66" s="1">
        <f t="shared" ref="D66:F66" si="5">D51</f>
        <v>2737.5813079999998</v>
      </c>
      <c r="E66" s="1">
        <f t="shared" si="5"/>
        <v>4857.3173079999997</v>
      </c>
      <c r="F66" s="1">
        <f t="shared" si="5"/>
        <v>6843.3173079999997</v>
      </c>
      <c r="G66" s="6">
        <f t="shared" ref="G66:I66" si="6">F66*G$56</f>
        <v>7849.2849522759998</v>
      </c>
      <c r="H66" s="6">
        <f t="shared" si="6"/>
        <v>8516.4741732194598</v>
      </c>
      <c r="I66" s="6">
        <f t="shared" si="6"/>
        <v>8729.3860275499446</v>
      </c>
      <c r="K66" s="8" t="s">
        <v>24</v>
      </c>
    </row>
    <row r="67" spans="3:11" x14ac:dyDescent="0.25">
      <c r="C67">
        <v>2017</v>
      </c>
      <c r="D67" s="1">
        <f t="shared" ref="D67:E67" si="7">D52</f>
        <v>2546.5699999999997</v>
      </c>
      <c r="E67" s="1">
        <f t="shared" si="7"/>
        <v>4549.57</v>
      </c>
      <c r="F67" s="6">
        <f t="shared" ref="F67:I67" si="8">E67*F$56</f>
        <v>6414.8936999999996</v>
      </c>
      <c r="G67" s="6">
        <f t="shared" si="8"/>
        <v>7357.8830738999995</v>
      </c>
      <c r="H67" s="6">
        <f t="shared" si="8"/>
        <v>7983.3031351814989</v>
      </c>
      <c r="I67" s="6">
        <f t="shared" si="8"/>
        <v>8182.885713561036</v>
      </c>
      <c r="K67" s="8" t="s">
        <v>32</v>
      </c>
    </row>
    <row r="68" spans="3:11" x14ac:dyDescent="0.25">
      <c r="C68">
        <v>2018</v>
      </c>
      <c r="D68" s="1">
        <f t="shared" ref="D68" si="9">D53</f>
        <v>2817</v>
      </c>
      <c r="E68" s="6">
        <f>D68*E$56</f>
        <v>5022.7109999999993</v>
      </c>
      <c r="F68" s="6">
        <f t="shared" ref="F68:I68" si="10">E68*F$56</f>
        <v>7082.0225099999989</v>
      </c>
      <c r="G68" s="6">
        <f t="shared" si="10"/>
        <v>8123.079818969999</v>
      </c>
      <c r="H68" s="6">
        <f t="shared" si="10"/>
        <v>8813.5416035824492</v>
      </c>
      <c r="I68" s="6">
        <f t="shared" si="10"/>
        <v>9033.8801436720096</v>
      </c>
      <c r="K68" s="8" t="s">
        <v>30</v>
      </c>
    </row>
    <row r="71" spans="3:11" x14ac:dyDescent="0.25">
      <c r="C71" s="2" t="s">
        <v>17</v>
      </c>
    </row>
    <row r="73" spans="3:11" x14ac:dyDescent="0.25">
      <c r="C73" s="6">
        <f>I67-H67</f>
        <v>199.58257837953715</v>
      </c>
      <c r="E73" s="8" t="s">
        <v>25</v>
      </c>
    </row>
    <row r="74" spans="3:11" x14ac:dyDescent="0.25">
      <c r="E74" s="8" t="s">
        <v>37</v>
      </c>
    </row>
    <row r="76" spans="3:11" x14ac:dyDescent="0.25">
      <c r="C76" t="s">
        <v>29</v>
      </c>
    </row>
  </sheetData>
  <mergeCells count="4">
    <mergeCell ref="D22:I22"/>
    <mergeCell ref="D34:I34"/>
    <mergeCell ref="D46:I46"/>
    <mergeCell ref="D61:I61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A6270-6092-4FA0-9417-BE9B8FC39D88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cfdab824-e670-41f2-a5ee-7d4504103506"/>
    <ds:schemaRef ds:uri="http://schemas.microsoft.com/office/infopath/2007/PartnerControls"/>
    <ds:schemaRef ds:uri="http://schemas.openxmlformats.org/package/2006/metadata/core-properties"/>
    <ds:schemaRef ds:uri="e0a82e4c-fab7-409b-9177-d9582bcd9bf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EADF47-4D3F-4EFD-961D-A17BCBB46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8BC06-125E-44FB-AC17-12BE932E0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(i)</vt:lpstr>
      <vt:lpstr>(ii)</vt:lpstr>
      <vt:lpstr>(iii)</vt:lpstr>
      <vt:lpstr>(iv)</vt:lpstr>
    </vt:vector>
  </TitlesOfParts>
  <Company>Standard Life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Williamson</dc:creator>
  <cp:lastModifiedBy>Rosie Brooks</cp:lastModifiedBy>
  <cp:lastPrinted>2019-04-25T06:07:35Z</cp:lastPrinted>
  <dcterms:created xsi:type="dcterms:W3CDTF">2018-07-27T13:23:02Z</dcterms:created>
  <dcterms:modified xsi:type="dcterms:W3CDTF">2025-11-12T12:19:16Z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