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5CA85D8E-1458-4740-B1EE-5193FC4C8617}" xr6:coauthVersionLast="47" xr6:coauthVersionMax="47" xr10:uidLastSave="{00000000-0000-0000-0000-000000000000}"/>
  <bookViews>
    <workbookView xWindow="-120" yWindow="-120" windowWidth="29040" windowHeight="15840" xr2:uid="{DB5F6DBF-02EE-44A5-AFA1-9082BC33F724}"/>
  </bookViews>
  <sheets>
    <sheet name="Data" sheetId="3" r:id="rId1"/>
    <sheet name="i" sheetId="1" r:id="rId2"/>
    <sheet name="ii" sheetId="2" r:id="rId3"/>
    <sheet name="iii" sheetId="4" r:id="rId4"/>
    <sheet name="iv" sheetId="5" r:id="rId5"/>
    <sheet name="v" sheetId="6" r:id="rId6"/>
  </sheets>
  <definedNames>
    <definedName name="Debt_A" localSheetId="0">Data!$B$5</definedName>
    <definedName name="Debt_A" localSheetId="1">i!$B$5</definedName>
    <definedName name="Debt_A" localSheetId="2">ii!$B$5</definedName>
    <definedName name="Debt_A" localSheetId="3">iii!$B$5</definedName>
    <definedName name="Debt_A" localSheetId="4">iv!$B$5</definedName>
    <definedName name="Debt_A" localSheetId="5">v!$B$5</definedName>
    <definedName name="Debt_B" localSheetId="0">Data!$B$17</definedName>
    <definedName name="Debt_B" localSheetId="1">i!$B$17</definedName>
    <definedName name="Debt_B" localSheetId="2">ii!$B$17</definedName>
    <definedName name="Debt_B" localSheetId="3">iii!$B$17</definedName>
    <definedName name="Debt_B" localSheetId="4">iv!$B$17</definedName>
    <definedName name="Debt_B" localSheetId="5">v!$B$17</definedName>
    <definedName name="Other_assets_A" localSheetId="0">Data!$B$8</definedName>
    <definedName name="Other_assets_A" localSheetId="1">i!$B$8</definedName>
    <definedName name="Other_assets_A" localSheetId="2">ii!$B$8</definedName>
    <definedName name="Other_assets_A" localSheetId="3">iii!$B$8</definedName>
    <definedName name="Other_assets_A" localSheetId="4">iv!$B$8</definedName>
    <definedName name="Other_assets_A" localSheetId="5">v!$B$8</definedName>
    <definedName name="Other_assets_B" localSheetId="0">Data!$B$20</definedName>
    <definedName name="Other_assets_B" localSheetId="1">i!$B$20</definedName>
    <definedName name="Other_assets_B" localSheetId="2">ii!$B$20</definedName>
    <definedName name="Other_assets_B" localSheetId="3">iii!$B$20</definedName>
    <definedName name="Other_assets_B" localSheetId="4">iv!$B$20</definedName>
    <definedName name="Other_assets_B" localSheetId="5">v!$B$20</definedName>
    <definedName name="Share_price_A" localSheetId="0">Data!$B$3</definedName>
    <definedName name="Share_price_A" localSheetId="1">i!$B$3</definedName>
    <definedName name="Share_price_A" localSheetId="2">ii!$B$3</definedName>
    <definedName name="Share_price_A" localSheetId="3">iii!$B$3</definedName>
    <definedName name="Share_price_A" localSheetId="4">iv!$B$3</definedName>
    <definedName name="Share_price_A" localSheetId="5">v!$B$3</definedName>
    <definedName name="Share_price_B" localSheetId="0">Data!$B$15</definedName>
    <definedName name="Share_price_B" localSheetId="1">i!$B$15</definedName>
    <definedName name="Share_price_B" localSheetId="2">ii!$B$15</definedName>
    <definedName name="Share_price_B" localSheetId="3">iii!$B$15</definedName>
    <definedName name="Share_price_B" localSheetId="4">iv!$B$15</definedName>
    <definedName name="Share_price_B" localSheetId="5">v!$B$15</definedName>
    <definedName name="Shares_in_issue_A" localSheetId="0">Data!$B$4</definedName>
    <definedName name="Shares_in_issue_A" localSheetId="1">i!$B$4</definedName>
    <definedName name="Shares_in_issue_A" localSheetId="2">ii!$B$4</definedName>
    <definedName name="Shares_in_issue_A" localSheetId="3">iii!$B$4</definedName>
    <definedName name="Shares_in_issue_A" localSheetId="4">iv!$B$4</definedName>
    <definedName name="Shares_in_issue_A" localSheetId="5">v!$B$4</definedName>
    <definedName name="Shares_in_issue_B" localSheetId="0">Data!$B$16</definedName>
    <definedName name="Shares_in_issue_B" localSheetId="1">i!$B$16</definedName>
    <definedName name="Shares_in_issue_B" localSheetId="2">ii!$B$16</definedName>
    <definedName name="Shares_in_issue_B" localSheetId="3">iii!$B$16</definedName>
    <definedName name="Shares_in_issue_B" localSheetId="4">iv!$B$16</definedName>
    <definedName name="Shares_in_issue_B" localSheetId="5">v!$B$16</definedName>
    <definedName name="Term_of_debt_A" localSheetId="0">Data!$B$6</definedName>
    <definedName name="Term_of_debt_A" localSheetId="1">i!$B$6</definedName>
    <definedName name="Term_of_debt_A" localSheetId="2">ii!$B$6</definedName>
    <definedName name="Term_of_debt_A" localSheetId="3">iii!$B$6</definedName>
    <definedName name="Term_of_debt_A" localSheetId="4">iv!$B$6</definedName>
    <definedName name="Term_of_debt_A" localSheetId="5">v!$B$6</definedName>
    <definedName name="Term_of_debt_B" localSheetId="0">Data!$B$18</definedName>
    <definedName name="Term_of_debt_B" localSheetId="1">i!$B$18</definedName>
    <definedName name="Term_of_debt_B" localSheetId="2">ii!$B$18</definedName>
    <definedName name="Term_of_debt_B" localSheetId="3">iii!$B$18</definedName>
    <definedName name="Term_of_debt_B" localSheetId="4">iv!$B$18</definedName>
    <definedName name="Term_of_debt_B" localSheetId="5">v!$B$18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4" i="2"/>
  <c r="F21" i="1" l="1"/>
  <c r="E21" i="1"/>
  <c r="E11" i="3" l="1"/>
  <c r="E10" i="3"/>
  <c r="B21" i="6"/>
  <c r="F3" i="6" s="1"/>
  <c r="B9" i="6"/>
  <c r="E3" i="6" s="1"/>
  <c r="F5" i="6"/>
  <c r="F11" i="6" s="1"/>
  <c r="E5" i="6"/>
  <c r="E11" i="6" s="1"/>
  <c r="F4" i="6"/>
  <c r="E4" i="6"/>
  <c r="B21" i="5"/>
  <c r="F3" i="5" s="1"/>
  <c r="B9" i="5"/>
  <c r="E3" i="5" s="1"/>
  <c r="F5" i="5"/>
  <c r="F11" i="5" s="1"/>
  <c r="E5" i="5"/>
  <c r="E11" i="5" s="1"/>
  <c r="F4" i="5"/>
  <c r="E4" i="5"/>
  <c r="B21" i="4"/>
  <c r="F3" i="4" s="1"/>
  <c r="B9" i="4"/>
  <c r="F5" i="4"/>
  <c r="F11" i="4" s="1"/>
  <c r="F4" i="4"/>
  <c r="B21" i="3"/>
  <c r="B9" i="3"/>
  <c r="B21" i="2"/>
  <c r="B9" i="2"/>
  <c r="E3" i="2" s="1"/>
  <c r="E11" i="2"/>
  <c r="F5" i="1"/>
  <c r="F11" i="1" s="1"/>
  <c r="F4" i="1"/>
  <c r="E4" i="1"/>
  <c r="E5" i="1"/>
  <c r="E11" i="1" s="1"/>
  <c r="F12" i="6" l="1"/>
  <c r="F13" i="6" s="1"/>
  <c r="F15" i="6" s="1"/>
  <c r="F21" i="6" s="1"/>
  <c r="F10" i="4"/>
  <c r="E10" i="5"/>
  <c r="E10" i="6"/>
  <c r="E12" i="6"/>
  <c r="E13" i="6" s="1"/>
  <c r="E15" i="6" s="1"/>
  <c r="E21" i="6" s="1"/>
  <c r="F10" i="5"/>
  <c r="F10" i="6"/>
  <c r="E12" i="3"/>
  <c r="F12" i="5"/>
  <c r="F13" i="5" s="1"/>
  <c r="F15" i="5" s="1"/>
  <c r="F21" i="5" s="1"/>
  <c r="E12" i="5"/>
  <c r="E14" i="5" s="1"/>
  <c r="F12" i="4"/>
  <c r="F14" i="4" s="1"/>
  <c r="E12" i="2"/>
  <c r="E14" i="2" s="1"/>
  <c r="E10" i="2"/>
  <c r="F10" i="1"/>
  <c r="E10" i="1"/>
  <c r="F14" i="6" l="1"/>
  <c r="F18" i="6" s="1"/>
  <c r="E14" i="6"/>
  <c r="E19" i="6" s="1"/>
  <c r="E13" i="5"/>
  <c r="E15" i="5" s="1"/>
  <c r="E21" i="5" s="1"/>
  <c r="F14" i="5"/>
  <c r="G21" i="5" s="1"/>
  <c r="E14" i="3"/>
  <c r="E13" i="3"/>
  <c r="E15" i="3" s="1"/>
  <c r="F13" i="4"/>
  <c r="F15" i="4" s="1"/>
  <c r="E19" i="5"/>
  <c r="E13" i="2"/>
  <c r="E15" i="2" s="1"/>
  <c r="B21" i="1"/>
  <c r="F3" i="1" s="1"/>
  <c r="F12" i="1" s="1"/>
  <c r="B9" i="1"/>
  <c r="E3" i="1" s="1"/>
  <c r="E12" i="1" s="1"/>
  <c r="F18" i="5" l="1"/>
  <c r="E18" i="5"/>
  <c r="E19" i="2"/>
  <c r="E21" i="2"/>
  <c r="F24" i="6" s="1"/>
  <c r="F26" i="6" s="1"/>
  <c r="F19" i="4"/>
  <c r="F21" i="4"/>
  <c r="G24" i="6" s="1"/>
  <c r="G26" i="6" s="1"/>
  <c r="E18" i="6"/>
  <c r="F19" i="6"/>
  <c r="F19" i="5"/>
  <c r="G21" i="6"/>
  <c r="H24" i="6" s="1"/>
  <c r="H25" i="6"/>
  <c r="E18" i="3"/>
  <c r="E19" i="3"/>
  <c r="F18" i="4"/>
  <c r="E18" i="2"/>
  <c r="F13" i="1"/>
  <c r="F15" i="1" s="1"/>
  <c r="F14" i="1"/>
  <c r="E14" i="1"/>
  <c r="E13" i="1"/>
  <c r="E15" i="1" s="1"/>
  <c r="H26" i="6" l="1"/>
  <c r="E19" i="1"/>
  <c r="E18" i="1"/>
  <c r="F18" i="1"/>
  <c r="F19" i="1"/>
</calcChain>
</file>

<file path=xl/sharedStrings.xml><?xml version="1.0" encoding="utf-8"?>
<sst xmlns="http://schemas.openxmlformats.org/spreadsheetml/2006/main" count="249" uniqueCount="49">
  <si>
    <t>Company A</t>
  </si>
  <si>
    <t>Share price</t>
  </si>
  <si>
    <t>Debt</t>
  </si>
  <si>
    <t>Shares in issue</t>
  </si>
  <si>
    <t>Other assets</t>
  </si>
  <si>
    <t>Company B</t>
  </si>
  <si>
    <t>Total assets</t>
  </si>
  <si>
    <t>Term of debt</t>
  </si>
  <si>
    <t>Parameters</t>
  </si>
  <si>
    <t>Strike price</t>
  </si>
  <si>
    <t>Maturity</t>
  </si>
  <si>
    <t>Risk-free rate</t>
  </si>
  <si>
    <t>Volatility</t>
  </si>
  <si>
    <t>Calculations</t>
  </si>
  <si>
    <t>Present value of strike</t>
  </si>
  <si>
    <r>
      <t>s</t>
    </r>
    <r>
      <rPr>
        <sz val="11"/>
        <color theme="1"/>
        <rFont val="Calibri"/>
        <family val="2"/>
        <scheme val="minor"/>
      </rPr>
      <t>*t^.5</t>
    </r>
  </si>
  <si>
    <t>d1</t>
  </si>
  <si>
    <t>d2</t>
  </si>
  <si>
    <t>N(d1)</t>
  </si>
  <si>
    <t>N(d2)</t>
  </si>
  <si>
    <t>Option values</t>
  </si>
  <si>
    <t>Value of Put option</t>
  </si>
  <si>
    <t>Value of Call option</t>
  </si>
  <si>
    <t>Debt interest rate</t>
  </si>
  <si>
    <t>Probability</t>
  </si>
  <si>
    <t>Probability receive £10m back</t>
  </si>
  <si>
    <t>Probability receive £5m back</t>
  </si>
  <si>
    <t>Probability receive nothing</t>
  </si>
  <si>
    <t>Lend to A</t>
  </si>
  <si>
    <t>Lend to B</t>
  </si>
  <si>
    <t>Split lending</t>
  </si>
  <si>
    <t>When we split the lending there is a lower chance of the whole £10m being repaid</t>
  </si>
  <si>
    <t>But a significant chance of at least £5m being repaid</t>
  </si>
  <si>
    <t>And a much smaller chance of losing all our money than if we lent it all to one company</t>
  </si>
  <si>
    <t>[1]</t>
  </si>
  <si>
    <t>Black-Scholes calculator</t>
  </si>
  <si>
    <t>Both</t>
  </si>
  <si>
    <t>[2]</t>
  </si>
  <si>
    <t>[Max 8 overall]</t>
  </si>
  <si>
    <t>[0.5]</t>
  </si>
  <si>
    <t>[0.5] each</t>
  </si>
  <si>
    <t>[0.5] each for correct volatilities</t>
  </si>
  <si>
    <t>This shows diversification of risk</t>
  </si>
  <si>
    <t>[0.5] each for goal seeking to correct call option value (ar ot least fairly close)</t>
  </si>
  <si>
    <t>Can also work with all numbers divided by 1,000,000</t>
  </si>
  <si>
    <t>[0.5] for picking up N(d2)</t>
  </si>
  <si>
    <t>[0.5] for using volatility from (i)</t>
  </si>
  <si>
    <t>Could show some other risk metric e.g. expected payback or downside risk</t>
  </si>
  <si>
    <t>[Max 6 if answer is only words with no figures to back it up]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</si>
</sst>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3" fillId="0" borderId="0" xfId="0" applyFont="1"/>
    <xf numFmtId="10" fontId="0" fillId="2" borderId="0" xfId="0" applyNumberFormat="1" applyFill="1"/>
    <xf numFmtId="0" fontId="4" fillId="0" borderId="0" xfId="0" applyFont="1"/>
    <xf numFmtId="165" fontId="0" fillId="0" borderId="0" xfId="0" applyNumberFormat="1"/>
    <xf numFmtId="0" fontId="2" fillId="0" borderId="0" xfId="0" applyFont="1"/>
    <xf numFmtId="164" fontId="0" fillId="2" borderId="0" xfId="0" applyNumberFormat="1" applyFill="1"/>
    <xf numFmtId="164" fontId="0" fillId="0" borderId="0" xfId="1" applyNumberFormat="1" applyFont="1" applyFill="1" applyBorder="1"/>
    <xf numFmtId="164" fontId="0" fillId="0" borderId="0" xfId="1" applyNumberFormat="1" applyFont="1" applyBorder="1"/>
    <xf numFmtId="9" fontId="0" fillId="0" borderId="0" xfId="0" applyNumberFormat="1"/>
    <xf numFmtId="0" fontId="0" fillId="3" borderId="0" xfId="0" applyFill="1"/>
    <xf numFmtId="0" fontId="0" fillId="4" borderId="0" xfId="0" applyFill="1"/>
    <xf numFmtId="10" fontId="0" fillId="4" borderId="0" xfId="0" applyNumberFormat="1" applyFill="1"/>
    <xf numFmtId="165" fontId="0" fillId="4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ED65-2026-4566-8858-E5B2FF3886A1}">
  <dimension ref="A1:E22"/>
  <sheetViews>
    <sheetView tabSelected="1" workbookViewId="0"/>
  </sheetViews>
  <sheetFormatPr defaultRowHeight="15" x14ac:dyDescent="0.25"/>
  <cols>
    <col min="1" max="1" width="14.140625" bestFit="1" customWidth="1"/>
    <col min="2" max="2" width="13.28515625" bestFit="1" customWidth="1"/>
    <col min="4" max="4" width="21.140625" bestFit="1" customWidth="1"/>
    <col min="5" max="5" width="11.5703125" bestFit="1" customWidth="1"/>
  </cols>
  <sheetData>
    <row r="1" spans="1:5" x14ac:dyDescent="0.25">
      <c r="D1" s="6" t="s">
        <v>35</v>
      </c>
    </row>
    <row r="2" spans="1:5" x14ac:dyDescent="0.25">
      <c r="A2" t="s">
        <v>0</v>
      </c>
      <c r="D2" s="2" t="s">
        <v>8</v>
      </c>
      <c r="E2" s="2"/>
    </row>
    <row r="3" spans="1:5" x14ac:dyDescent="0.25">
      <c r="A3" t="s">
        <v>1</v>
      </c>
      <c r="B3" s="1">
        <v>25</v>
      </c>
      <c r="D3" t="s">
        <v>1</v>
      </c>
      <c r="E3" s="7"/>
    </row>
    <row r="4" spans="1:5" x14ac:dyDescent="0.25">
      <c r="A4" t="s">
        <v>3</v>
      </c>
      <c r="B4" s="1">
        <v>1000000</v>
      </c>
      <c r="D4" t="s">
        <v>9</v>
      </c>
      <c r="E4" s="7"/>
    </row>
    <row r="5" spans="1:5" x14ac:dyDescent="0.25">
      <c r="A5" t="s">
        <v>2</v>
      </c>
      <c r="B5" s="1">
        <v>20000000</v>
      </c>
      <c r="D5" t="s">
        <v>10</v>
      </c>
      <c r="E5" s="7"/>
    </row>
    <row r="6" spans="1:5" x14ac:dyDescent="0.25">
      <c r="A6" t="s">
        <v>7</v>
      </c>
      <c r="B6" s="1">
        <v>10</v>
      </c>
      <c r="D6" t="s">
        <v>11</v>
      </c>
      <c r="E6" s="3"/>
    </row>
    <row r="7" spans="1:5" x14ac:dyDescent="0.25">
      <c r="A7" t="s">
        <v>23</v>
      </c>
      <c r="B7" s="10">
        <v>0.1</v>
      </c>
      <c r="D7" s="4" t="s">
        <v>12</v>
      </c>
      <c r="E7" s="3"/>
    </row>
    <row r="8" spans="1:5" x14ac:dyDescent="0.25">
      <c r="A8" t="s">
        <v>4</v>
      </c>
      <c r="B8" s="1">
        <v>30000000</v>
      </c>
    </row>
    <row r="9" spans="1:5" x14ac:dyDescent="0.25">
      <c r="A9" t="s">
        <v>6</v>
      </c>
      <c r="B9" s="1">
        <f>Debt_A+Other_assets_A</f>
        <v>50000000</v>
      </c>
      <c r="D9" s="2" t="s">
        <v>13</v>
      </c>
    </row>
    <row r="10" spans="1:5" x14ac:dyDescent="0.25">
      <c r="B10" s="1"/>
      <c r="D10" t="s">
        <v>14</v>
      </c>
      <c r="E10" s="8">
        <f>++E4*EXP(-E6*E5)</f>
        <v>0</v>
      </c>
    </row>
    <row r="11" spans="1:5" x14ac:dyDescent="0.25">
      <c r="B11" s="1"/>
      <c r="D11" s="4" t="s">
        <v>15</v>
      </c>
      <c r="E11" s="5">
        <f>+E7*E5^0.5</f>
        <v>0</v>
      </c>
    </row>
    <row r="12" spans="1:5" x14ac:dyDescent="0.25">
      <c r="B12" s="1"/>
      <c r="D12" t="s">
        <v>16</v>
      </c>
      <c r="E12" s="5" t="e">
        <f>++(LN(E3/E4)+(E6+E7*E7/2)*E5)/(E7*E5^0.5)</f>
        <v>#DIV/0!</v>
      </c>
    </row>
    <row r="13" spans="1:5" x14ac:dyDescent="0.25">
      <c r="B13" s="1"/>
      <c r="D13" t="s">
        <v>17</v>
      </c>
      <c r="E13" s="5" t="e">
        <f>+E12-E11</f>
        <v>#DIV/0!</v>
      </c>
    </row>
    <row r="14" spans="1:5" x14ac:dyDescent="0.25">
      <c r="A14" t="s">
        <v>5</v>
      </c>
      <c r="D14" s="4" t="s">
        <v>18</v>
      </c>
      <c r="E14" s="5" t="e">
        <f>_xlfn.NORM.DIST(E12,0,1,TRUE)</f>
        <v>#DIV/0!</v>
      </c>
    </row>
    <row r="15" spans="1:5" x14ac:dyDescent="0.25">
      <c r="A15" t="s">
        <v>1</v>
      </c>
      <c r="B15" s="1">
        <v>5</v>
      </c>
      <c r="D15" s="4" t="s">
        <v>19</v>
      </c>
      <c r="E15" s="5" t="e">
        <f>_xlfn.NORM.DIST(E13,0,1,TRUE)</f>
        <v>#DIV/0!</v>
      </c>
    </row>
    <row r="16" spans="1:5" x14ac:dyDescent="0.25">
      <c r="A16" t="s">
        <v>3</v>
      </c>
      <c r="B16" s="1">
        <v>1000000</v>
      </c>
    </row>
    <row r="17" spans="1:5" x14ac:dyDescent="0.25">
      <c r="A17" t="s">
        <v>2</v>
      </c>
      <c r="B17" s="1">
        <v>15000000</v>
      </c>
      <c r="D17" s="6" t="s">
        <v>20</v>
      </c>
    </row>
    <row r="18" spans="1:5" x14ac:dyDescent="0.25">
      <c r="A18" t="s">
        <v>7</v>
      </c>
      <c r="B18" s="1">
        <v>10</v>
      </c>
      <c r="D18" s="4" t="s">
        <v>21</v>
      </c>
      <c r="E18" s="9" t="e">
        <f>(E14-1)*E3-E15*E10+E10</f>
        <v>#DIV/0!</v>
      </c>
    </row>
    <row r="19" spans="1:5" x14ac:dyDescent="0.25">
      <c r="A19" t="s">
        <v>23</v>
      </c>
      <c r="B19" s="10">
        <v>0.1</v>
      </c>
      <c r="D19" s="4" t="s">
        <v>22</v>
      </c>
      <c r="E19" s="9" t="e">
        <f>E14*E3-E15*E10</f>
        <v>#DIV/0!</v>
      </c>
    </row>
    <row r="20" spans="1:5" x14ac:dyDescent="0.25">
      <c r="A20" t="s">
        <v>4</v>
      </c>
      <c r="B20" s="1">
        <v>10000000</v>
      </c>
    </row>
    <row r="21" spans="1:5" x14ac:dyDescent="0.25">
      <c r="A21" t="s">
        <v>6</v>
      </c>
      <c r="B21" s="1">
        <f>Debt_B+Other_assets_B</f>
        <v>25000000</v>
      </c>
    </row>
    <row r="22" spans="1:5" x14ac:dyDescent="0.25">
      <c r="B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CA8A-B4A3-45AC-85DE-540A084D7000}">
  <sheetPr>
    <pageSetUpPr fitToPage="1"/>
  </sheetPr>
  <dimension ref="A1:H23"/>
  <sheetViews>
    <sheetView workbookViewId="0"/>
  </sheetViews>
  <sheetFormatPr defaultRowHeight="15" x14ac:dyDescent="0.25"/>
  <cols>
    <col min="1" max="1" width="14.140625" bestFit="1" customWidth="1"/>
    <col min="2" max="2" width="13.28515625" bestFit="1" customWidth="1"/>
    <col min="4" max="4" width="21.140625" bestFit="1" customWidth="1"/>
    <col min="5" max="6" width="13.140625" customWidth="1"/>
  </cols>
  <sheetData>
    <row r="1" spans="1:8" x14ac:dyDescent="0.25">
      <c r="E1" t="s">
        <v>0</v>
      </c>
      <c r="F1" t="s">
        <v>5</v>
      </c>
    </row>
    <row r="2" spans="1:8" x14ac:dyDescent="0.25">
      <c r="A2" t="s">
        <v>0</v>
      </c>
      <c r="D2" s="2" t="s">
        <v>8</v>
      </c>
      <c r="E2" s="2"/>
      <c r="F2" s="2"/>
    </row>
    <row r="3" spans="1:8" x14ac:dyDescent="0.25">
      <c r="A3" t="s">
        <v>1</v>
      </c>
      <c r="B3" s="1">
        <v>25</v>
      </c>
      <c r="D3" t="s">
        <v>1</v>
      </c>
      <c r="E3" s="7">
        <f>B9</f>
        <v>50000000</v>
      </c>
      <c r="F3" s="7">
        <f>B21</f>
        <v>25000000</v>
      </c>
      <c r="H3" s="11" t="s">
        <v>40</v>
      </c>
    </row>
    <row r="4" spans="1:8" x14ac:dyDescent="0.25">
      <c r="A4" t="s">
        <v>3</v>
      </c>
      <c r="B4" s="1">
        <v>1000000</v>
      </c>
      <c r="D4" t="s">
        <v>9</v>
      </c>
      <c r="E4" s="7">
        <f>Debt_A*(1+$B$7)^Term_of_debt_A</f>
        <v>51874849.202000037</v>
      </c>
      <c r="F4" s="7">
        <f>Debt_B*(1+$B$19)^Term_of_debt_B</f>
        <v>38906136.901500031</v>
      </c>
      <c r="H4" s="11" t="s">
        <v>40</v>
      </c>
    </row>
    <row r="5" spans="1:8" x14ac:dyDescent="0.25">
      <c r="A5" t="s">
        <v>2</v>
      </c>
      <c r="B5" s="1">
        <v>20000000</v>
      </c>
      <c r="D5" t="s">
        <v>10</v>
      </c>
      <c r="E5" s="7">
        <f>Term_of_debt_A</f>
        <v>10</v>
      </c>
      <c r="F5" s="7">
        <f>Term_of_debt_B</f>
        <v>10</v>
      </c>
      <c r="H5" s="11" t="s">
        <v>40</v>
      </c>
    </row>
    <row r="6" spans="1:8" x14ac:dyDescent="0.25">
      <c r="A6" t="s">
        <v>7</v>
      </c>
      <c r="B6" s="1">
        <v>10</v>
      </c>
      <c r="D6" t="s">
        <v>11</v>
      </c>
      <c r="E6" s="3">
        <v>0.06</v>
      </c>
      <c r="F6" s="3">
        <v>0.06</v>
      </c>
      <c r="H6" s="11" t="s">
        <v>40</v>
      </c>
    </row>
    <row r="7" spans="1:8" x14ac:dyDescent="0.25">
      <c r="A7" t="s">
        <v>23</v>
      </c>
      <c r="B7" s="10">
        <v>0.1</v>
      </c>
      <c r="D7" s="4" t="s">
        <v>12</v>
      </c>
      <c r="E7" s="3">
        <v>0.23449999999999999</v>
      </c>
      <c r="F7" s="3">
        <v>9.6600000000000005E-2</v>
      </c>
    </row>
    <row r="8" spans="1:8" x14ac:dyDescent="0.25">
      <c r="A8" t="s">
        <v>4</v>
      </c>
      <c r="B8" s="1">
        <v>30000000</v>
      </c>
    </row>
    <row r="9" spans="1:8" x14ac:dyDescent="0.25">
      <c r="A9" t="s">
        <v>6</v>
      </c>
      <c r="B9" s="1">
        <f>Debt_A+Other_assets_A</f>
        <v>50000000</v>
      </c>
      <c r="D9" s="2" t="s">
        <v>13</v>
      </c>
    </row>
    <row r="10" spans="1:8" x14ac:dyDescent="0.25">
      <c r="B10" s="1"/>
      <c r="D10" t="s">
        <v>14</v>
      </c>
      <c r="E10" s="8">
        <f>++E4*EXP(-E6*E5)</f>
        <v>28469520.862680539</v>
      </c>
      <c r="F10" s="8">
        <f>++F4*EXP(-F6*F5)</f>
        <v>21352140.647010408</v>
      </c>
    </row>
    <row r="11" spans="1:8" x14ac:dyDescent="0.25">
      <c r="B11" s="1"/>
      <c r="D11" s="4" t="s">
        <v>15</v>
      </c>
      <c r="E11" s="5">
        <f>+E7*E5^0.5</f>
        <v>0.74155411130948501</v>
      </c>
      <c r="F11" s="5">
        <f>+F7*F5^0.5</f>
        <v>0.30547602197226548</v>
      </c>
    </row>
    <row r="12" spans="1:8" x14ac:dyDescent="0.25">
      <c r="B12" s="1"/>
      <c r="D12" t="s">
        <v>16</v>
      </c>
      <c r="E12" s="5">
        <f>++(LN(E3/E4)+(E6+E7*E7/2)*E5)/(E7*E5^0.5)</f>
        <v>1.1302481788562437</v>
      </c>
      <c r="F12" s="5">
        <f>++(LN(F3/F4)+(F6+F7*F7/2)*F5)/(F7*F5^0.5)</f>
        <v>0.66905947119246356</v>
      </c>
    </row>
    <row r="13" spans="1:8" x14ac:dyDescent="0.25">
      <c r="B13" s="1"/>
      <c r="D13" t="s">
        <v>17</v>
      </c>
      <c r="E13" s="5">
        <f>+E12-E11</f>
        <v>0.38869406754675873</v>
      </c>
      <c r="F13" s="5">
        <f>+F12-F11</f>
        <v>0.36358344922019808</v>
      </c>
    </row>
    <row r="14" spans="1:8" x14ac:dyDescent="0.25">
      <c r="A14" t="s">
        <v>5</v>
      </c>
      <c r="D14" s="4" t="s">
        <v>18</v>
      </c>
      <c r="E14" s="5">
        <f>_xlfn.NORM.DIST(E12,0,1,TRUE)</f>
        <v>0.87081416812755152</v>
      </c>
      <c r="F14" s="5">
        <f>_xlfn.NORM.DIST(F12,0,1,TRUE)</f>
        <v>0.74827122901400867</v>
      </c>
    </row>
    <row r="15" spans="1:8" x14ac:dyDescent="0.25">
      <c r="A15" t="s">
        <v>1</v>
      </c>
      <c r="B15" s="1">
        <v>5</v>
      </c>
      <c r="D15" s="4" t="s">
        <v>19</v>
      </c>
      <c r="E15" s="5">
        <f>_xlfn.NORM.DIST(E13,0,1,TRUE)</f>
        <v>0.65124876431251288</v>
      </c>
      <c r="F15" s="5">
        <f>_xlfn.NORM.DIST(F13,0,1,TRUE)</f>
        <v>0.64191545613514422</v>
      </c>
    </row>
    <row r="16" spans="1:8" x14ac:dyDescent="0.25">
      <c r="A16" t="s">
        <v>3</v>
      </c>
      <c r="B16" s="1">
        <v>1000000</v>
      </c>
    </row>
    <row r="17" spans="1:8" x14ac:dyDescent="0.25">
      <c r="A17" t="s">
        <v>2</v>
      </c>
      <c r="B17" s="1">
        <v>15000000</v>
      </c>
      <c r="D17" s="6" t="s">
        <v>20</v>
      </c>
    </row>
    <row r="18" spans="1:8" x14ac:dyDescent="0.25">
      <c r="A18" t="s">
        <v>7</v>
      </c>
      <c r="B18" s="1">
        <v>10</v>
      </c>
      <c r="D18" s="4" t="s">
        <v>21</v>
      </c>
      <c r="E18" s="9">
        <f>(E14-1)*E3-E15*E10+E10</f>
        <v>3469488.9866681099</v>
      </c>
      <c r="F18" s="9">
        <f>(F14-1)*F3-F15*F10+F10</f>
        <v>1352652.2694731839</v>
      </c>
    </row>
    <row r="19" spans="1:8" x14ac:dyDescent="0.25">
      <c r="A19" t="s">
        <v>23</v>
      </c>
      <c r="B19" s="10">
        <v>0.1</v>
      </c>
      <c r="D19" s="4" t="s">
        <v>22</v>
      </c>
      <c r="E19" s="9">
        <f>E14*E3-E15*E10</f>
        <v>24999968.12398757</v>
      </c>
      <c r="F19" s="9">
        <f>F14*F3-F15*F10</f>
        <v>5000511.6224627756</v>
      </c>
      <c r="H19" s="11" t="s">
        <v>43</v>
      </c>
    </row>
    <row r="20" spans="1:8" x14ac:dyDescent="0.25">
      <c r="A20" t="s">
        <v>4</v>
      </c>
      <c r="B20" s="1">
        <v>10000000</v>
      </c>
    </row>
    <row r="21" spans="1:8" x14ac:dyDescent="0.25">
      <c r="A21" t="s">
        <v>6</v>
      </c>
      <c r="B21" s="1">
        <f>Debt_B+Other_assets_B</f>
        <v>25000000</v>
      </c>
      <c r="D21" t="s">
        <v>12</v>
      </c>
      <c r="E21" s="13">
        <f>E7</f>
        <v>0.23449999999999999</v>
      </c>
      <c r="F21" s="13">
        <f>F7</f>
        <v>9.6600000000000005E-2</v>
      </c>
      <c r="H21" s="11" t="s">
        <v>41</v>
      </c>
    </row>
    <row r="22" spans="1:8" x14ac:dyDescent="0.25">
      <c r="B22" s="1"/>
    </row>
    <row r="23" spans="1:8" x14ac:dyDescent="0.25">
      <c r="H23" s="11" t="s">
        <v>44</v>
      </c>
    </row>
  </sheetData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F400-44FC-4794-8D8F-CC9A17D8DFDC}">
  <sheetPr>
    <pageSetUpPr fitToPage="1"/>
  </sheetPr>
  <dimension ref="A1:G22"/>
  <sheetViews>
    <sheetView workbookViewId="0"/>
  </sheetViews>
  <sheetFormatPr defaultRowHeight="15" x14ac:dyDescent="0.25"/>
  <cols>
    <col min="1" max="1" width="14.140625" bestFit="1" customWidth="1"/>
    <col min="2" max="2" width="13.28515625" bestFit="1" customWidth="1"/>
    <col min="4" max="4" width="21.140625" bestFit="1" customWidth="1"/>
    <col min="5" max="5" width="13.140625" customWidth="1"/>
  </cols>
  <sheetData>
    <row r="1" spans="1:7" x14ac:dyDescent="0.25">
      <c r="E1" t="s">
        <v>0</v>
      </c>
    </row>
    <row r="2" spans="1:7" x14ac:dyDescent="0.25">
      <c r="A2" t="s">
        <v>0</v>
      </c>
      <c r="D2" s="2" t="s">
        <v>8</v>
      </c>
      <c r="E2" s="2"/>
    </row>
    <row r="3" spans="1:7" x14ac:dyDescent="0.25">
      <c r="A3" t="s">
        <v>1</v>
      </c>
      <c r="B3" s="1">
        <v>25</v>
      </c>
      <c r="D3" t="s">
        <v>1</v>
      </c>
      <c r="E3" s="7">
        <f>B9</f>
        <v>60000000</v>
      </c>
      <c r="G3" s="11" t="s">
        <v>34</v>
      </c>
    </row>
    <row r="4" spans="1:7" x14ac:dyDescent="0.25">
      <c r="A4" t="s">
        <v>3</v>
      </c>
      <c r="B4" s="1">
        <v>1000000</v>
      </c>
      <c r="D4" t="s">
        <v>9</v>
      </c>
      <c r="E4" s="7">
        <f>Debt_A*(1+$B$7)^Term_of_debt_A</f>
        <v>77812273.803000063</v>
      </c>
      <c r="G4" s="11" t="s">
        <v>34</v>
      </c>
    </row>
    <row r="5" spans="1:7" x14ac:dyDescent="0.25">
      <c r="A5" t="s">
        <v>2</v>
      </c>
      <c r="B5" s="1">
        <v>30000000</v>
      </c>
      <c r="D5" t="s">
        <v>10</v>
      </c>
      <c r="E5" s="7">
        <f>Term_of_debt_A</f>
        <v>10</v>
      </c>
    </row>
    <row r="6" spans="1:7" x14ac:dyDescent="0.25">
      <c r="A6" t="s">
        <v>7</v>
      </c>
      <c r="B6" s="1">
        <v>10</v>
      </c>
      <c r="D6" t="s">
        <v>11</v>
      </c>
      <c r="E6" s="3">
        <v>0.06</v>
      </c>
    </row>
    <row r="7" spans="1:7" x14ac:dyDescent="0.25">
      <c r="A7" t="s">
        <v>23</v>
      </c>
      <c r="B7" s="10">
        <v>0.1</v>
      </c>
      <c r="D7" s="4" t="s">
        <v>12</v>
      </c>
      <c r="E7" s="3">
        <v>0.23449999999999999</v>
      </c>
      <c r="G7" s="11" t="s">
        <v>46</v>
      </c>
    </row>
    <row r="8" spans="1:7" x14ac:dyDescent="0.25">
      <c r="A8" t="s">
        <v>4</v>
      </c>
      <c r="B8" s="1">
        <v>30000000</v>
      </c>
    </row>
    <row r="9" spans="1:7" x14ac:dyDescent="0.25">
      <c r="A9" t="s">
        <v>6</v>
      </c>
      <c r="B9" s="1">
        <f>Debt_A+Other_assets_A</f>
        <v>60000000</v>
      </c>
      <c r="D9" s="2" t="s">
        <v>13</v>
      </c>
    </row>
    <row r="10" spans="1:7" x14ac:dyDescent="0.25">
      <c r="B10" s="1"/>
      <c r="D10" t="s">
        <v>14</v>
      </c>
      <c r="E10" s="8">
        <f>++E4*EXP(-E6*E5)</f>
        <v>42704281.294020817</v>
      </c>
    </row>
    <row r="11" spans="1:7" x14ac:dyDescent="0.25">
      <c r="B11" s="1"/>
      <c r="D11" s="4" t="s">
        <v>15</v>
      </c>
      <c r="E11" s="5">
        <f>+E7*E5^0.5</f>
        <v>0.74155411130948501</v>
      </c>
    </row>
    <row r="12" spans="1:7" x14ac:dyDescent="0.25">
      <c r="B12" s="1"/>
      <c r="D12" t="s">
        <v>16</v>
      </c>
      <c r="E12" s="5">
        <f>++(LN(E3/E4)+(E6+E7*E7/2)*E5)/(E7*E5^0.5)</f>
        <v>0.82933480259544956</v>
      </c>
    </row>
    <row r="13" spans="1:7" x14ac:dyDescent="0.25">
      <c r="B13" s="1"/>
      <c r="D13" t="s">
        <v>17</v>
      </c>
      <c r="E13" s="5">
        <f>+E12-E11</f>
        <v>8.7780691285964552E-2</v>
      </c>
    </row>
    <row r="14" spans="1:7" x14ac:dyDescent="0.25">
      <c r="A14" t="s">
        <v>5</v>
      </c>
      <c r="D14" s="4" t="s">
        <v>18</v>
      </c>
      <c r="E14" s="5">
        <f>_xlfn.NORM.DIST(E12,0,1,TRUE)</f>
        <v>0.79654250862865528</v>
      </c>
      <c r="F14" s="5"/>
    </row>
    <row r="15" spans="1:7" x14ac:dyDescent="0.25">
      <c r="A15" t="s">
        <v>1</v>
      </c>
      <c r="B15" s="1">
        <v>5</v>
      </c>
      <c r="D15" s="4" t="s">
        <v>19</v>
      </c>
      <c r="E15" s="5">
        <f>_xlfn.NORM.DIST(E13,0,1,TRUE)</f>
        <v>0.53497450768155996</v>
      </c>
      <c r="F15" s="5"/>
    </row>
    <row r="16" spans="1:7" x14ac:dyDescent="0.25">
      <c r="A16" t="s">
        <v>3</v>
      </c>
      <c r="B16" s="1">
        <v>1000000</v>
      </c>
    </row>
    <row r="17" spans="1:7" x14ac:dyDescent="0.25">
      <c r="A17" t="s">
        <v>2</v>
      </c>
      <c r="B17" s="1">
        <v>15000000</v>
      </c>
      <c r="D17" s="6" t="s">
        <v>20</v>
      </c>
    </row>
    <row r="18" spans="1:7" x14ac:dyDescent="0.25">
      <c r="A18" t="s">
        <v>7</v>
      </c>
      <c r="B18" s="1">
        <v>10</v>
      </c>
      <c r="D18" s="4" t="s">
        <v>21</v>
      </c>
      <c r="E18" s="9">
        <f>(E14-1)*E3-E15*E10+E10</f>
        <v>7651129.9505764991</v>
      </c>
    </row>
    <row r="19" spans="1:7" x14ac:dyDescent="0.25">
      <c r="A19" t="s">
        <v>23</v>
      </c>
      <c r="B19" s="10">
        <v>0.1</v>
      </c>
      <c r="D19" s="4" t="s">
        <v>22</v>
      </c>
      <c r="E19" s="9">
        <f>E14*E3-E15*E10</f>
        <v>24946848.656555675</v>
      </c>
    </row>
    <row r="20" spans="1:7" x14ac:dyDescent="0.25">
      <c r="A20" t="s">
        <v>4</v>
      </c>
      <c r="B20" s="1">
        <v>10000000</v>
      </c>
    </row>
    <row r="21" spans="1:7" x14ac:dyDescent="0.25">
      <c r="A21" t="s">
        <v>6</v>
      </c>
      <c r="B21" s="1">
        <f>Debt_B+Other_assets_B</f>
        <v>25000000</v>
      </c>
      <c r="D21" t="s">
        <v>24</v>
      </c>
      <c r="E21" s="14">
        <f>E15</f>
        <v>0.53497450768155996</v>
      </c>
      <c r="G21" s="11" t="s">
        <v>45</v>
      </c>
    </row>
    <row r="22" spans="1:7" x14ac:dyDescent="0.25">
      <c r="B22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84D4-D009-44F5-82CE-3D4BD344C0E7}">
  <sheetPr>
    <pageSetUpPr fitToPage="1"/>
  </sheetPr>
  <dimension ref="A1:H22"/>
  <sheetViews>
    <sheetView workbookViewId="0"/>
  </sheetViews>
  <sheetFormatPr defaultRowHeight="15" x14ac:dyDescent="0.25"/>
  <cols>
    <col min="1" max="1" width="14.140625" bestFit="1" customWidth="1"/>
    <col min="2" max="2" width="13.28515625" bestFit="1" customWidth="1"/>
    <col min="4" max="4" width="21.140625" bestFit="1" customWidth="1"/>
    <col min="5" max="6" width="13.140625" customWidth="1"/>
  </cols>
  <sheetData>
    <row r="1" spans="1:8" x14ac:dyDescent="0.25">
      <c r="F1" t="s">
        <v>5</v>
      </c>
    </row>
    <row r="2" spans="1:8" x14ac:dyDescent="0.25">
      <c r="A2" t="s">
        <v>0</v>
      </c>
      <c r="D2" s="2" t="s">
        <v>8</v>
      </c>
      <c r="E2" s="2"/>
      <c r="F2" s="2"/>
    </row>
    <row r="3" spans="1:8" x14ac:dyDescent="0.25">
      <c r="A3" t="s">
        <v>1</v>
      </c>
      <c r="B3" s="1">
        <v>25</v>
      </c>
      <c r="D3" t="s">
        <v>1</v>
      </c>
      <c r="F3" s="7">
        <f>B21</f>
        <v>35000000</v>
      </c>
      <c r="H3" s="11" t="s">
        <v>34</v>
      </c>
    </row>
    <row r="4" spans="1:8" x14ac:dyDescent="0.25">
      <c r="A4" t="s">
        <v>3</v>
      </c>
      <c r="B4" s="1">
        <v>1000000</v>
      </c>
      <c r="D4" t="s">
        <v>9</v>
      </c>
      <c r="F4" s="7">
        <f>Debt_B*(1+$B$19)^Term_of_debt_B</f>
        <v>64843561.50250005</v>
      </c>
      <c r="H4" s="11" t="s">
        <v>34</v>
      </c>
    </row>
    <row r="5" spans="1:8" x14ac:dyDescent="0.25">
      <c r="A5" t="s">
        <v>2</v>
      </c>
      <c r="B5" s="1">
        <v>20000000</v>
      </c>
      <c r="D5" t="s">
        <v>10</v>
      </c>
      <c r="F5" s="7">
        <f>Term_of_debt_B</f>
        <v>10</v>
      </c>
    </row>
    <row r="6" spans="1:8" x14ac:dyDescent="0.25">
      <c r="A6" t="s">
        <v>7</v>
      </c>
      <c r="B6" s="1">
        <v>10</v>
      </c>
      <c r="D6" t="s">
        <v>11</v>
      </c>
      <c r="F6" s="3">
        <v>0.06</v>
      </c>
    </row>
    <row r="7" spans="1:8" x14ac:dyDescent="0.25">
      <c r="A7" t="s">
        <v>23</v>
      </c>
      <c r="B7" s="10">
        <v>0.1</v>
      </c>
      <c r="D7" s="4" t="s">
        <v>12</v>
      </c>
      <c r="F7" s="3">
        <v>9.6600000000000005E-2</v>
      </c>
      <c r="H7" s="11" t="s">
        <v>46</v>
      </c>
    </row>
    <row r="8" spans="1:8" x14ac:dyDescent="0.25">
      <c r="A8" t="s">
        <v>4</v>
      </c>
      <c r="B8" s="1">
        <v>30000000</v>
      </c>
    </row>
    <row r="9" spans="1:8" x14ac:dyDescent="0.25">
      <c r="A9" t="s">
        <v>6</v>
      </c>
      <c r="B9" s="1">
        <f>Debt_A+Other_assets_A</f>
        <v>50000000</v>
      </c>
      <c r="D9" s="2" t="s">
        <v>13</v>
      </c>
    </row>
    <row r="10" spans="1:8" x14ac:dyDescent="0.25">
      <c r="B10" s="1"/>
      <c r="D10" t="s">
        <v>14</v>
      </c>
      <c r="E10" s="8"/>
      <c r="F10" s="8">
        <f>++F4*EXP(-F6*F5)</f>
        <v>35586901.078350678</v>
      </c>
    </row>
    <row r="11" spans="1:8" x14ac:dyDescent="0.25">
      <c r="B11" s="1"/>
      <c r="D11" s="4" t="s">
        <v>15</v>
      </c>
      <c r="E11" s="5"/>
      <c r="F11" s="5">
        <f>+F7*F5^0.5</f>
        <v>0.30547602197226548</v>
      </c>
    </row>
    <row r="12" spans="1:8" x14ac:dyDescent="0.25">
      <c r="B12" s="1"/>
      <c r="D12" t="s">
        <v>16</v>
      </c>
      <c r="E12" s="5"/>
      <c r="F12" s="5">
        <f>++(LN(F3/F4)+(F6+F7*F7/2)*F5)/(F7*F5^0.5)</f>
        <v>9.8299821976501486E-2</v>
      </c>
    </row>
    <row r="13" spans="1:8" x14ac:dyDescent="0.25">
      <c r="B13" s="1"/>
      <c r="D13" t="s">
        <v>17</v>
      </c>
      <c r="E13" s="5"/>
      <c r="F13" s="5">
        <f>+F12-F11</f>
        <v>-0.20717619999576398</v>
      </c>
    </row>
    <row r="14" spans="1:8" x14ac:dyDescent="0.25">
      <c r="A14" t="s">
        <v>5</v>
      </c>
      <c r="D14" s="4" t="s">
        <v>18</v>
      </c>
      <c r="E14" s="5"/>
      <c r="F14" s="5">
        <f>_xlfn.NORM.DIST(F12,0,1,TRUE)</f>
        <v>0.53915289022970958</v>
      </c>
    </row>
    <row r="15" spans="1:8" x14ac:dyDescent="0.25">
      <c r="A15" t="s">
        <v>1</v>
      </c>
      <c r="B15" s="1">
        <v>5</v>
      </c>
      <c r="D15" s="4" t="s">
        <v>19</v>
      </c>
      <c r="E15" s="5"/>
      <c r="F15" s="5">
        <f>_xlfn.NORM.DIST(F13,0,1,TRUE)</f>
        <v>0.41793612686407899</v>
      </c>
    </row>
    <row r="16" spans="1:8" x14ac:dyDescent="0.25">
      <c r="A16" t="s">
        <v>3</v>
      </c>
      <c r="B16" s="1">
        <v>1000000</v>
      </c>
    </row>
    <row r="17" spans="1:8" x14ac:dyDescent="0.25">
      <c r="A17" t="s">
        <v>2</v>
      </c>
      <c r="B17" s="1">
        <v>25000000</v>
      </c>
      <c r="D17" s="6" t="s">
        <v>20</v>
      </c>
    </row>
    <row r="18" spans="1:8" x14ac:dyDescent="0.25">
      <c r="A18" t="s">
        <v>7</v>
      </c>
      <c r="B18" s="1">
        <v>10</v>
      </c>
      <c r="D18" s="4" t="s">
        <v>21</v>
      </c>
      <c r="E18" s="9"/>
      <c r="F18" s="9">
        <f>(F14-1)*F3-F15*F10+F10</f>
        <v>4584200.6326095164</v>
      </c>
    </row>
    <row r="19" spans="1:8" x14ac:dyDescent="0.25">
      <c r="A19" t="s">
        <v>23</v>
      </c>
      <c r="B19" s="10">
        <v>0.1</v>
      </c>
      <c r="D19" s="4" t="s">
        <v>22</v>
      </c>
      <c r="E19" s="9"/>
      <c r="F19" s="9">
        <f>F14*F3-F15*F10</f>
        <v>3997299.5542588364</v>
      </c>
    </row>
    <row r="20" spans="1:8" x14ac:dyDescent="0.25">
      <c r="A20" t="s">
        <v>4</v>
      </c>
      <c r="B20" s="1">
        <v>10000000</v>
      </c>
    </row>
    <row r="21" spans="1:8" x14ac:dyDescent="0.25">
      <c r="A21" t="s">
        <v>6</v>
      </c>
      <c r="B21" s="1">
        <f>Debt_B+Other_assets_B</f>
        <v>35000000</v>
      </c>
      <c r="D21" t="s">
        <v>24</v>
      </c>
      <c r="F21" s="14">
        <f>F15</f>
        <v>0.41793612686407899</v>
      </c>
      <c r="H21" s="11" t="s">
        <v>45</v>
      </c>
    </row>
    <row r="22" spans="1:8" x14ac:dyDescent="0.25">
      <c r="B22" s="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83F0-D552-4F94-B0BE-2207B3CF08E6}">
  <sheetPr>
    <pageSetUpPr fitToPage="1"/>
  </sheetPr>
  <dimension ref="A1:H23"/>
  <sheetViews>
    <sheetView workbookViewId="0"/>
  </sheetViews>
  <sheetFormatPr defaultRowHeight="15" x14ac:dyDescent="0.25"/>
  <cols>
    <col min="1" max="1" width="14.140625" bestFit="1" customWidth="1"/>
    <col min="2" max="2" width="13.28515625" bestFit="1" customWidth="1"/>
    <col min="4" max="4" width="21.140625" bestFit="1" customWidth="1"/>
    <col min="5" max="7" width="13.140625" customWidth="1"/>
  </cols>
  <sheetData>
    <row r="1" spans="1:8" x14ac:dyDescent="0.25">
      <c r="E1" t="s">
        <v>0</v>
      </c>
      <c r="F1" t="s">
        <v>5</v>
      </c>
      <c r="G1" t="s">
        <v>36</v>
      </c>
    </row>
    <row r="2" spans="1:8" x14ac:dyDescent="0.25">
      <c r="A2" t="s">
        <v>0</v>
      </c>
      <c r="D2" s="2" t="s">
        <v>8</v>
      </c>
      <c r="E2" s="2"/>
      <c r="F2" s="2"/>
    </row>
    <row r="3" spans="1:8" x14ac:dyDescent="0.25">
      <c r="A3" t="s">
        <v>1</v>
      </c>
      <c r="B3" s="1">
        <v>25</v>
      </c>
      <c r="D3" t="s">
        <v>1</v>
      </c>
      <c r="E3" s="7">
        <f>B9</f>
        <v>55000000</v>
      </c>
      <c r="F3" s="7">
        <f>B21</f>
        <v>30000000</v>
      </c>
      <c r="H3" s="11" t="s">
        <v>40</v>
      </c>
    </row>
    <row r="4" spans="1:8" x14ac:dyDescent="0.25">
      <c r="A4" t="s">
        <v>3</v>
      </c>
      <c r="B4" s="1">
        <v>1000000</v>
      </c>
      <c r="D4" t="s">
        <v>9</v>
      </c>
      <c r="E4" s="7">
        <f>Debt_A*(1+$B$7)^Term_of_debt_A</f>
        <v>64843561.50250005</v>
      </c>
      <c r="F4" s="7">
        <f>Debt_B*(1+$B$19)^Term_of_debt_B</f>
        <v>51874849.202000037</v>
      </c>
      <c r="H4" s="11" t="s">
        <v>40</v>
      </c>
    </row>
    <row r="5" spans="1:8" x14ac:dyDescent="0.25">
      <c r="A5" t="s">
        <v>2</v>
      </c>
      <c r="B5" s="1">
        <v>25000000</v>
      </c>
      <c r="D5" t="s">
        <v>10</v>
      </c>
      <c r="E5" s="7">
        <f>Term_of_debt_A</f>
        <v>10</v>
      </c>
      <c r="F5" s="7">
        <f>Term_of_debt_B</f>
        <v>10</v>
      </c>
    </row>
    <row r="6" spans="1:8" x14ac:dyDescent="0.25">
      <c r="A6" t="s">
        <v>7</v>
      </c>
      <c r="B6" s="1">
        <v>10</v>
      </c>
      <c r="D6" t="s">
        <v>11</v>
      </c>
      <c r="E6" s="3">
        <v>0.06</v>
      </c>
      <c r="F6" s="3">
        <v>0.06</v>
      </c>
    </row>
    <row r="7" spans="1:8" x14ac:dyDescent="0.25">
      <c r="A7" t="s">
        <v>23</v>
      </c>
      <c r="B7" s="10">
        <v>0.1</v>
      </c>
      <c r="D7" s="4" t="s">
        <v>12</v>
      </c>
      <c r="E7" s="3">
        <v>0.23449999999999999</v>
      </c>
      <c r="F7" s="3">
        <v>9.6600000000000005E-2</v>
      </c>
    </row>
    <row r="8" spans="1:8" x14ac:dyDescent="0.25">
      <c r="A8" t="s">
        <v>4</v>
      </c>
      <c r="B8" s="1">
        <v>30000000</v>
      </c>
    </row>
    <row r="9" spans="1:8" x14ac:dyDescent="0.25">
      <c r="A9" t="s">
        <v>6</v>
      </c>
      <c r="B9" s="1">
        <f>Debt_A+Other_assets_A</f>
        <v>55000000</v>
      </c>
      <c r="D9" s="2" t="s">
        <v>13</v>
      </c>
    </row>
    <row r="10" spans="1:8" x14ac:dyDescent="0.25">
      <c r="B10" s="1"/>
      <c r="D10" t="s">
        <v>14</v>
      </c>
      <c r="E10" s="8">
        <f>++E4*EXP(-E6*E5)</f>
        <v>35586901.078350678</v>
      </c>
      <c r="F10" s="8">
        <f>++F4*EXP(-F6*F5)</f>
        <v>28469520.862680539</v>
      </c>
    </row>
    <row r="11" spans="1:8" x14ac:dyDescent="0.25">
      <c r="B11" s="1"/>
      <c r="D11" s="4" t="s">
        <v>15</v>
      </c>
      <c r="E11" s="5">
        <f>+E7*E5^0.5</f>
        <v>0.74155411130948501</v>
      </c>
      <c r="F11" s="5">
        <f>+F7*F5^0.5</f>
        <v>0.30547602197226548</v>
      </c>
    </row>
    <row r="12" spans="1:8" x14ac:dyDescent="0.25">
      <c r="B12" s="1"/>
      <c r="D12" t="s">
        <v>16</v>
      </c>
      <c r="E12" s="5">
        <f>++(LN(E3/E4)+(E6+E7*E7/2)*E5)/(E7*E5^0.5)</f>
        <v>0.95786241555146168</v>
      </c>
      <c r="F12" s="5">
        <f>++(LN(F3/F4)+(F6+F7*F7/2)*F5)/(F7*F5^0.5)</f>
        <v>0.32415346194964312</v>
      </c>
    </row>
    <row r="13" spans="1:8" x14ac:dyDescent="0.25">
      <c r="B13" s="1"/>
      <c r="D13" t="s">
        <v>17</v>
      </c>
      <c r="E13" s="5">
        <f>+E12-E11</f>
        <v>0.21630830424197667</v>
      </c>
      <c r="F13" s="5">
        <f>+F12-F11</f>
        <v>1.8677439977377641E-2</v>
      </c>
    </row>
    <row r="14" spans="1:8" x14ac:dyDescent="0.25">
      <c r="A14" t="s">
        <v>5</v>
      </c>
      <c r="D14" s="4" t="s">
        <v>18</v>
      </c>
      <c r="E14" s="5">
        <f>_xlfn.NORM.DIST(E12,0,1,TRUE)</f>
        <v>0.83093392961709989</v>
      </c>
      <c r="F14" s="5">
        <f>_xlfn.NORM.DIST(F12,0,1,TRUE)</f>
        <v>0.62708907333308672</v>
      </c>
    </row>
    <row r="15" spans="1:8" x14ac:dyDescent="0.25">
      <c r="A15" t="s">
        <v>1</v>
      </c>
      <c r="B15" s="1">
        <v>5</v>
      </c>
      <c r="D15" s="4" t="s">
        <v>19</v>
      </c>
      <c r="E15" s="5">
        <f>_xlfn.NORM.DIST(E13,0,1,TRUE)</f>
        <v>0.58562628177896503</v>
      </c>
      <c r="F15" s="5">
        <f>_xlfn.NORM.DIST(F13,0,1,TRUE)</f>
        <v>0.50745078729694437</v>
      </c>
    </row>
    <row r="16" spans="1:8" x14ac:dyDescent="0.25">
      <c r="A16" t="s">
        <v>3</v>
      </c>
      <c r="B16" s="1">
        <v>1000000</v>
      </c>
    </row>
    <row r="17" spans="1:7" x14ac:dyDescent="0.25">
      <c r="A17" t="s">
        <v>2</v>
      </c>
      <c r="B17" s="1">
        <v>20000000</v>
      </c>
      <c r="D17" s="6" t="s">
        <v>20</v>
      </c>
    </row>
    <row r="18" spans="1:7" x14ac:dyDescent="0.25">
      <c r="A18" t="s">
        <v>7</v>
      </c>
      <c r="B18" s="1">
        <v>10</v>
      </c>
      <c r="D18" s="4" t="s">
        <v>21</v>
      </c>
      <c r="E18" s="9">
        <f>(E14-1)*E3-E15*E10+E10</f>
        <v>5447642.6487408206</v>
      </c>
      <c r="F18" s="9">
        <f>(F14-1)*F3-F15*F10+F10</f>
        <v>2835312.2869391181</v>
      </c>
    </row>
    <row r="19" spans="1:7" x14ac:dyDescent="0.25">
      <c r="A19" t="s">
        <v>23</v>
      </c>
      <c r="B19" s="10">
        <v>0.1</v>
      </c>
      <c r="D19" s="4" t="s">
        <v>22</v>
      </c>
      <c r="E19" s="9">
        <f>E14*E3-E15*E10</f>
        <v>24860741.570390143</v>
      </c>
      <c r="F19" s="9">
        <f>F14*F3-F15*F10</f>
        <v>4365791.4242585786</v>
      </c>
    </row>
    <row r="20" spans="1:7" x14ac:dyDescent="0.25">
      <c r="A20" t="s">
        <v>4</v>
      </c>
      <c r="B20" s="1">
        <v>10000000</v>
      </c>
    </row>
    <row r="21" spans="1:7" x14ac:dyDescent="0.25">
      <c r="A21" t="s">
        <v>6</v>
      </c>
      <c r="B21" s="1">
        <f>Debt_B+Other_assets_B</f>
        <v>30000000</v>
      </c>
      <c r="D21" t="s">
        <v>24</v>
      </c>
      <c r="E21" s="14">
        <f>E15</f>
        <v>0.58562628177896503</v>
      </c>
      <c r="F21" s="14">
        <f>F15</f>
        <v>0.50745078729694437</v>
      </c>
      <c r="G21" s="14">
        <f>E21*F21</f>
        <v>0.29717651775051801</v>
      </c>
    </row>
    <row r="22" spans="1:7" x14ac:dyDescent="0.25">
      <c r="B22" s="1"/>
    </row>
    <row r="23" spans="1:7" x14ac:dyDescent="0.25">
      <c r="E23" s="11" t="s">
        <v>39</v>
      </c>
      <c r="F23" s="11" t="s">
        <v>39</v>
      </c>
      <c r="G23" s="11" t="s">
        <v>34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C60E-FA43-4355-9D90-4DD168797AFE}">
  <sheetPr>
    <pageSetUpPr fitToPage="1"/>
  </sheetPr>
  <dimension ref="A1:J36"/>
  <sheetViews>
    <sheetView workbookViewId="0"/>
  </sheetViews>
  <sheetFormatPr defaultRowHeight="15" x14ac:dyDescent="0.25"/>
  <cols>
    <col min="1" max="1" width="14.140625" bestFit="1" customWidth="1"/>
    <col min="2" max="2" width="13.28515625" bestFit="1" customWidth="1"/>
    <col min="4" max="4" width="21.140625" bestFit="1" customWidth="1"/>
    <col min="5" max="8" width="13.140625" customWidth="1"/>
  </cols>
  <sheetData>
    <row r="1" spans="1:7" x14ac:dyDescent="0.25">
      <c r="E1" t="s">
        <v>0</v>
      </c>
      <c r="F1" t="s">
        <v>5</v>
      </c>
      <c r="G1" t="s">
        <v>36</v>
      </c>
    </row>
    <row r="2" spans="1:7" x14ac:dyDescent="0.25">
      <c r="A2" t="s">
        <v>0</v>
      </c>
      <c r="D2" s="2" t="s">
        <v>8</v>
      </c>
      <c r="E2" s="2"/>
      <c r="F2" s="2"/>
    </row>
    <row r="3" spans="1:7" x14ac:dyDescent="0.25">
      <c r="A3" t="s">
        <v>1</v>
      </c>
      <c r="B3" s="1">
        <v>25</v>
      </c>
      <c r="D3" t="s">
        <v>1</v>
      </c>
      <c r="E3" s="7">
        <f>B9</f>
        <v>55000000</v>
      </c>
      <c r="F3" s="7">
        <f>B21</f>
        <v>30000000</v>
      </c>
    </row>
    <row r="4" spans="1:7" x14ac:dyDescent="0.25">
      <c r="A4" t="s">
        <v>3</v>
      </c>
      <c r="B4" s="1">
        <v>1000000</v>
      </c>
      <c r="D4" t="s">
        <v>9</v>
      </c>
      <c r="E4" s="7">
        <f>Debt_A*(1+$B$7)^Term_of_debt_A</f>
        <v>64843561.50250005</v>
      </c>
      <c r="F4" s="7">
        <f>Debt_B*(1+$B$19)^Term_of_debt_B</f>
        <v>51874849.202000037</v>
      </c>
    </row>
    <row r="5" spans="1:7" x14ac:dyDescent="0.25">
      <c r="A5" t="s">
        <v>2</v>
      </c>
      <c r="B5" s="1">
        <v>25000000</v>
      </c>
      <c r="D5" t="s">
        <v>10</v>
      </c>
      <c r="E5" s="7">
        <f>Term_of_debt_A</f>
        <v>10</v>
      </c>
      <c r="F5" s="7">
        <f>Term_of_debt_B</f>
        <v>10</v>
      </c>
    </row>
    <row r="6" spans="1:7" x14ac:dyDescent="0.25">
      <c r="A6" t="s">
        <v>7</v>
      </c>
      <c r="B6" s="1">
        <v>10</v>
      </c>
      <c r="D6" t="s">
        <v>11</v>
      </c>
      <c r="E6" s="3">
        <v>0.06</v>
      </c>
      <c r="F6" s="3">
        <v>0.06</v>
      </c>
    </row>
    <row r="7" spans="1:7" x14ac:dyDescent="0.25">
      <c r="A7" t="s">
        <v>23</v>
      </c>
      <c r="B7" s="10">
        <v>0.1</v>
      </c>
      <c r="D7" s="4" t="s">
        <v>12</v>
      </c>
      <c r="E7" s="3">
        <v>0.23449999999999999</v>
      </c>
      <c r="F7" s="3">
        <v>9.6600000000000005E-2</v>
      </c>
    </row>
    <row r="8" spans="1:7" x14ac:dyDescent="0.25">
      <c r="A8" t="s">
        <v>4</v>
      </c>
      <c r="B8" s="1">
        <v>30000000</v>
      </c>
    </row>
    <row r="9" spans="1:7" x14ac:dyDescent="0.25">
      <c r="A9" t="s">
        <v>6</v>
      </c>
      <c r="B9" s="1">
        <f>Debt_A+Other_assets_A</f>
        <v>55000000</v>
      </c>
      <c r="D9" s="2" t="s">
        <v>13</v>
      </c>
    </row>
    <row r="10" spans="1:7" x14ac:dyDescent="0.25">
      <c r="B10" s="1"/>
      <c r="D10" t="s">
        <v>14</v>
      </c>
      <c r="E10" s="8">
        <f>++E4*EXP(-E6*E5)</f>
        <v>35586901.078350678</v>
      </c>
      <c r="F10" s="8">
        <f>++F4*EXP(-F6*F5)</f>
        <v>28469520.862680539</v>
      </c>
    </row>
    <row r="11" spans="1:7" x14ac:dyDescent="0.25">
      <c r="B11" s="1"/>
      <c r="D11" s="4" t="s">
        <v>15</v>
      </c>
      <c r="E11" s="5">
        <f>+E7*E5^0.5</f>
        <v>0.74155411130948501</v>
      </c>
      <c r="F11" s="5">
        <f>+F7*F5^0.5</f>
        <v>0.30547602197226548</v>
      </c>
    </row>
    <row r="12" spans="1:7" x14ac:dyDescent="0.25">
      <c r="B12" s="1"/>
      <c r="D12" t="s">
        <v>16</v>
      </c>
      <c r="E12" s="5">
        <f>++(LN(E3/E4)+(E6+E7*E7/2)*E5)/(E7*E5^0.5)</f>
        <v>0.95786241555146168</v>
      </c>
      <c r="F12" s="5">
        <f>++(LN(F3/F4)+(F6+F7*F7/2)*F5)/(F7*F5^0.5)</f>
        <v>0.32415346194964312</v>
      </c>
    </row>
    <row r="13" spans="1:7" x14ac:dyDescent="0.25">
      <c r="B13" s="1"/>
      <c r="D13" t="s">
        <v>17</v>
      </c>
      <c r="E13" s="5">
        <f>+E12-E11</f>
        <v>0.21630830424197667</v>
      </c>
      <c r="F13" s="5">
        <f>+F12-F11</f>
        <v>1.8677439977377641E-2</v>
      </c>
    </row>
    <row r="14" spans="1:7" x14ac:dyDescent="0.25">
      <c r="A14" t="s">
        <v>5</v>
      </c>
      <c r="D14" s="4" t="s">
        <v>18</v>
      </c>
      <c r="E14" s="5">
        <f>_xlfn.NORM.DIST(E12,0,1,TRUE)</f>
        <v>0.83093392961709989</v>
      </c>
      <c r="F14" s="5">
        <f>_xlfn.NORM.DIST(F12,0,1,TRUE)</f>
        <v>0.62708907333308672</v>
      </c>
    </row>
    <row r="15" spans="1:7" x14ac:dyDescent="0.25">
      <c r="A15" t="s">
        <v>1</v>
      </c>
      <c r="B15" s="1">
        <v>5</v>
      </c>
      <c r="D15" s="4" t="s">
        <v>19</v>
      </c>
      <c r="E15" s="5">
        <f>_xlfn.NORM.DIST(E13,0,1,TRUE)</f>
        <v>0.58562628177896503</v>
      </c>
      <c r="F15" s="5">
        <f>_xlfn.NORM.DIST(F13,0,1,TRUE)</f>
        <v>0.50745078729694437</v>
      </c>
    </row>
    <row r="16" spans="1:7" x14ac:dyDescent="0.25">
      <c r="A16" t="s">
        <v>3</v>
      </c>
      <c r="B16" s="1">
        <v>1000000</v>
      </c>
    </row>
    <row r="17" spans="1:10" x14ac:dyDescent="0.25">
      <c r="A17" t="s">
        <v>2</v>
      </c>
      <c r="B17" s="1">
        <v>20000000</v>
      </c>
      <c r="D17" s="6" t="s">
        <v>20</v>
      </c>
    </row>
    <row r="18" spans="1:10" x14ac:dyDescent="0.25">
      <c r="A18" t="s">
        <v>7</v>
      </c>
      <c r="B18" s="1">
        <v>10</v>
      </c>
      <c r="D18" s="4" t="s">
        <v>21</v>
      </c>
      <c r="E18" s="9">
        <f>(E14-1)*E3-E15*E10+E10</f>
        <v>5447642.6487408206</v>
      </c>
      <c r="F18" s="9">
        <f>(F14-1)*F3-F15*F10+F10</f>
        <v>2835312.2869391181</v>
      </c>
    </row>
    <row r="19" spans="1:10" x14ac:dyDescent="0.25">
      <c r="A19" t="s">
        <v>23</v>
      </c>
      <c r="B19" s="10">
        <v>0.1</v>
      </c>
      <c r="D19" s="4" t="s">
        <v>22</v>
      </c>
      <c r="E19" s="9">
        <f>E14*E3-E15*E10</f>
        <v>24860741.570390143</v>
      </c>
      <c r="F19" s="9">
        <f>F14*F3-F15*F10</f>
        <v>4365791.4242585786</v>
      </c>
    </row>
    <row r="20" spans="1:10" x14ac:dyDescent="0.25">
      <c r="A20" t="s">
        <v>4</v>
      </c>
      <c r="B20" s="1">
        <v>10000000</v>
      </c>
    </row>
    <row r="21" spans="1:10" x14ac:dyDescent="0.25">
      <c r="A21" t="s">
        <v>6</v>
      </c>
      <c r="B21" s="1">
        <f>Debt_B+Other_assets_B</f>
        <v>30000000</v>
      </c>
      <c r="D21" t="s">
        <v>24</v>
      </c>
      <c r="E21" s="5">
        <f>E15</f>
        <v>0.58562628177896503</v>
      </c>
      <c r="F21" s="5">
        <f>F15</f>
        <v>0.50745078729694437</v>
      </c>
      <c r="G21" s="5">
        <f>E21*F21</f>
        <v>0.29717651775051801</v>
      </c>
    </row>
    <row r="22" spans="1:10" x14ac:dyDescent="0.25">
      <c r="B22" s="1"/>
    </row>
    <row r="23" spans="1:10" x14ac:dyDescent="0.25">
      <c r="F23" t="s">
        <v>28</v>
      </c>
      <c r="G23" t="s">
        <v>29</v>
      </c>
      <c r="H23" t="s">
        <v>30</v>
      </c>
    </row>
    <row r="24" spans="1:10" x14ac:dyDescent="0.25">
      <c r="D24" t="s">
        <v>25</v>
      </c>
      <c r="F24" s="14">
        <f>ii!E21</f>
        <v>0.53497450768155996</v>
      </c>
      <c r="G24" s="14">
        <f>iii!F21</f>
        <v>0.41793612686407899</v>
      </c>
      <c r="H24" s="14">
        <f>G21</f>
        <v>0.29717651775051801</v>
      </c>
      <c r="J24" s="11" t="s">
        <v>34</v>
      </c>
    </row>
    <row r="25" spans="1:10" x14ac:dyDescent="0.25">
      <c r="D25" t="s">
        <v>26</v>
      </c>
      <c r="F25" s="5"/>
      <c r="G25" s="5"/>
      <c r="H25" s="14">
        <f>E21*(1-F21)+(1-E21)*F21</f>
        <v>0.49872403357487338</v>
      </c>
      <c r="J25" s="11" t="s">
        <v>34</v>
      </c>
    </row>
    <row r="26" spans="1:10" x14ac:dyDescent="0.25">
      <c r="D26" t="s">
        <v>27</v>
      </c>
      <c r="F26" s="14">
        <f>1-F24</f>
        <v>0.46502549231844004</v>
      </c>
      <c r="G26" s="14">
        <f>1-G24</f>
        <v>0.58206387313592101</v>
      </c>
      <c r="H26" s="14">
        <f>1-H24-H25</f>
        <v>0.20409944867460861</v>
      </c>
      <c r="J26" s="11" t="s">
        <v>34</v>
      </c>
    </row>
    <row r="28" spans="1:10" x14ac:dyDescent="0.25">
      <c r="D28" s="12" t="s">
        <v>47</v>
      </c>
      <c r="E28" s="12"/>
      <c r="F28" s="12"/>
      <c r="G28" s="12"/>
      <c r="H28" s="12"/>
      <c r="J28" s="11" t="s">
        <v>37</v>
      </c>
    </row>
    <row r="30" spans="1:10" x14ac:dyDescent="0.25">
      <c r="D30" s="12" t="s">
        <v>31</v>
      </c>
      <c r="E30" s="12"/>
      <c r="F30" s="12"/>
      <c r="G30" s="12"/>
      <c r="H30" s="12"/>
      <c r="J30" s="11" t="s">
        <v>34</v>
      </c>
    </row>
    <row r="31" spans="1:10" x14ac:dyDescent="0.25">
      <c r="D31" s="12" t="s">
        <v>32</v>
      </c>
      <c r="E31" s="12"/>
      <c r="F31" s="12"/>
      <c r="G31" s="12"/>
      <c r="H31" s="12"/>
      <c r="J31" s="11" t="s">
        <v>37</v>
      </c>
    </row>
    <row r="32" spans="1:10" x14ac:dyDescent="0.25">
      <c r="D32" s="12" t="s">
        <v>33</v>
      </c>
      <c r="E32" s="12"/>
      <c r="F32" s="12"/>
      <c r="G32" s="12"/>
      <c r="H32" s="12"/>
      <c r="J32" s="11" t="s">
        <v>37</v>
      </c>
    </row>
    <row r="33" spans="4:10" x14ac:dyDescent="0.25">
      <c r="D33" s="12" t="s">
        <v>42</v>
      </c>
      <c r="E33" s="12"/>
      <c r="F33" s="12"/>
      <c r="G33" s="12"/>
      <c r="H33" s="12"/>
      <c r="J33" s="11" t="s">
        <v>37</v>
      </c>
    </row>
    <row r="35" spans="4:10" x14ac:dyDescent="0.25">
      <c r="J35" s="11" t="s">
        <v>38</v>
      </c>
    </row>
    <row r="36" spans="4:10" x14ac:dyDescent="0.25">
      <c r="J36" s="11" t="s">
        <v>48</v>
      </c>
    </row>
  </sheetData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ECA96-0CBC-4D52-B3F2-739CFC2302D0}">
  <ds:schemaRefs>
    <ds:schemaRef ds:uri="http://schemas.microsoft.com/office/2006/documentManagement/types"/>
    <ds:schemaRef ds:uri="http://schemas.openxmlformats.org/package/2006/metadata/core-properties"/>
    <ds:schemaRef ds:uri="cfdab824-e670-41f2-a5ee-7d4504103506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e0a82e4c-fab7-409b-9177-d9582bcd9bf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B09025-1C2C-4C8D-9D16-22DA329ECD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7E93C-8C70-4EF1-A7BE-F8154BF89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60</vt:i4>
      </vt:variant>
    </vt:vector>
  </HeadingPairs>
  <TitlesOfParts>
    <vt:vector size="66" baseType="lpstr">
      <vt:lpstr>Data</vt:lpstr>
      <vt:lpstr>i</vt:lpstr>
      <vt:lpstr>ii</vt:lpstr>
      <vt:lpstr>iii</vt:lpstr>
      <vt:lpstr>iv</vt:lpstr>
      <vt:lpstr>v</vt:lpstr>
      <vt:lpstr>Data!Debt_A</vt:lpstr>
      <vt:lpstr>i!Debt_A</vt:lpstr>
      <vt:lpstr>ii!Debt_A</vt:lpstr>
      <vt:lpstr>iii!Debt_A</vt:lpstr>
      <vt:lpstr>iv!Debt_A</vt:lpstr>
      <vt:lpstr>v!Debt_A</vt:lpstr>
      <vt:lpstr>Data!Debt_B</vt:lpstr>
      <vt:lpstr>i!Debt_B</vt:lpstr>
      <vt:lpstr>ii!Debt_B</vt:lpstr>
      <vt:lpstr>iii!Debt_B</vt:lpstr>
      <vt:lpstr>iv!Debt_B</vt:lpstr>
      <vt:lpstr>v!Debt_B</vt:lpstr>
      <vt:lpstr>Data!Other_assets_A</vt:lpstr>
      <vt:lpstr>i!Other_assets_A</vt:lpstr>
      <vt:lpstr>ii!Other_assets_A</vt:lpstr>
      <vt:lpstr>iii!Other_assets_A</vt:lpstr>
      <vt:lpstr>iv!Other_assets_A</vt:lpstr>
      <vt:lpstr>v!Other_assets_A</vt:lpstr>
      <vt:lpstr>Data!Other_assets_B</vt:lpstr>
      <vt:lpstr>i!Other_assets_B</vt:lpstr>
      <vt:lpstr>ii!Other_assets_B</vt:lpstr>
      <vt:lpstr>iii!Other_assets_B</vt:lpstr>
      <vt:lpstr>iv!Other_assets_B</vt:lpstr>
      <vt:lpstr>v!Other_assets_B</vt:lpstr>
      <vt:lpstr>Data!Share_price_A</vt:lpstr>
      <vt:lpstr>i!Share_price_A</vt:lpstr>
      <vt:lpstr>ii!Share_price_A</vt:lpstr>
      <vt:lpstr>iii!Share_price_A</vt:lpstr>
      <vt:lpstr>iv!Share_price_A</vt:lpstr>
      <vt:lpstr>v!Share_price_A</vt:lpstr>
      <vt:lpstr>Data!Share_price_B</vt:lpstr>
      <vt:lpstr>i!Share_price_B</vt:lpstr>
      <vt:lpstr>ii!Share_price_B</vt:lpstr>
      <vt:lpstr>iii!Share_price_B</vt:lpstr>
      <vt:lpstr>iv!Share_price_B</vt:lpstr>
      <vt:lpstr>v!Share_price_B</vt:lpstr>
      <vt:lpstr>Data!Shares_in_issue_A</vt:lpstr>
      <vt:lpstr>i!Shares_in_issue_A</vt:lpstr>
      <vt:lpstr>ii!Shares_in_issue_A</vt:lpstr>
      <vt:lpstr>iii!Shares_in_issue_A</vt:lpstr>
      <vt:lpstr>iv!Shares_in_issue_A</vt:lpstr>
      <vt:lpstr>v!Shares_in_issue_A</vt:lpstr>
      <vt:lpstr>Data!Shares_in_issue_B</vt:lpstr>
      <vt:lpstr>i!Shares_in_issue_B</vt:lpstr>
      <vt:lpstr>ii!Shares_in_issue_B</vt:lpstr>
      <vt:lpstr>iii!Shares_in_issue_B</vt:lpstr>
      <vt:lpstr>iv!Shares_in_issue_B</vt:lpstr>
      <vt:lpstr>v!Shares_in_issue_B</vt:lpstr>
      <vt:lpstr>Data!Term_of_debt_A</vt:lpstr>
      <vt:lpstr>i!Term_of_debt_A</vt:lpstr>
      <vt:lpstr>ii!Term_of_debt_A</vt:lpstr>
      <vt:lpstr>iii!Term_of_debt_A</vt:lpstr>
      <vt:lpstr>iv!Term_of_debt_A</vt:lpstr>
      <vt:lpstr>v!Term_of_debt_A</vt:lpstr>
      <vt:lpstr>Data!Term_of_debt_B</vt:lpstr>
      <vt:lpstr>i!Term_of_debt_B</vt:lpstr>
      <vt:lpstr>ii!Term_of_debt_B</vt:lpstr>
      <vt:lpstr>iii!Term_of_debt_B</vt:lpstr>
      <vt:lpstr>iv!Term_of_debt_B</vt:lpstr>
      <vt:lpstr>v!Term_of_debt_B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Hubbard</dc:creator>
  <cp:lastModifiedBy>Rosie Brooks</cp:lastModifiedBy>
  <cp:lastPrinted>2019-04-25T06:08:20Z</cp:lastPrinted>
  <dcterms:created xsi:type="dcterms:W3CDTF">2018-08-27T19:23:27Z</dcterms:created>
  <dcterms:modified xsi:type="dcterms:W3CDTF">2025-11-12T12:19:04Z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