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iel\Downloads\"/>
    </mc:Choice>
  </mc:AlternateContent>
  <xr:revisionPtr revIDLastSave="0" documentId="8_{03856380-EEBA-4D9D-9E8D-62C41B9A5820}" xr6:coauthVersionLast="47" xr6:coauthVersionMax="47" xr10:uidLastSave="{00000000-0000-0000-0000-000000000000}"/>
  <bookViews>
    <workbookView xWindow="-120" yWindow="-120" windowWidth="29040" windowHeight="15840" xr2:uid="{356CA8F9-C36F-4B6E-88FD-89E1A0A50E95}"/>
  </bookViews>
  <sheets>
    <sheet name="Data" sheetId="1" r:id="rId1"/>
    <sheet name="i" sheetId="7" r:id="rId2"/>
    <sheet name="ii" sheetId="8" r:id="rId3"/>
    <sheet name="iii" sheetId="3" r:id="rId4"/>
    <sheet name="iv" sheetId="4" r:id="rId5"/>
    <sheet name="v" sheetId="5" r:id="rId6"/>
    <sheet name="vi" sheetId="6" r:id="rId7"/>
    <sheet name="vii" sheetId="9" r:id="rId8"/>
  </sheets>
  <definedNames>
    <definedName name="Calls">Data!$E$4</definedName>
    <definedName name="Debt_A" localSheetId="0">Data!#REF!</definedName>
    <definedName name="Debt_A" localSheetId="1">i!#REF!</definedName>
    <definedName name="Debt_A" localSheetId="2">ii!#REF!</definedName>
    <definedName name="Debt_B" localSheetId="0">Data!#REF!</definedName>
    <definedName name="Debt_B" localSheetId="1">i!#REF!</definedName>
    <definedName name="Debt_B" localSheetId="2">ii!#REF!</definedName>
    <definedName name="Loan">Data!$E$9</definedName>
    <definedName name="Other_assets_A" localSheetId="0">Data!#REF!</definedName>
    <definedName name="Other_assets_A" localSheetId="1">i!#REF!</definedName>
    <definedName name="Other_assets_A" localSheetId="2">ii!#REF!</definedName>
    <definedName name="Other_assets_B" localSheetId="0">Data!#REF!</definedName>
    <definedName name="Other_assets_B" localSheetId="1">i!#REF!</definedName>
    <definedName name="Other_assets_B" localSheetId="2">ii!#REF!</definedName>
    <definedName name="_xlnm.Print_Area" localSheetId="7">vii!$I$1:$U$46</definedName>
    <definedName name="Puts">Data!$E$5</definedName>
    <definedName name="Share_price_A" localSheetId="0">Data!#REF!</definedName>
    <definedName name="Share_price_A" localSheetId="1">i!#REF!</definedName>
    <definedName name="Share_price_A" localSheetId="2">ii!#REF!</definedName>
    <definedName name="Share_price_B" localSheetId="0">Data!#REF!</definedName>
    <definedName name="Share_price_B" localSheetId="1">i!#REF!</definedName>
    <definedName name="Share_price_B" localSheetId="2">ii!#REF!</definedName>
    <definedName name="Shares">Data!$E$3</definedName>
    <definedName name="Shares_in_issue_A" localSheetId="0">Data!#REF!</definedName>
    <definedName name="Shares_in_issue_A" localSheetId="1">i!#REF!</definedName>
    <definedName name="Shares_in_issue_A" localSheetId="2">ii!#REF!</definedName>
    <definedName name="Shares_in_issue_B" localSheetId="0">Data!#REF!</definedName>
    <definedName name="Shares_in_issue_B" localSheetId="1">i!#REF!</definedName>
    <definedName name="Shares_in_issue_B" localSheetId="2">ii!#REF!</definedName>
    <definedName name="Strike_call">Data!$G$4</definedName>
    <definedName name="Strike_put">Data!$G$5</definedName>
    <definedName name="Term_of_debt_A" localSheetId="0">Data!#REF!</definedName>
    <definedName name="Term_of_debt_A" localSheetId="1">i!#REF!</definedName>
    <definedName name="Term_of_debt_A" localSheetId="2">ii!#REF!</definedName>
    <definedName name="Term_of_debt_B" localSheetId="0">Data!#REF!</definedName>
    <definedName name="Term_of_debt_B" localSheetId="1">i!#REF!</definedName>
    <definedName name="Term_of_debt_B" localSheetId="2">ii!#REF!</definedName>
    <definedName name="Value">Data!$E$7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" l="1"/>
  <c r="L14" i="1" s="1"/>
  <c r="L11" i="1"/>
  <c r="L10" i="1"/>
  <c r="L13" i="1" l="1"/>
  <c r="L15" i="1" s="1"/>
  <c r="L18" i="1" s="1"/>
  <c r="L19" i="1" l="1"/>
  <c r="A7" i="9"/>
  <c r="E7" i="9" s="1"/>
  <c r="E6" i="9"/>
  <c r="C6" i="9"/>
  <c r="C12" i="7"/>
  <c r="C11" i="7"/>
  <c r="B11" i="7"/>
  <c r="C10" i="7"/>
  <c r="B4" i="7"/>
  <c r="B12" i="7" s="1"/>
  <c r="A7" i="6"/>
  <c r="E7" i="6" s="1"/>
  <c r="C6" i="6"/>
  <c r="A7" i="5"/>
  <c r="A8" i="5" s="1"/>
  <c r="A9" i="5" s="1"/>
  <c r="A10" i="5" s="1"/>
  <c r="A11" i="5" s="1"/>
  <c r="E3" i="5"/>
  <c r="D3" i="5"/>
  <c r="D6" i="5" s="1"/>
  <c r="C3" i="5"/>
  <c r="A7" i="4"/>
  <c r="A8" i="4" s="1"/>
  <c r="A9" i="4" s="1"/>
  <c r="E3" i="4"/>
  <c r="D3" i="4"/>
  <c r="C3" i="4"/>
  <c r="E3" i="3"/>
  <c r="D3" i="3"/>
  <c r="C3" i="3"/>
  <c r="A7" i="3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C13" i="7" l="1"/>
  <c r="C15" i="7" s="1"/>
  <c r="C7" i="4"/>
  <c r="D7" i="4"/>
  <c r="A8" i="6"/>
  <c r="A9" i="6" s="1"/>
  <c r="C9" i="6" s="1"/>
  <c r="C7" i="9"/>
  <c r="B13" i="7"/>
  <c r="B15" i="7" s="1"/>
  <c r="C24" i="3"/>
  <c r="C9" i="5"/>
  <c r="D46" i="3"/>
  <c r="D7" i="6"/>
  <c r="A8" i="9"/>
  <c r="C8" i="9" s="1"/>
  <c r="E43" i="3"/>
  <c r="D7" i="9"/>
  <c r="D6" i="9"/>
  <c r="F6" i="9" s="1"/>
  <c r="G6" i="9" s="1"/>
  <c r="D8" i="9"/>
  <c r="B10" i="7"/>
  <c r="B14" i="7"/>
  <c r="C14" i="7"/>
  <c r="D10" i="5"/>
  <c r="D6" i="6"/>
  <c r="C31" i="3"/>
  <c r="C7" i="5"/>
  <c r="D7" i="5"/>
  <c r="C6" i="5"/>
  <c r="C45" i="3"/>
  <c r="C38" i="3"/>
  <c r="C6" i="3"/>
  <c r="C12" i="3"/>
  <c r="C22" i="3"/>
  <c r="C7" i="6"/>
  <c r="D11" i="3"/>
  <c r="D9" i="3"/>
  <c r="D27" i="3"/>
  <c r="D29" i="3"/>
  <c r="D42" i="3"/>
  <c r="D36" i="3"/>
  <c r="D9" i="6"/>
  <c r="E6" i="6"/>
  <c r="A12" i="5"/>
  <c r="C12" i="5" s="1"/>
  <c r="C11" i="5"/>
  <c r="E11" i="5"/>
  <c r="E6" i="5"/>
  <c r="E9" i="5"/>
  <c r="E7" i="5"/>
  <c r="D8" i="4"/>
  <c r="D6" i="4"/>
  <c r="D9" i="5"/>
  <c r="E10" i="5"/>
  <c r="E8" i="5"/>
  <c r="E10" i="3"/>
  <c r="E25" i="3"/>
  <c r="E32" i="3"/>
  <c r="E39" i="3"/>
  <c r="E34" i="3"/>
  <c r="E14" i="3"/>
  <c r="D8" i="5"/>
  <c r="C20" i="3"/>
  <c r="C8" i="5"/>
  <c r="D11" i="5"/>
  <c r="C41" i="3"/>
  <c r="D17" i="3"/>
  <c r="C10" i="5"/>
  <c r="C9" i="3"/>
  <c r="C13" i="3"/>
  <c r="C17" i="3"/>
  <c r="C21" i="3"/>
  <c r="C25" i="3"/>
  <c r="C29" i="3"/>
  <c r="C33" i="3"/>
  <c r="C37" i="3"/>
  <c r="C7" i="3"/>
  <c r="C11" i="3"/>
  <c r="C15" i="3"/>
  <c r="C19" i="3"/>
  <c r="D6" i="3"/>
  <c r="C46" i="3"/>
  <c r="E44" i="3"/>
  <c r="D43" i="3"/>
  <c r="C42" i="3"/>
  <c r="E40" i="3"/>
  <c r="D39" i="3"/>
  <c r="E37" i="3"/>
  <c r="C36" i="3"/>
  <c r="C34" i="3"/>
  <c r="D32" i="3"/>
  <c r="E30" i="3"/>
  <c r="E28" i="3"/>
  <c r="C27" i="3"/>
  <c r="D25" i="3"/>
  <c r="D23" i="3"/>
  <c r="E21" i="3"/>
  <c r="D19" i="3"/>
  <c r="E16" i="3"/>
  <c r="C14" i="3"/>
  <c r="E8" i="3"/>
  <c r="A10" i="4"/>
  <c r="E10" i="4" s="1"/>
  <c r="D9" i="4"/>
  <c r="D10" i="3"/>
  <c r="D14" i="3"/>
  <c r="D18" i="3"/>
  <c r="D22" i="3"/>
  <c r="D26" i="3"/>
  <c r="D30" i="3"/>
  <c r="D34" i="3"/>
  <c r="D38" i="3"/>
  <c r="D8" i="3"/>
  <c r="D12" i="3"/>
  <c r="D16" i="3"/>
  <c r="D20" i="3"/>
  <c r="E6" i="3"/>
  <c r="E45" i="3"/>
  <c r="D44" i="3"/>
  <c r="C43" i="3"/>
  <c r="E41" i="3"/>
  <c r="D40" i="3"/>
  <c r="C39" i="3"/>
  <c r="D37" i="3"/>
  <c r="D35" i="3"/>
  <c r="E33" i="3"/>
  <c r="C32" i="3"/>
  <c r="C30" i="3"/>
  <c r="D28" i="3"/>
  <c r="E26" i="3"/>
  <c r="E24" i="3"/>
  <c r="C23" i="3"/>
  <c r="D21" i="3"/>
  <c r="E18" i="3"/>
  <c r="C16" i="3"/>
  <c r="D13" i="3"/>
  <c r="C8" i="3"/>
  <c r="E6" i="4"/>
  <c r="E9" i="4"/>
  <c r="E7" i="4"/>
  <c r="F7" i="4" s="1"/>
  <c r="E8" i="4"/>
  <c r="C8" i="4"/>
  <c r="C6" i="4"/>
  <c r="E7" i="3"/>
  <c r="E11" i="3"/>
  <c r="E15" i="3"/>
  <c r="E19" i="3"/>
  <c r="E23" i="3"/>
  <c r="E27" i="3"/>
  <c r="E31" i="3"/>
  <c r="E35" i="3"/>
  <c r="E9" i="3"/>
  <c r="E13" i="3"/>
  <c r="E17" i="3"/>
  <c r="E46" i="3"/>
  <c r="D45" i="3"/>
  <c r="C44" i="3"/>
  <c r="E42" i="3"/>
  <c r="D41" i="3"/>
  <c r="C40" i="3"/>
  <c r="E38" i="3"/>
  <c r="E36" i="3"/>
  <c r="C35" i="3"/>
  <c r="D33" i="3"/>
  <c r="D31" i="3"/>
  <c r="E29" i="3"/>
  <c r="C28" i="3"/>
  <c r="C26" i="3"/>
  <c r="D24" i="3"/>
  <c r="E22" i="3"/>
  <c r="E20" i="3"/>
  <c r="C18" i="3"/>
  <c r="D15" i="3"/>
  <c r="E12" i="3"/>
  <c r="C10" i="3"/>
  <c r="D7" i="3"/>
  <c r="C9" i="4"/>
  <c r="A10" i="6" l="1"/>
  <c r="A11" i="6" s="1"/>
  <c r="C11" i="6" s="1"/>
  <c r="E9" i="6"/>
  <c r="C8" i="6"/>
  <c r="E8" i="6"/>
  <c r="D8" i="6"/>
  <c r="F35" i="3"/>
  <c r="F7" i="9"/>
  <c r="G7" i="9" s="1"/>
  <c r="E12" i="5"/>
  <c r="C10" i="4"/>
  <c r="F9" i="5"/>
  <c r="G9" i="5" s="1"/>
  <c r="F7" i="6"/>
  <c r="G7" i="6" s="1"/>
  <c r="F24" i="3"/>
  <c r="F7" i="3"/>
  <c r="F40" i="3"/>
  <c r="A9" i="9"/>
  <c r="E8" i="9"/>
  <c r="F8" i="9" s="1"/>
  <c r="F29" i="3"/>
  <c r="F15" i="3"/>
  <c r="C18" i="7"/>
  <c r="C5" i="8" s="1"/>
  <c r="F7" i="5"/>
  <c r="G7" i="5" s="1"/>
  <c r="F11" i="3"/>
  <c r="B19" i="7"/>
  <c r="F9" i="3"/>
  <c r="F13" i="3"/>
  <c r="F45" i="3"/>
  <c r="F6" i="6"/>
  <c r="G6" i="6" s="1"/>
  <c r="F28" i="3"/>
  <c r="F41" i="3"/>
  <c r="F12" i="3"/>
  <c r="F42" i="3"/>
  <c r="F16" i="3"/>
  <c r="F25" i="3"/>
  <c r="F10" i="5"/>
  <c r="G10" i="5" s="1"/>
  <c r="F14" i="3"/>
  <c r="F8" i="3"/>
  <c r="F36" i="3"/>
  <c r="F31" i="3"/>
  <c r="F6" i="3"/>
  <c r="F6" i="5"/>
  <c r="G6" i="5" s="1"/>
  <c r="F26" i="3"/>
  <c r="F19" i="3"/>
  <c r="F21" i="3"/>
  <c r="F8" i="4"/>
  <c r="F23" i="3"/>
  <c r="F30" i="3"/>
  <c r="F37" i="3"/>
  <c r="F43" i="3"/>
  <c r="F20" i="3"/>
  <c r="F38" i="3"/>
  <c r="F22" i="3"/>
  <c r="F39" i="3"/>
  <c r="F44" i="3"/>
  <c r="F33" i="3"/>
  <c r="F8" i="5"/>
  <c r="G8" i="5" s="1"/>
  <c r="A12" i="6"/>
  <c r="D11" i="6"/>
  <c r="E11" i="6"/>
  <c r="F32" i="3"/>
  <c r="F18" i="3"/>
  <c r="F27" i="3"/>
  <c r="F46" i="3"/>
  <c r="F34" i="3"/>
  <c r="F10" i="3"/>
  <c r="E10" i="6"/>
  <c r="D10" i="6"/>
  <c r="C10" i="6"/>
  <c r="F9" i="6"/>
  <c r="G9" i="6" s="1"/>
  <c r="F17" i="3"/>
  <c r="F11" i="5"/>
  <c r="G11" i="5" s="1"/>
  <c r="A13" i="5"/>
  <c r="D12" i="5"/>
  <c r="F9" i="4"/>
  <c r="A11" i="4"/>
  <c r="D10" i="4"/>
  <c r="F10" i="4" s="1"/>
  <c r="F6" i="4"/>
  <c r="F12" i="5" l="1"/>
  <c r="G12" i="5" s="1"/>
  <c r="C4" i="8"/>
  <c r="F3" i="6"/>
  <c r="F3" i="9"/>
  <c r="F8" i="6"/>
  <c r="G8" i="6" s="1"/>
  <c r="C7" i="8"/>
  <c r="D9" i="9"/>
  <c r="C9" i="9"/>
  <c r="A10" i="9"/>
  <c r="E9" i="9"/>
  <c r="G8" i="9"/>
  <c r="E7" i="1"/>
  <c r="F11" i="6"/>
  <c r="G11" i="6" s="1"/>
  <c r="A13" i="6"/>
  <c r="C12" i="6"/>
  <c r="D12" i="6"/>
  <c r="E12" i="6"/>
  <c r="F10" i="6"/>
  <c r="A14" i="5"/>
  <c r="C13" i="5"/>
  <c r="D13" i="5"/>
  <c r="E13" i="5"/>
  <c r="A12" i="4"/>
  <c r="C11" i="4"/>
  <c r="D11" i="4"/>
  <c r="E11" i="4"/>
  <c r="F9" i="9" l="1"/>
  <c r="G9" i="9" s="1"/>
  <c r="A11" i="9"/>
  <c r="D10" i="9"/>
  <c r="E10" i="9"/>
  <c r="C10" i="9"/>
  <c r="G10" i="6"/>
  <c r="F13" i="5"/>
  <c r="F12" i="6"/>
  <c r="G12" i="6" s="1"/>
  <c r="A14" i="6"/>
  <c r="D13" i="6"/>
  <c r="E13" i="6"/>
  <c r="C13" i="6"/>
  <c r="A15" i="5"/>
  <c r="D14" i="5"/>
  <c r="E14" i="5"/>
  <c r="C14" i="5"/>
  <c r="F11" i="4"/>
  <c r="D12" i="4"/>
  <c r="A13" i="4"/>
  <c r="E12" i="4"/>
  <c r="C12" i="4"/>
  <c r="C11" i="9" l="1"/>
  <c r="A12" i="9"/>
  <c r="E11" i="9"/>
  <c r="D11" i="9"/>
  <c r="F10" i="9"/>
  <c r="G10" i="9" s="1"/>
  <c r="G13" i="5"/>
  <c r="A15" i="6"/>
  <c r="D14" i="6"/>
  <c r="E14" i="6"/>
  <c r="C14" i="6"/>
  <c r="F13" i="6"/>
  <c r="A16" i="5"/>
  <c r="C15" i="5"/>
  <c r="E15" i="5"/>
  <c r="D15" i="5"/>
  <c r="F14" i="5"/>
  <c r="A14" i="4"/>
  <c r="D13" i="4"/>
  <c r="E13" i="4"/>
  <c r="C13" i="4"/>
  <c r="F12" i="4"/>
  <c r="E12" i="9" l="1"/>
  <c r="D12" i="9"/>
  <c r="A13" i="9"/>
  <c r="C12" i="9"/>
  <c r="F11" i="9"/>
  <c r="G11" i="9" s="1"/>
  <c r="G13" i="6"/>
  <c r="A16" i="6"/>
  <c r="D15" i="6"/>
  <c r="E15" i="6"/>
  <c r="C15" i="6"/>
  <c r="F14" i="6"/>
  <c r="G14" i="6" s="1"/>
  <c r="F15" i="5"/>
  <c r="F13" i="4"/>
  <c r="G14" i="5"/>
  <c r="D16" i="5"/>
  <c r="A17" i="5"/>
  <c r="C16" i="5"/>
  <c r="E16" i="5"/>
  <c r="D14" i="4"/>
  <c r="A15" i="4"/>
  <c r="E14" i="4"/>
  <c r="C14" i="4"/>
  <c r="F12" i="9" l="1"/>
  <c r="G12" i="9" s="1"/>
  <c r="C13" i="9"/>
  <c r="A14" i="9"/>
  <c r="E13" i="9"/>
  <c r="D13" i="9"/>
  <c r="G15" i="5"/>
  <c r="F14" i="4"/>
  <c r="F15" i="6"/>
  <c r="A17" i="6"/>
  <c r="C16" i="6"/>
  <c r="D16" i="6"/>
  <c r="E16" i="6"/>
  <c r="F16" i="5"/>
  <c r="A18" i="5"/>
  <c r="C17" i="5"/>
  <c r="E17" i="5"/>
  <c r="D17" i="5"/>
  <c r="A16" i="4"/>
  <c r="E15" i="4"/>
  <c r="C15" i="4"/>
  <c r="D15" i="4"/>
  <c r="E14" i="9" l="1"/>
  <c r="A15" i="9"/>
  <c r="C14" i="9"/>
  <c r="D14" i="9"/>
  <c r="F13" i="9"/>
  <c r="G13" i="9" s="1"/>
  <c r="G15" i="6"/>
  <c r="F17" i="5"/>
  <c r="F16" i="6"/>
  <c r="G16" i="6" s="1"/>
  <c r="A18" i="6"/>
  <c r="D17" i="6"/>
  <c r="E17" i="6"/>
  <c r="C17" i="6"/>
  <c r="A19" i="5"/>
  <c r="D18" i="5"/>
  <c r="E18" i="5"/>
  <c r="C18" i="5"/>
  <c r="G16" i="5"/>
  <c r="F15" i="4"/>
  <c r="A17" i="4"/>
  <c r="D16" i="4"/>
  <c r="E16" i="4"/>
  <c r="C16" i="4"/>
  <c r="C15" i="9" l="1"/>
  <c r="A16" i="9"/>
  <c r="D15" i="9"/>
  <c r="E15" i="9"/>
  <c r="F14" i="9"/>
  <c r="G14" i="9" s="1"/>
  <c r="G17" i="5"/>
  <c r="F17" i="6"/>
  <c r="A19" i="6"/>
  <c r="D18" i="6"/>
  <c r="E18" i="6"/>
  <c r="C18" i="6"/>
  <c r="F18" i="5"/>
  <c r="G18" i="5" s="1"/>
  <c r="A20" i="5"/>
  <c r="C19" i="5"/>
  <c r="E19" i="5"/>
  <c r="D19" i="5"/>
  <c r="A18" i="4"/>
  <c r="C17" i="4"/>
  <c r="D17" i="4"/>
  <c r="E17" i="4"/>
  <c r="F16" i="4"/>
  <c r="D16" i="9" l="1"/>
  <c r="A17" i="9"/>
  <c r="E16" i="9"/>
  <c r="C16" i="9"/>
  <c r="F15" i="9"/>
  <c r="G15" i="9" s="1"/>
  <c r="G17" i="6"/>
  <c r="A20" i="6"/>
  <c r="D19" i="6"/>
  <c r="E19" i="6"/>
  <c r="C19" i="6"/>
  <c r="F18" i="6"/>
  <c r="G18" i="6" s="1"/>
  <c r="F19" i="5"/>
  <c r="G19" i="5" s="1"/>
  <c r="D20" i="5"/>
  <c r="A21" i="5"/>
  <c r="E20" i="5"/>
  <c r="C20" i="5"/>
  <c r="F17" i="4"/>
  <c r="A19" i="4"/>
  <c r="D18" i="4"/>
  <c r="E18" i="4"/>
  <c r="C18" i="4"/>
  <c r="F16" i="9" l="1"/>
  <c r="G16" i="9" s="1"/>
  <c r="C17" i="9"/>
  <c r="D17" i="9"/>
  <c r="E17" i="9"/>
  <c r="A18" i="9"/>
  <c r="F20" i="5"/>
  <c r="G20" i="5" s="1"/>
  <c r="F19" i="6"/>
  <c r="G19" i="6" s="1"/>
  <c r="A21" i="6"/>
  <c r="C20" i="6"/>
  <c r="D20" i="6"/>
  <c r="E20" i="6"/>
  <c r="A22" i="5"/>
  <c r="C21" i="5"/>
  <c r="D21" i="5"/>
  <c r="E21" i="5"/>
  <c r="A20" i="4"/>
  <c r="D19" i="4"/>
  <c r="E19" i="4"/>
  <c r="C19" i="4"/>
  <c r="F18" i="4"/>
  <c r="A19" i="9" l="1"/>
  <c r="D18" i="9"/>
  <c r="C18" i="9"/>
  <c r="E18" i="9"/>
  <c r="F17" i="9"/>
  <c r="G17" i="9" s="1"/>
  <c r="F19" i="4"/>
  <c r="F20" i="6"/>
  <c r="G20" i="6" s="1"/>
  <c r="A22" i="6"/>
  <c r="D21" i="6"/>
  <c r="E21" i="6"/>
  <c r="C21" i="6"/>
  <c r="F21" i="5"/>
  <c r="G21" i="5" s="1"/>
  <c r="A23" i="5"/>
  <c r="D22" i="5"/>
  <c r="C22" i="5"/>
  <c r="E22" i="5"/>
  <c r="A21" i="4"/>
  <c r="D20" i="4"/>
  <c r="C20" i="4"/>
  <c r="E20" i="4"/>
  <c r="F18" i="9" l="1"/>
  <c r="G18" i="9" s="1"/>
  <c r="E19" i="9"/>
  <c r="A20" i="9"/>
  <c r="D19" i="9"/>
  <c r="C19" i="9"/>
  <c r="F22" i="5"/>
  <c r="G22" i="5" s="1"/>
  <c r="F21" i="6"/>
  <c r="G21" i="6" s="1"/>
  <c r="A23" i="6"/>
  <c r="C22" i="6"/>
  <c r="D22" i="6"/>
  <c r="E22" i="6"/>
  <c r="A24" i="5"/>
  <c r="C23" i="5"/>
  <c r="D23" i="5"/>
  <c r="E23" i="5"/>
  <c r="F20" i="4"/>
  <c r="A22" i="4"/>
  <c r="D21" i="4"/>
  <c r="E21" i="4"/>
  <c r="C21" i="4"/>
  <c r="E20" i="9" l="1"/>
  <c r="A21" i="9"/>
  <c r="C20" i="9"/>
  <c r="D20" i="9"/>
  <c r="F19" i="9"/>
  <c r="G19" i="9" s="1"/>
  <c r="F22" i="6"/>
  <c r="G22" i="6" s="1"/>
  <c r="A24" i="6"/>
  <c r="D23" i="6"/>
  <c r="E23" i="6"/>
  <c r="C23" i="6"/>
  <c r="F23" i="5"/>
  <c r="G23" i="5" s="1"/>
  <c r="A25" i="5"/>
  <c r="D24" i="5"/>
  <c r="C24" i="5"/>
  <c r="E24" i="5"/>
  <c r="D22" i="4"/>
  <c r="A23" i="4"/>
  <c r="E22" i="4"/>
  <c r="C22" i="4"/>
  <c r="F21" i="4"/>
  <c r="F20" i="9" l="1"/>
  <c r="G20" i="9" s="1"/>
  <c r="C21" i="9"/>
  <c r="E21" i="9"/>
  <c r="A22" i="9"/>
  <c r="D21" i="9"/>
  <c r="A25" i="6"/>
  <c r="D24" i="6"/>
  <c r="E24" i="6"/>
  <c r="C24" i="6"/>
  <c r="F24" i="5"/>
  <c r="G24" i="5" s="1"/>
  <c r="F23" i="6"/>
  <c r="G23" i="6" s="1"/>
  <c r="C25" i="5"/>
  <c r="A26" i="5"/>
  <c r="E25" i="5"/>
  <c r="D25" i="5"/>
  <c r="F22" i="4"/>
  <c r="A24" i="4"/>
  <c r="E23" i="4"/>
  <c r="C23" i="4"/>
  <c r="D23" i="4"/>
  <c r="E22" i="9" l="1"/>
  <c r="C22" i="9"/>
  <c r="D22" i="9"/>
  <c r="A23" i="9"/>
  <c r="F21" i="9"/>
  <c r="G21" i="9" s="1"/>
  <c r="F24" i="6"/>
  <c r="G24" i="6" s="1"/>
  <c r="A26" i="6"/>
  <c r="D25" i="6"/>
  <c r="E25" i="6"/>
  <c r="C25" i="6"/>
  <c r="A27" i="5"/>
  <c r="D26" i="5"/>
  <c r="E26" i="5"/>
  <c r="C26" i="5"/>
  <c r="F25" i="5"/>
  <c r="G25" i="5" s="1"/>
  <c r="F23" i="4"/>
  <c r="A25" i="4"/>
  <c r="D24" i="4"/>
  <c r="E24" i="4"/>
  <c r="C24" i="4"/>
  <c r="C23" i="9" l="1"/>
  <c r="E23" i="9"/>
  <c r="A24" i="9"/>
  <c r="D23" i="9"/>
  <c r="F22" i="9"/>
  <c r="G22" i="9" s="1"/>
  <c r="F25" i="6"/>
  <c r="G25" i="6" s="1"/>
  <c r="A27" i="6"/>
  <c r="C26" i="6"/>
  <c r="D26" i="6"/>
  <c r="E26" i="6"/>
  <c r="F26" i="5"/>
  <c r="G26" i="5" s="1"/>
  <c r="A28" i="5"/>
  <c r="C27" i="5"/>
  <c r="E27" i="5"/>
  <c r="D27" i="5"/>
  <c r="A26" i="4"/>
  <c r="C25" i="4"/>
  <c r="E25" i="4"/>
  <c r="D25" i="4"/>
  <c r="F24" i="4"/>
  <c r="E24" i="9" l="1"/>
  <c r="D24" i="9"/>
  <c r="C24" i="9"/>
  <c r="A25" i="9"/>
  <c r="F23" i="9"/>
  <c r="G23" i="9" s="1"/>
  <c r="F26" i="6"/>
  <c r="G26" i="6" s="1"/>
  <c r="A28" i="6"/>
  <c r="D27" i="6"/>
  <c r="E27" i="6"/>
  <c r="C27" i="6"/>
  <c r="D28" i="5"/>
  <c r="A29" i="5"/>
  <c r="C28" i="5"/>
  <c r="E28" i="5"/>
  <c r="F27" i="5"/>
  <c r="G27" i="5" s="1"/>
  <c r="F25" i="4"/>
  <c r="A27" i="4"/>
  <c r="D26" i="4"/>
  <c r="E26" i="4"/>
  <c r="C26" i="4"/>
  <c r="F24" i="9" l="1"/>
  <c r="G24" i="9" s="1"/>
  <c r="C25" i="9"/>
  <c r="E25" i="9"/>
  <c r="A26" i="9"/>
  <c r="D25" i="9"/>
  <c r="F27" i="6"/>
  <c r="G27" i="6" s="1"/>
  <c r="A29" i="6"/>
  <c r="C28" i="6"/>
  <c r="D28" i="6"/>
  <c r="E28" i="6"/>
  <c r="F28" i="5"/>
  <c r="G28" i="5" s="1"/>
  <c r="A30" i="5"/>
  <c r="C29" i="5"/>
  <c r="D29" i="5"/>
  <c r="E29" i="5"/>
  <c r="A28" i="4"/>
  <c r="D27" i="4"/>
  <c r="C27" i="4"/>
  <c r="E27" i="4"/>
  <c r="F26" i="4"/>
  <c r="E26" i="9" l="1"/>
  <c r="D26" i="9"/>
  <c r="A27" i="9"/>
  <c r="C26" i="9"/>
  <c r="F25" i="9"/>
  <c r="G25" i="9" s="1"/>
  <c r="F28" i="6"/>
  <c r="G28" i="6" s="1"/>
  <c r="A30" i="6"/>
  <c r="D29" i="6"/>
  <c r="E29" i="6"/>
  <c r="C29" i="6"/>
  <c r="F29" i="5"/>
  <c r="G29" i="5" s="1"/>
  <c r="D30" i="5"/>
  <c r="A31" i="5"/>
  <c r="E30" i="5"/>
  <c r="C30" i="5"/>
  <c r="F27" i="4"/>
  <c r="D28" i="4"/>
  <c r="A29" i="4"/>
  <c r="E28" i="4"/>
  <c r="C28" i="4"/>
  <c r="F26" i="9" l="1"/>
  <c r="G26" i="9" s="1"/>
  <c r="E27" i="9"/>
  <c r="A28" i="9"/>
  <c r="D27" i="9"/>
  <c r="C27" i="9"/>
  <c r="F29" i="6"/>
  <c r="G29" i="6" s="1"/>
  <c r="A31" i="6"/>
  <c r="C30" i="6"/>
  <c r="D30" i="6"/>
  <c r="E30" i="6"/>
  <c r="C31" i="5"/>
  <c r="A32" i="5"/>
  <c r="D31" i="5"/>
  <c r="E31" i="5"/>
  <c r="F30" i="5"/>
  <c r="G30" i="5" s="1"/>
  <c r="A30" i="4"/>
  <c r="D29" i="4"/>
  <c r="E29" i="4"/>
  <c r="C29" i="4"/>
  <c r="F28" i="4"/>
  <c r="F27" i="9" l="1"/>
  <c r="G27" i="9" s="1"/>
  <c r="E28" i="9"/>
  <c r="A29" i="9"/>
  <c r="C28" i="9"/>
  <c r="D28" i="9"/>
  <c r="F30" i="6"/>
  <c r="G30" i="6" s="1"/>
  <c r="A32" i="6"/>
  <c r="D31" i="6"/>
  <c r="E31" i="6"/>
  <c r="C31" i="6"/>
  <c r="A33" i="5"/>
  <c r="D32" i="5"/>
  <c r="C32" i="5"/>
  <c r="E32" i="5"/>
  <c r="F29" i="4"/>
  <c r="F31" i="5"/>
  <c r="G31" i="5" s="1"/>
  <c r="D30" i="4"/>
  <c r="A31" i="4"/>
  <c r="E30" i="4"/>
  <c r="C30" i="4"/>
  <c r="E29" i="9" l="1"/>
  <c r="C29" i="9"/>
  <c r="A30" i="9"/>
  <c r="D29" i="9"/>
  <c r="F28" i="9"/>
  <c r="G28" i="9" s="1"/>
  <c r="A33" i="6"/>
  <c r="D32" i="6"/>
  <c r="E32" i="6"/>
  <c r="C32" i="6"/>
  <c r="F31" i="6"/>
  <c r="G31" i="6" s="1"/>
  <c r="F32" i="5"/>
  <c r="G32" i="5" s="1"/>
  <c r="C33" i="5"/>
  <c r="A34" i="5"/>
  <c r="E33" i="5"/>
  <c r="D33" i="5"/>
  <c r="F30" i="4"/>
  <c r="A32" i="4"/>
  <c r="E31" i="4"/>
  <c r="C31" i="4"/>
  <c r="D31" i="4"/>
  <c r="F29" i="9" l="1"/>
  <c r="G29" i="9" s="1"/>
  <c r="E30" i="9"/>
  <c r="D30" i="9"/>
  <c r="A31" i="9"/>
  <c r="C30" i="9"/>
  <c r="F32" i="6"/>
  <c r="G32" i="6" s="1"/>
  <c r="A34" i="6"/>
  <c r="E33" i="6"/>
  <c r="C33" i="6"/>
  <c r="D33" i="6"/>
  <c r="A35" i="5"/>
  <c r="D34" i="5"/>
  <c r="E34" i="5"/>
  <c r="C34" i="5"/>
  <c r="F33" i="5"/>
  <c r="G33" i="5" s="1"/>
  <c r="A33" i="4"/>
  <c r="D32" i="4"/>
  <c r="E32" i="4"/>
  <c r="C32" i="4"/>
  <c r="F31" i="4"/>
  <c r="C31" i="9" l="1"/>
  <c r="E31" i="9"/>
  <c r="A32" i="9"/>
  <c r="D31" i="9"/>
  <c r="F30" i="9"/>
  <c r="G30" i="9" s="1"/>
  <c r="F34" i="5"/>
  <c r="G34" i="5" s="1"/>
  <c r="F33" i="6"/>
  <c r="G33" i="6" s="1"/>
  <c r="F32" i="4"/>
  <c r="A35" i="6"/>
  <c r="D34" i="6"/>
  <c r="E34" i="6"/>
  <c r="C34" i="6"/>
  <c r="A36" i="5"/>
  <c r="C35" i="5"/>
  <c r="E35" i="5"/>
  <c r="D35" i="5"/>
  <c r="A34" i="4"/>
  <c r="C33" i="4"/>
  <c r="E33" i="4"/>
  <c r="D33" i="4"/>
  <c r="D32" i="9" l="1"/>
  <c r="E32" i="9"/>
  <c r="C32" i="9"/>
  <c r="A33" i="9"/>
  <c r="F31" i="9"/>
  <c r="G31" i="9" s="1"/>
  <c r="A36" i="6"/>
  <c r="E35" i="6"/>
  <c r="D35" i="6"/>
  <c r="C35" i="6"/>
  <c r="F34" i="6"/>
  <c r="G34" i="6" s="1"/>
  <c r="A37" i="5"/>
  <c r="D36" i="5"/>
  <c r="E36" i="5"/>
  <c r="C36" i="5"/>
  <c r="F35" i="5"/>
  <c r="G35" i="5" s="1"/>
  <c r="F33" i="4"/>
  <c r="A35" i="4"/>
  <c r="D34" i="4"/>
  <c r="E34" i="4"/>
  <c r="C34" i="4"/>
  <c r="F32" i="9" l="1"/>
  <c r="G32" i="9" s="1"/>
  <c r="C33" i="9"/>
  <c r="A34" i="9"/>
  <c r="D33" i="9"/>
  <c r="E33" i="9"/>
  <c r="F35" i="6"/>
  <c r="G35" i="6" s="1"/>
  <c r="F36" i="5"/>
  <c r="G36" i="5" s="1"/>
  <c r="A37" i="6"/>
  <c r="C36" i="6"/>
  <c r="D36" i="6"/>
  <c r="E36" i="6"/>
  <c r="C37" i="5"/>
  <c r="A38" i="5"/>
  <c r="D37" i="5"/>
  <c r="E37" i="5"/>
  <c r="A36" i="4"/>
  <c r="D35" i="4"/>
  <c r="E35" i="4"/>
  <c r="C35" i="4"/>
  <c r="F34" i="4"/>
  <c r="E34" i="9" l="1"/>
  <c r="C34" i="9"/>
  <c r="D34" i="9"/>
  <c r="A35" i="9"/>
  <c r="F33" i="9"/>
  <c r="G33" i="9" s="1"/>
  <c r="F35" i="4"/>
  <c r="F36" i="6"/>
  <c r="G36" i="6" s="1"/>
  <c r="A38" i="6"/>
  <c r="E37" i="6"/>
  <c r="D37" i="6"/>
  <c r="C37" i="6"/>
  <c r="D38" i="5"/>
  <c r="A39" i="5"/>
  <c r="E38" i="5"/>
  <c r="C38" i="5"/>
  <c r="F37" i="5"/>
  <c r="G37" i="5" s="1"/>
  <c r="A37" i="4"/>
  <c r="D36" i="4"/>
  <c r="C36" i="4"/>
  <c r="E36" i="4"/>
  <c r="E35" i="9" l="1"/>
  <c r="D35" i="9"/>
  <c r="A36" i="9"/>
  <c r="C35" i="9"/>
  <c r="F34" i="9"/>
  <c r="G34" i="9" s="1"/>
  <c r="A39" i="6"/>
  <c r="C38" i="6"/>
  <c r="D38" i="6"/>
  <c r="E38" i="6"/>
  <c r="F38" i="5"/>
  <c r="G38" i="5" s="1"/>
  <c r="F37" i="6"/>
  <c r="G37" i="6" s="1"/>
  <c r="C39" i="5"/>
  <c r="A40" i="5"/>
  <c r="E39" i="5"/>
  <c r="D39" i="5"/>
  <c r="F36" i="4"/>
  <c r="A38" i="4"/>
  <c r="D37" i="4"/>
  <c r="E37" i="4"/>
  <c r="C37" i="4"/>
  <c r="F35" i="9" l="1"/>
  <c r="G35" i="9" s="1"/>
  <c r="D36" i="9"/>
  <c r="E36" i="9"/>
  <c r="C36" i="9"/>
  <c r="A37" i="9"/>
  <c r="F38" i="6"/>
  <c r="G38" i="6" s="1"/>
  <c r="A40" i="6"/>
  <c r="E39" i="6"/>
  <c r="C39" i="6"/>
  <c r="D39" i="6"/>
  <c r="A41" i="5"/>
  <c r="D40" i="5"/>
  <c r="C40" i="5"/>
  <c r="E40" i="5"/>
  <c r="F39" i="5"/>
  <c r="G39" i="5" s="1"/>
  <c r="D38" i="4"/>
  <c r="A39" i="4"/>
  <c r="E38" i="4"/>
  <c r="C38" i="4"/>
  <c r="F37" i="4"/>
  <c r="F36" i="9" l="1"/>
  <c r="G36" i="9" s="1"/>
  <c r="C37" i="9"/>
  <c r="E37" i="9"/>
  <c r="A38" i="9"/>
  <c r="D37" i="9"/>
  <c r="F39" i="6"/>
  <c r="G39" i="6" s="1"/>
  <c r="A41" i="6"/>
  <c r="C40" i="6"/>
  <c r="D40" i="6"/>
  <c r="E40" i="6"/>
  <c r="F40" i="5"/>
  <c r="G40" i="5" s="1"/>
  <c r="C41" i="5"/>
  <c r="A42" i="5"/>
  <c r="E41" i="5"/>
  <c r="D41" i="5"/>
  <c r="F38" i="4"/>
  <c r="A40" i="4"/>
  <c r="E39" i="4"/>
  <c r="C39" i="4"/>
  <c r="D39" i="4"/>
  <c r="E38" i="9" l="1"/>
  <c r="C38" i="9"/>
  <c r="D38" i="9"/>
  <c r="A39" i="9"/>
  <c r="F37" i="9"/>
  <c r="G37" i="9" s="1"/>
  <c r="F40" i="6"/>
  <c r="G40" i="6" s="1"/>
  <c r="A42" i="6"/>
  <c r="E41" i="6"/>
  <c r="C41" i="6"/>
  <c r="D41" i="6"/>
  <c r="F41" i="5"/>
  <c r="G41" i="5" s="1"/>
  <c r="A43" i="5"/>
  <c r="D42" i="5"/>
  <c r="E42" i="5"/>
  <c r="C42" i="5"/>
  <c r="F39" i="4"/>
  <c r="A41" i="4"/>
  <c r="D40" i="4"/>
  <c r="E40" i="4"/>
  <c r="C40" i="4"/>
  <c r="E39" i="9" l="1"/>
  <c r="D39" i="9"/>
  <c r="A40" i="9"/>
  <c r="C39" i="9"/>
  <c r="F38" i="9"/>
  <c r="G38" i="9" s="1"/>
  <c r="F41" i="6"/>
  <c r="G41" i="6" s="1"/>
  <c r="A43" i="6"/>
  <c r="D42" i="6"/>
  <c r="E42" i="6"/>
  <c r="C42" i="6"/>
  <c r="F40" i="4"/>
  <c r="A44" i="5"/>
  <c r="C43" i="5"/>
  <c r="E43" i="5"/>
  <c r="D43" i="5"/>
  <c r="F42" i="5"/>
  <c r="G42" i="5" s="1"/>
  <c r="A42" i="4"/>
  <c r="C41" i="4"/>
  <c r="E41" i="4"/>
  <c r="D41" i="4"/>
  <c r="F39" i="9" l="1"/>
  <c r="G39" i="9" s="1"/>
  <c r="E40" i="9"/>
  <c r="C40" i="9"/>
  <c r="D40" i="9"/>
  <c r="A41" i="9"/>
  <c r="F42" i="6"/>
  <c r="G42" i="6" s="1"/>
  <c r="A44" i="6"/>
  <c r="E43" i="6"/>
  <c r="D43" i="6"/>
  <c r="C43" i="6"/>
  <c r="F43" i="5"/>
  <c r="G43" i="5" s="1"/>
  <c r="A45" i="5"/>
  <c r="D44" i="5"/>
  <c r="C44" i="5"/>
  <c r="E44" i="5"/>
  <c r="F41" i="4"/>
  <c r="A43" i="4"/>
  <c r="D42" i="4"/>
  <c r="E42" i="4"/>
  <c r="C42" i="4"/>
  <c r="F40" i="9" l="1"/>
  <c r="G40" i="9" s="1"/>
  <c r="C41" i="9"/>
  <c r="E41" i="9"/>
  <c r="A42" i="9"/>
  <c r="D41" i="9"/>
  <c r="F44" i="5"/>
  <c r="G44" i="5" s="1"/>
  <c r="F43" i="6"/>
  <c r="G43" i="6" s="1"/>
  <c r="A45" i="6"/>
  <c r="C44" i="6"/>
  <c r="D44" i="6"/>
  <c r="E44" i="6"/>
  <c r="C45" i="5"/>
  <c r="A46" i="5"/>
  <c r="D45" i="5"/>
  <c r="E45" i="5"/>
  <c r="A44" i="4"/>
  <c r="C43" i="4"/>
  <c r="E43" i="4"/>
  <c r="D43" i="4"/>
  <c r="F42" i="4"/>
  <c r="F41" i="9" l="1"/>
  <c r="G41" i="9" s="1"/>
  <c r="A43" i="9"/>
  <c r="D42" i="9"/>
  <c r="E42" i="9"/>
  <c r="C42" i="9"/>
  <c r="F44" i="6"/>
  <c r="G44" i="6" s="1"/>
  <c r="A46" i="6"/>
  <c r="E45" i="6"/>
  <c r="D45" i="6"/>
  <c r="C45" i="6"/>
  <c r="D46" i="5"/>
  <c r="C46" i="5"/>
  <c r="E46" i="5"/>
  <c r="F45" i="5"/>
  <c r="G45" i="5" s="1"/>
  <c r="F43" i="4"/>
  <c r="D44" i="4"/>
  <c r="A45" i="4"/>
  <c r="E44" i="4"/>
  <c r="C44" i="4"/>
  <c r="C43" i="9" l="1"/>
  <c r="D43" i="9"/>
  <c r="E43" i="9"/>
  <c r="A44" i="9"/>
  <c r="F42" i="9"/>
  <c r="G42" i="9" s="1"/>
  <c r="F44" i="4"/>
  <c r="D46" i="6"/>
  <c r="C46" i="6"/>
  <c r="E46" i="6"/>
  <c r="F45" i="6"/>
  <c r="G45" i="6" s="1"/>
  <c r="F46" i="5"/>
  <c r="I6" i="5" s="1"/>
  <c r="A46" i="4"/>
  <c r="D45" i="4"/>
  <c r="E45" i="4"/>
  <c r="C45" i="4"/>
  <c r="A45" i="9" l="1"/>
  <c r="C44" i="9"/>
  <c r="D44" i="9"/>
  <c r="E44" i="9"/>
  <c r="F43" i="9"/>
  <c r="G43" i="9" s="1"/>
  <c r="F46" i="6"/>
  <c r="G46" i="5"/>
  <c r="I9" i="5" s="1"/>
  <c r="F45" i="4"/>
  <c r="D46" i="4"/>
  <c r="E46" i="4"/>
  <c r="C46" i="4"/>
  <c r="F44" i="9" l="1"/>
  <c r="G44" i="9" s="1"/>
  <c r="C45" i="9"/>
  <c r="E45" i="9"/>
  <c r="A46" i="9"/>
  <c r="D45" i="9"/>
  <c r="G46" i="6"/>
  <c r="I6" i="6"/>
  <c r="F46" i="4"/>
  <c r="I6" i="4" s="1"/>
  <c r="F45" i="9" l="1"/>
  <c r="G45" i="9" s="1"/>
  <c r="E46" i="9"/>
  <c r="C46" i="9"/>
  <c r="D46" i="9"/>
  <c r="F46" i="9" l="1"/>
  <c r="G46" i="9" l="1"/>
  <c r="I9" i="9" s="1"/>
  <c r="I6" i="9"/>
</calcChain>
</file>

<file path=xl/sharedStrings.xml><?xml version="1.0" encoding="utf-8"?>
<sst xmlns="http://schemas.openxmlformats.org/spreadsheetml/2006/main" count="158" uniqueCount="67">
  <si>
    <t>Black-Scholes calculator</t>
  </si>
  <si>
    <t>Parameters</t>
  </si>
  <si>
    <t>Share price</t>
  </si>
  <si>
    <t>Strike price</t>
  </si>
  <si>
    <t>Maturity</t>
  </si>
  <si>
    <t>Risk-free rate</t>
  </si>
  <si>
    <t>Volatility</t>
  </si>
  <si>
    <t>Calculations</t>
  </si>
  <si>
    <t>Present value of strike</t>
  </si>
  <si>
    <r>
      <t>s</t>
    </r>
    <r>
      <rPr>
        <sz val="11"/>
        <color theme="1"/>
        <rFont val="Calibri"/>
        <family val="2"/>
        <scheme val="minor"/>
      </rPr>
      <t>*t^.5</t>
    </r>
  </si>
  <si>
    <t>d1</t>
  </si>
  <si>
    <t>d2</t>
  </si>
  <si>
    <t>N(d1)</t>
  </si>
  <si>
    <t>N(d2)</t>
  </si>
  <si>
    <t>Option values</t>
  </si>
  <si>
    <t>Value of Put option</t>
  </si>
  <si>
    <t>Value of Call option</t>
  </si>
  <si>
    <t>Probability distribution</t>
  </si>
  <si>
    <t>Share price at t=2</t>
  </si>
  <si>
    <t>Probability</t>
  </si>
  <si>
    <t>Portfolio</t>
  </si>
  <si>
    <t>Shares</t>
  </si>
  <si>
    <t>Calls</t>
  </si>
  <si>
    <t>Puts</t>
  </si>
  <si>
    <t>Value of shares</t>
  </si>
  <si>
    <t>Value of calls</t>
  </si>
  <si>
    <t>Value of puts</t>
  </si>
  <si>
    <t>Value of portfolio</t>
  </si>
  <si>
    <t>Units held</t>
  </si>
  <si>
    <t>Current price</t>
  </si>
  <si>
    <t>Term</t>
  </si>
  <si>
    <t>n/a</t>
  </si>
  <si>
    <t>Probability can repay loan</t>
  </si>
  <si>
    <t>Expected shortfall</t>
  </si>
  <si>
    <t>Shortfall</t>
  </si>
  <si>
    <t>Loan</t>
  </si>
  <si>
    <t>Holding</t>
  </si>
  <si>
    <t>Value</t>
  </si>
  <si>
    <t>Call</t>
  </si>
  <si>
    <t>Put</t>
  </si>
  <si>
    <t>[1]</t>
  </si>
  <si>
    <t>Answers</t>
  </si>
  <si>
    <t>The put options only pay out at share prices which are very low and very unlikely</t>
  </si>
  <si>
    <t>So the investor probably doesn't need any in her portfolio</t>
  </si>
  <si>
    <t>To do this she will need to hold a lot more shares</t>
  </si>
  <si>
    <t>Which she can fund by short selling call and/or put options</t>
  </si>
  <si>
    <t>But short selling large numbers of options results in possible huge losses at very high or low share prices</t>
  </si>
  <si>
    <t>Which she may not be willing to tolerate</t>
  </si>
  <si>
    <t>[2]</t>
  </si>
  <si>
    <t>[1] each</t>
  </si>
  <si>
    <t>[Max 6]</t>
  </si>
  <si>
    <t>The investor needs to achieve a high enough portfolio value at the 'central' share prices which are most likely</t>
  </si>
  <si>
    <t>[4] for a portfolio giving a probability over 20%</t>
  </si>
  <si>
    <t>By doing this is it possible to reach a probability of repaying the loan of over 80%</t>
  </si>
  <si>
    <t>&lt;-- The calculations on the left are an example and not needed to score marks</t>
  </si>
  <si>
    <t>And volatility will not be constant in reality</t>
  </si>
  <si>
    <t>OK to just put all workings in the last column</t>
  </si>
  <si>
    <t>or [1] for assuming all share prices have equal probability (answer = 26.82%)</t>
  </si>
  <si>
    <t>or [1] for missing out the scenario where the portfolio exactly equals the loan (answer = 15.49%)</t>
  </si>
  <si>
    <t>or [2] for showing conditional shortfall instead (answer = 14,924)</t>
  </si>
  <si>
    <t>or [1] for assuming all share prices have equal probability (answer = 4,012)</t>
  </si>
  <si>
    <t>or [2] for a probability over 19.35%</t>
  </si>
  <si>
    <t>but [0] if the current portfolio value doesn’t match part (ii)</t>
  </si>
  <si>
    <t>and [0] if portfolio doesn’t include 1,000 shares</t>
  </si>
  <si>
    <t>Award [1] each for any other points if relevant and clearly explained</t>
  </si>
  <si>
    <t>Email Simon if anyone has used a term of five years</t>
  </si>
  <si>
    <t>No need for a SUMIF type formula, anything that sums the right cells is fine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</si>
</sst>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0.0000"/>
    <numFmt numFmtId="166" formatCode="_-* #,##0.0000_-;\-* #,##0.0000_-;_-* &quot;-&quot;??_-;_-@_-"/>
    <numFmt numFmtId="167" formatCode="_-* #,##0.000_-;\-* #,##0.0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164" fontId="0" fillId="0" borderId="0" xfId="1" applyNumberFormat="1" applyFont="1"/>
    <xf numFmtId="0" fontId="4" fillId="0" borderId="0" xfId="0" applyFont="1"/>
    <xf numFmtId="164" fontId="0" fillId="0" borderId="0" xfId="1" applyNumberFormat="1" applyFont="1" applyFill="1" applyBorder="1"/>
    <xf numFmtId="165" fontId="0" fillId="0" borderId="0" xfId="0" applyNumberFormat="1"/>
    <xf numFmtId="43" fontId="0" fillId="0" borderId="0" xfId="1" applyFont="1" applyBorder="1"/>
    <xf numFmtId="43" fontId="0" fillId="0" borderId="0" xfId="1" applyFont="1"/>
    <xf numFmtId="166" fontId="0" fillId="0" borderId="0" xfId="1" applyNumberFormat="1" applyFont="1"/>
    <xf numFmtId="0" fontId="0" fillId="0" borderId="0" xfId="0" applyAlignment="1">
      <alignment vertical="center" wrapText="1"/>
    </xf>
    <xf numFmtId="9" fontId="0" fillId="0" borderId="0" xfId="0" applyNumberFormat="1" applyAlignment="1">
      <alignment vertical="center" wrapText="1"/>
    </xf>
    <xf numFmtId="0" fontId="0" fillId="0" borderId="0" xfId="0" applyAlignment="1">
      <alignment vertical="center"/>
    </xf>
    <xf numFmtId="0" fontId="0" fillId="2" borderId="0" xfId="0" applyFill="1"/>
    <xf numFmtId="164" fontId="0" fillId="3" borderId="0" xfId="1" applyNumberFormat="1" applyFont="1" applyFill="1"/>
    <xf numFmtId="166" fontId="0" fillId="3" borderId="0" xfId="1" applyNumberFormat="1" applyFont="1" applyFill="1"/>
    <xf numFmtId="0" fontId="0" fillId="3" borderId="0" xfId="0" applyFill="1"/>
    <xf numFmtId="43" fontId="0" fillId="3" borderId="0" xfId="1" applyFont="1" applyFill="1"/>
    <xf numFmtId="164" fontId="0" fillId="3" borderId="0" xfId="0" applyNumberFormat="1" applyFill="1"/>
    <xf numFmtId="10" fontId="0" fillId="3" borderId="0" xfId="0" applyNumberFormat="1" applyFill="1"/>
    <xf numFmtId="167" fontId="0" fillId="0" borderId="0" xfId="1" applyNumberFormat="1" applyFont="1" applyBorder="1"/>
    <xf numFmtId="164" fontId="0" fillId="4" borderId="0" xfId="0" applyNumberFormat="1" applyFill="1"/>
    <xf numFmtId="10" fontId="0" fillId="4" borderId="0" xfId="0" applyNumberFormat="1" applyFill="1"/>
    <xf numFmtId="164" fontId="0" fillId="0" borderId="0" xfId="1" applyNumberFormat="1" applyFont="1" applyBorder="1"/>
    <xf numFmtId="10" fontId="0" fillId="3" borderId="0" xfId="2" applyNumberFormat="1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EA705-5E25-41E2-82DB-528DD86B3645}">
  <dimension ref="A1:L43"/>
  <sheetViews>
    <sheetView tabSelected="1" workbookViewId="0"/>
  </sheetViews>
  <sheetFormatPr defaultRowHeight="15" x14ac:dyDescent="0.25"/>
  <cols>
    <col min="1" max="1" width="17.5703125" customWidth="1"/>
    <col min="2" max="2" width="12" bestFit="1" customWidth="1"/>
    <col min="5" max="5" width="9.5703125" bestFit="1" customWidth="1"/>
    <col min="6" max="9" width="9.5703125" customWidth="1"/>
    <col min="11" max="11" width="22.42578125" bestFit="1" customWidth="1"/>
    <col min="12" max="12" width="12.5703125" customWidth="1"/>
  </cols>
  <sheetData>
    <row r="1" spans="1:12" x14ac:dyDescent="0.25">
      <c r="A1" s="1" t="s">
        <v>17</v>
      </c>
      <c r="D1" s="1" t="s">
        <v>20</v>
      </c>
      <c r="K1" s="1" t="s">
        <v>0</v>
      </c>
    </row>
    <row r="2" spans="1:12" x14ac:dyDescent="0.25">
      <c r="A2" t="s">
        <v>18</v>
      </c>
      <c r="B2" t="s">
        <v>19</v>
      </c>
      <c r="E2" s="12" t="s">
        <v>28</v>
      </c>
      <c r="F2" s="12" t="s">
        <v>29</v>
      </c>
      <c r="G2" s="12" t="s">
        <v>3</v>
      </c>
      <c r="H2" s="12" t="s">
        <v>30</v>
      </c>
      <c r="I2" s="12" t="s">
        <v>6</v>
      </c>
      <c r="K2" s="2" t="s">
        <v>1</v>
      </c>
      <c r="L2" s="2"/>
    </row>
    <row r="3" spans="1:12" x14ac:dyDescent="0.25">
      <c r="A3">
        <v>0</v>
      </c>
      <c r="B3" s="9">
        <v>3.8E-3</v>
      </c>
      <c r="D3" t="s">
        <v>21</v>
      </c>
      <c r="E3" s="3">
        <v>1000</v>
      </c>
      <c r="F3" s="8">
        <v>10</v>
      </c>
      <c r="G3" s="10" t="s">
        <v>31</v>
      </c>
      <c r="H3" s="10" t="s">
        <v>31</v>
      </c>
      <c r="I3" s="11">
        <v>0.15</v>
      </c>
      <c r="K3" t="s">
        <v>2</v>
      </c>
      <c r="L3" s="21"/>
    </row>
    <row r="4" spans="1:12" x14ac:dyDescent="0.25">
      <c r="A4">
        <f>A3+0.5</f>
        <v>0.5</v>
      </c>
      <c r="B4" s="9">
        <v>1E-4</v>
      </c>
      <c r="D4" t="s">
        <v>22</v>
      </c>
      <c r="E4" s="3">
        <v>200</v>
      </c>
      <c r="F4" s="8">
        <v>0.61</v>
      </c>
      <c r="G4" s="3">
        <v>15</v>
      </c>
      <c r="H4" s="3">
        <v>5</v>
      </c>
      <c r="I4" s="10" t="s">
        <v>31</v>
      </c>
      <c r="K4" t="s">
        <v>3</v>
      </c>
      <c r="L4" s="21"/>
    </row>
    <row r="5" spans="1:12" x14ac:dyDescent="0.25">
      <c r="A5">
        <f t="shared" ref="A5:A42" si="0">A4+0.5</f>
        <v>1</v>
      </c>
      <c r="B5" s="9">
        <v>1E-4</v>
      </c>
      <c r="D5" t="s">
        <v>23</v>
      </c>
      <c r="E5" s="3">
        <v>1000</v>
      </c>
      <c r="F5" s="8">
        <v>0.13</v>
      </c>
      <c r="G5" s="3">
        <v>8</v>
      </c>
      <c r="H5" s="3">
        <v>5</v>
      </c>
      <c r="I5" s="10" t="s">
        <v>31</v>
      </c>
      <c r="K5" t="s">
        <v>4</v>
      </c>
      <c r="L5" s="21"/>
    </row>
    <row r="6" spans="1:12" x14ac:dyDescent="0.25">
      <c r="A6">
        <f t="shared" si="0"/>
        <v>1.5</v>
      </c>
      <c r="B6" s="9">
        <v>1E-4</v>
      </c>
      <c r="E6" s="3"/>
      <c r="K6" t="s">
        <v>5</v>
      </c>
      <c r="L6" s="22"/>
    </row>
    <row r="7" spans="1:12" x14ac:dyDescent="0.25">
      <c r="A7">
        <f t="shared" si="0"/>
        <v>2</v>
      </c>
      <c r="B7" s="9">
        <v>2.0000000000000001E-4</v>
      </c>
      <c r="D7" t="s">
        <v>37</v>
      </c>
      <c r="E7" s="3">
        <f>SUMPRODUCT(E3:E5,F3:F5)</f>
        <v>10252</v>
      </c>
      <c r="K7" s="4" t="s">
        <v>6</v>
      </c>
      <c r="L7" s="22"/>
    </row>
    <row r="8" spans="1:12" x14ac:dyDescent="0.25">
      <c r="A8">
        <f t="shared" si="0"/>
        <v>2.5</v>
      </c>
      <c r="B8" s="9">
        <v>2.9999999999999997E-4</v>
      </c>
      <c r="E8" s="3"/>
    </row>
    <row r="9" spans="1:12" x14ac:dyDescent="0.25">
      <c r="A9">
        <f t="shared" si="0"/>
        <v>3</v>
      </c>
      <c r="B9" s="9">
        <v>5.0000000000000001E-4</v>
      </c>
      <c r="D9" t="s">
        <v>35</v>
      </c>
      <c r="E9" s="3">
        <v>15000</v>
      </c>
      <c r="K9" s="2" t="s">
        <v>7</v>
      </c>
    </row>
    <row r="10" spans="1:12" x14ac:dyDescent="0.25">
      <c r="A10">
        <f t="shared" si="0"/>
        <v>3.5</v>
      </c>
      <c r="B10" s="9">
        <v>1E-3</v>
      </c>
      <c r="K10" t="s">
        <v>8</v>
      </c>
      <c r="L10" s="5">
        <f>++L4*EXP(-L6*L5)</f>
        <v>0</v>
      </c>
    </row>
    <row r="11" spans="1:12" x14ac:dyDescent="0.25">
      <c r="A11">
        <f t="shared" si="0"/>
        <v>4</v>
      </c>
      <c r="B11" s="9">
        <v>1.5E-3</v>
      </c>
      <c r="K11" s="4" t="s">
        <v>9</v>
      </c>
      <c r="L11" s="6">
        <f>+L7*L5^0.5</f>
        <v>0</v>
      </c>
    </row>
    <row r="12" spans="1:12" x14ac:dyDescent="0.25">
      <c r="A12">
        <f t="shared" si="0"/>
        <v>4.5</v>
      </c>
      <c r="B12" s="9">
        <v>2.3999999999999998E-3</v>
      </c>
      <c r="K12" t="s">
        <v>10</v>
      </c>
      <c r="L12" s="6" t="e">
        <f>++(LN(L3/L4)+(L6+L7*L7/2)*L5)/(L7*L5^0.5)</f>
        <v>#DIV/0!</v>
      </c>
    </row>
    <row r="13" spans="1:12" x14ac:dyDescent="0.25">
      <c r="A13">
        <f t="shared" si="0"/>
        <v>5</v>
      </c>
      <c r="B13" s="9">
        <v>3.5999999999999999E-3</v>
      </c>
      <c r="K13" t="s">
        <v>11</v>
      </c>
      <c r="L13" s="6" t="e">
        <f>+L12-L11</f>
        <v>#DIV/0!</v>
      </c>
    </row>
    <row r="14" spans="1:12" x14ac:dyDescent="0.25">
      <c r="A14">
        <f t="shared" si="0"/>
        <v>5.5</v>
      </c>
      <c r="B14" s="9">
        <v>5.3E-3</v>
      </c>
      <c r="K14" s="4" t="s">
        <v>12</v>
      </c>
      <c r="L14" s="6" t="e">
        <f>_xlfn.NORM.DIST(L12,0,1,TRUE)</f>
        <v>#DIV/0!</v>
      </c>
    </row>
    <row r="15" spans="1:12" x14ac:dyDescent="0.25">
      <c r="A15">
        <f t="shared" si="0"/>
        <v>6</v>
      </c>
      <c r="B15" s="9">
        <v>7.7000000000000002E-3</v>
      </c>
      <c r="K15" s="4" t="s">
        <v>13</v>
      </c>
      <c r="L15" s="6" t="e">
        <f>_xlfn.NORM.DIST(L13,0,1,TRUE)</f>
        <v>#DIV/0!</v>
      </c>
    </row>
    <row r="16" spans="1:12" x14ac:dyDescent="0.25">
      <c r="A16">
        <f t="shared" si="0"/>
        <v>6.5</v>
      </c>
      <c r="B16" s="9">
        <v>1.06E-2</v>
      </c>
    </row>
    <row r="17" spans="1:12" x14ac:dyDescent="0.25">
      <c r="A17">
        <f t="shared" si="0"/>
        <v>7</v>
      </c>
      <c r="B17" s="9">
        <v>1.44E-2</v>
      </c>
      <c r="K17" s="1" t="s">
        <v>14</v>
      </c>
    </row>
    <row r="18" spans="1:12" x14ac:dyDescent="0.25">
      <c r="A18">
        <f t="shared" si="0"/>
        <v>7.5</v>
      </c>
      <c r="B18" s="9">
        <v>1.9E-2</v>
      </c>
      <c r="K18" s="4" t="s">
        <v>15</v>
      </c>
      <c r="L18" s="23" t="e">
        <f>(L14-1)*L3-L15*L10+L10</f>
        <v>#DIV/0!</v>
      </c>
    </row>
    <row r="19" spans="1:12" x14ac:dyDescent="0.25">
      <c r="A19">
        <f t="shared" si="0"/>
        <v>8</v>
      </c>
      <c r="B19" s="9">
        <v>2.4400000000000002E-2</v>
      </c>
      <c r="K19" s="4" t="s">
        <v>16</v>
      </c>
      <c r="L19" s="23" t="e">
        <f>L14*L3-L15*L10</f>
        <v>#DIV/0!</v>
      </c>
    </row>
    <row r="20" spans="1:12" x14ac:dyDescent="0.25">
      <c r="A20">
        <f t="shared" si="0"/>
        <v>8.5</v>
      </c>
      <c r="B20" s="9">
        <v>3.0499999999999999E-2</v>
      </c>
    </row>
    <row r="21" spans="1:12" x14ac:dyDescent="0.25">
      <c r="A21">
        <f t="shared" si="0"/>
        <v>9</v>
      </c>
      <c r="B21" s="9">
        <v>3.6999999999999998E-2</v>
      </c>
    </row>
    <row r="22" spans="1:12" x14ac:dyDescent="0.25">
      <c r="A22">
        <f t="shared" si="0"/>
        <v>9.5</v>
      </c>
      <c r="B22" s="9">
        <v>4.36E-2</v>
      </c>
    </row>
    <row r="23" spans="1:12" x14ac:dyDescent="0.25">
      <c r="A23">
        <f t="shared" si="0"/>
        <v>10</v>
      </c>
      <c r="B23" s="9">
        <v>5.0200000000000002E-2</v>
      </c>
    </row>
    <row r="24" spans="1:12" x14ac:dyDescent="0.25">
      <c r="A24">
        <f t="shared" si="0"/>
        <v>10.5</v>
      </c>
      <c r="B24" s="9">
        <v>5.6000000000000001E-2</v>
      </c>
    </row>
    <row r="25" spans="1:12" x14ac:dyDescent="0.25">
      <c r="A25">
        <f t="shared" si="0"/>
        <v>11</v>
      </c>
      <c r="B25" s="9">
        <v>6.0900000000000003E-2</v>
      </c>
    </row>
    <row r="26" spans="1:12" x14ac:dyDescent="0.25">
      <c r="A26">
        <f t="shared" si="0"/>
        <v>11.5</v>
      </c>
      <c r="B26" s="9">
        <v>6.4399999999999999E-2</v>
      </c>
    </row>
    <row r="27" spans="1:12" x14ac:dyDescent="0.25">
      <c r="A27">
        <f t="shared" si="0"/>
        <v>12</v>
      </c>
      <c r="B27" s="9">
        <v>6.6199999999999995E-2</v>
      </c>
    </row>
    <row r="28" spans="1:12" x14ac:dyDescent="0.25">
      <c r="A28">
        <f t="shared" si="0"/>
        <v>12.5</v>
      </c>
      <c r="B28" s="9">
        <v>6.6199999999999995E-2</v>
      </c>
    </row>
    <row r="29" spans="1:12" x14ac:dyDescent="0.25">
      <c r="A29">
        <f t="shared" si="0"/>
        <v>13</v>
      </c>
      <c r="B29" s="9">
        <v>6.4399999999999999E-2</v>
      </c>
    </row>
    <row r="30" spans="1:12" x14ac:dyDescent="0.25">
      <c r="A30">
        <f t="shared" si="0"/>
        <v>13.5</v>
      </c>
      <c r="B30" s="9">
        <v>6.0900000000000003E-2</v>
      </c>
    </row>
    <row r="31" spans="1:12" x14ac:dyDescent="0.25">
      <c r="A31">
        <f t="shared" si="0"/>
        <v>14</v>
      </c>
      <c r="B31" s="9">
        <v>5.6000000000000001E-2</v>
      </c>
    </row>
    <row r="32" spans="1:12" x14ac:dyDescent="0.25">
      <c r="A32">
        <f t="shared" si="0"/>
        <v>14.5</v>
      </c>
      <c r="B32" s="9">
        <v>5.0200000000000002E-2</v>
      </c>
    </row>
    <row r="33" spans="1:2" x14ac:dyDescent="0.25">
      <c r="A33">
        <f t="shared" si="0"/>
        <v>15</v>
      </c>
      <c r="B33" s="9">
        <v>4.36E-2</v>
      </c>
    </row>
    <row r="34" spans="1:2" x14ac:dyDescent="0.25">
      <c r="A34">
        <f t="shared" si="0"/>
        <v>15.5</v>
      </c>
      <c r="B34" s="9">
        <v>3.6999999999999998E-2</v>
      </c>
    </row>
    <row r="35" spans="1:2" x14ac:dyDescent="0.25">
      <c r="A35">
        <f t="shared" si="0"/>
        <v>16</v>
      </c>
      <c r="B35" s="9">
        <v>3.0499999999999999E-2</v>
      </c>
    </row>
    <row r="36" spans="1:2" x14ac:dyDescent="0.25">
      <c r="A36">
        <f t="shared" si="0"/>
        <v>16.5</v>
      </c>
      <c r="B36" s="9">
        <v>2.4400000000000002E-2</v>
      </c>
    </row>
    <row r="37" spans="1:2" x14ac:dyDescent="0.25">
      <c r="A37">
        <f t="shared" si="0"/>
        <v>17</v>
      </c>
      <c r="B37" s="9">
        <v>1.9E-2</v>
      </c>
    </row>
    <row r="38" spans="1:2" x14ac:dyDescent="0.25">
      <c r="A38">
        <f>A37+0.5</f>
        <v>17.5</v>
      </c>
      <c r="B38" s="9">
        <v>1.44E-2</v>
      </c>
    </row>
    <row r="39" spans="1:2" x14ac:dyDescent="0.25">
      <c r="A39">
        <f t="shared" si="0"/>
        <v>18</v>
      </c>
      <c r="B39" s="9">
        <v>1.06E-2</v>
      </c>
    </row>
    <row r="40" spans="1:2" x14ac:dyDescent="0.25">
      <c r="A40">
        <f t="shared" si="0"/>
        <v>18.5</v>
      </c>
      <c r="B40" s="9">
        <v>7.7000000000000002E-3</v>
      </c>
    </row>
    <row r="41" spans="1:2" x14ac:dyDescent="0.25">
      <c r="A41">
        <f t="shared" si="0"/>
        <v>19</v>
      </c>
      <c r="B41" s="9">
        <v>5.3E-3</v>
      </c>
    </row>
    <row r="42" spans="1:2" x14ac:dyDescent="0.25">
      <c r="A42">
        <f t="shared" si="0"/>
        <v>19.5</v>
      </c>
      <c r="B42" s="9">
        <v>3.5999999999999999E-3</v>
      </c>
    </row>
    <row r="43" spans="1:2" x14ac:dyDescent="0.25">
      <c r="A43">
        <f>A42+0.5</f>
        <v>20</v>
      </c>
      <c r="B43" s="9">
        <v>2.3999999999999998E-3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76D79-B41B-4D19-B0AE-D10CEB18B868}">
  <sheetPr>
    <pageSetUpPr fitToPage="1"/>
  </sheetPr>
  <dimension ref="A1:C23"/>
  <sheetViews>
    <sheetView workbookViewId="0"/>
  </sheetViews>
  <sheetFormatPr defaultRowHeight="15" x14ac:dyDescent="0.25"/>
  <cols>
    <col min="1" max="1" width="21.140625" bestFit="1" customWidth="1"/>
    <col min="2" max="3" width="11.5703125" bestFit="1" customWidth="1"/>
  </cols>
  <sheetData>
    <row r="1" spans="1:3" x14ac:dyDescent="0.25">
      <c r="A1" s="1" t="s">
        <v>0</v>
      </c>
    </row>
    <row r="2" spans="1:3" x14ac:dyDescent="0.25">
      <c r="A2" s="2" t="s">
        <v>1</v>
      </c>
      <c r="B2" s="2" t="s">
        <v>38</v>
      </c>
      <c r="C2" s="2" t="s">
        <v>39</v>
      </c>
    </row>
    <row r="3" spans="1:3" x14ac:dyDescent="0.25">
      <c r="A3" t="s">
        <v>2</v>
      </c>
      <c r="B3" s="18">
        <v>10</v>
      </c>
      <c r="C3" s="18">
        <v>10</v>
      </c>
    </row>
    <row r="4" spans="1:3" x14ac:dyDescent="0.25">
      <c r="A4" t="s">
        <v>3</v>
      </c>
      <c r="B4" s="18">
        <f>Strike_call</f>
        <v>15</v>
      </c>
      <c r="C4" s="18">
        <v>8</v>
      </c>
    </row>
    <row r="5" spans="1:3" x14ac:dyDescent="0.25">
      <c r="A5" t="s">
        <v>4</v>
      </c>
      <c r="B5" s="18">
        <v>2</v>
      </c>
      <c r="C5" s="18">
        <v>2</v>
      </c>
    </row>
    <row r="6" spans="1:3" x14ac:dyDescent="0.25">
      <c r="A6" t="s">
        <v>5</v>
      </c>
      <c r="B6" s="19">
        <v>0.04</v>
      </c>
      <c r="C6" s="19">
        <v>0.04</v>
      </c>
    </row>
    <row r="7" spans="1:3" x14ac:dyDescent="0.25">
      <c r="A7" s="4" t="s">
        <v>6</v>
      </c>
      <c r="B7" s="19">
        <v>0.15</v>
      </c>
      <c r="C7" s="19">
        <v>0.15</v>
      </c>
    </row>
    <row r="9" spans="1:3" x14ac:dyDescent="0.25">
      <c r="A9" s="2" t="s">
        <v>7</v>
      </c>
    </row>
    <row r="10" spans="1:3" x14ac:dyDescent="0.25">
      <c r="A10" t="s">
        <v>8</v>
      </c>
      <c r="B10" s="5">
        <f>++B4*EXP(-B6*B5)</f>
        <v>13.846745195799537</v>
      </c>
      <c r="C10" s="5">
        <f>++C4*EXP(-C6*C5)</f>
        <v>7.384930771093086</v>
      </c>
    </row>
    <row r="11" spans="1:3" x14ac:dyDescent="0.25">
      <c r="A11" s="4" t="s">
        <v>9</v>
      </c>
      <c r="B11" s="6">
        <f>+B7*B5^0.5</f>
        <v>0.21213203435596426</v>
      </c>
      <c r="C11" s="6">
        <f>+C7*C5^0.5</f>
        <v>0.21213203435596426</v>
      </c>
    </row>
    <row r="12" spans="1:3" x14ac:dyDescent="0.25">
      <c r="A12" t="s">
        <v>10</v>
      </c>
      <c r="B12" s="6">
        <f>++(LN(B3/B4)+(B6+B7*B7/2)*B5)/(B7*B5^0.5)</f>
        <v>-1.4281912160413237</v>
      </c>
      <c r="C12" s="6">
        <f>++(LN(C3/C4)+(C6+C7*C7/2)*C5)/(C7*C5^0.5)</f>
        <v>1.5350984225596478</v>
      </c>
    </row>
    <row r="13" spans="1:3" x14ac:dyDescent="0.25">
      <c r="A13" t="s">
        <v>11</v>
      </c>
      <c r="B13" s="6">
        <f>+B12-B11</f>
        <v>-1.640323250397288</v>
      </c>
      <c r="C13" s="6">
        <f>+C12-C11</f>
        <v>1.3229663882036835</v>
      </c>
    </row>
    <row r="14" spans="1:3" x14ac:dyDescent="0.25">
      <c r="A14" s="4" t="s">
        <v>12</v>
      </c>
      <c r="B14" s="6">
        <f>_xlfn.NORM.DIST(B12,0,1,TRUE)</f>
        <v>7.6618414108742566E-2</v>
      </c>
      <c r="C14" s="6">
        <f>_xlfn.NORM.DIST(C12,0,1,TRUE)</f>
        <v>0.93762017313769985</v>
      </c>
    </row>
    <row r="15" spans="1:3" x14ac:dyDescent="0.25">
      <c r="A15" s="4" t="s">
        <v>13</v>
      </c>
      <c r="B15" s="6">
        <f>_xlfn.NORM.DIST(B13,0,1,TRUE)</f>
        <v>5.0468986915390951E-2</v>
      </c>
      <c r="C15" s="6">
        <f>_xlfn.NORM.DIST(C13,0,1,TRUE)</f>
        <v>0.90707672210723933</v>
      </c>
    </row>
    <row r="17" spans="1:3" x14ac:dyDescent="0.25">
      <c r="A17" s="1" t="s">
        <v>14</v>
      </c>
    </row>
    <row r="18" spans="1:3" x14ac:dyDescent="0.25">
      <c r="A18" s="4" t="s">
        <v>15</v>
      </c>
      <c r="B18" s="7"/>
      <c r="C18" s="20">
        <f>(C14-1)*C3-C15*C10+C10</f>
        <v>6.2433705638080816E-2</v>
      </c>
    </row>
    <row r="19" spans="1:3" x14ac:dyDescent="0.25">
      <c r="A19" s="4" t="s">
        <v>16</v>
      </c>
      <c r="B19" s="20">
        <f>B14*B3-B15*B10</f>
        <v>6.7352938979866384E-2</v>
      </c>
      <c r="C19" s="7"/>
    </row>
    <row r="21" spans="1:3" x14ac:dyDescent="0.25">
      <c r="B21" s="13" t="s">
        <v>40</v>
      </c>
      <c r="C21" s="13" t="s">
        <v>40</v>
      </c>
    </row>
    <row r="23" spans="1:3" x14ac:dyDescent="0.25">
      <c r="B23" s="13" t="s">
        <v>65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15EDE-1D2C-4C51-9663-F1095433C924}">
  <sheetPr>
    <pageSetUpPr fitToPage="1"/>
  </sheetPr>
  <dimension ref="A1:F19"/>
  <sheetViews>
    <sheetView workbookViewId="0"/>
  </sheetViews>
  <sheetFormatPr defaultRowHeight="15" x14ac:dyDescent="0.25"/>
  <cols>
    <col min="1" max="1" width="21.140625" bestFit="1" customWidth="1"/>
    <col min="2" max="3" width="11.5703125" bestFit="1" customWidth="1"/>
  </cols>
  <sheetData>
    <row r="1" spans="1:6" x14ac:dyDescent="0.25">
      <c r="A1" s="1" t="s">
        <v>20</v>
      </c>
    </row>
    <row r="2" spans="1:6" x14ac:dyDescent="0.25">
      <c r="B2" s="12" t="s">
        <v>28</v>
      </c>
      <c r="C2" s="12" t="s">
        <v>29</v>
      </c>
      <c r="D2" s="12"/>
      <c r="E2" s="12"/>
      <c r="F2" s="12"/>
    </row>
    <row r="3" spans="1:6" x14ac:dyDescent="0.25">
      <c r="A3" t="s">
        <v>21</v>
      </c>
      <c r="B3" s="14">
        <v>1000</v>
      </c>
      <c r="C3" s="17">
        <v>10</v>
      </c>
      <c r="D3" s="10"/>
      <c r="E3" s="10"/>
      <c r="F3" s="11"/>
    </row>
    <row r="4" spans="1:6" x14ac:dyDescent="0.25">
      <c r="A4" t="s">
        <v>22</v>
      </c>
      <c r="B4" s="14">
        <v>200</v>
      </c>
      <c r="C4" s="17">
        <f>i!B19</f>
        <v>6.7352938979866384E-2</v>
      </c>
      <c r="D4" s="3"/>
      <c r="E4" s="3"/>
      <c r="F4" s="10"/>
    </row>
    <row r="5" spans="1:6" x14ac:dyDescent="0.25">
      <c r="A5" t="s">
        <v>23</v>
      </c>
      <c r="B5" s="14">
        <v>1000</v>
      </c>
      <c r="C5" s="17">
        <f>i!C18</f>
        <v>6.2433705638080816E-2</v>
      </c>
      <c r="D5" s="3"/>
      <c r="E5" s="3"/>
      <c r="F5" s="10"/>
    </row>
    <row r="6" spans="1:6" x14ac:dyDescent="0.25">
      <c r="B6" s="3"/>
    </row>
    <row r="7" spans="1:6" x14ac:dyDescent="0.25">
      <c r="A7" t="s">
        <v>37</v>
      </c>
      <c r="C7" s="14">
        <f>SUMPRODUCT(B3:B5,C3:C5)</f>
        <v>10075.904293434054</v>
      </c>
    </row>
    <row r="9" spans="1:6" x14ac:dyDescent="0.25">
      <c r="A9" s="2"/>
      <c r="C9" s="13" t="s">
        <v>40</v>
      </c>
    </row>
    <row r="10" spans="1:6" x14ac:dyDescent="0.25">
      <c r="B10" s="5"/>
      <c r="C10" s="5"/>
    </row>
    <row r="11" spans="1:6" x14ac:dyDescent="0.25">
      <c r="A11" s="4"/>
      <c r="B11" s="6"/>
      <c r="C11" s="6"/>
    </row>
    <row r="12" spans="1:6" x14ac:dyDescent="0.25">
      <c r="B12" s="6"/>
      <c r="C12" s="6"/>
    </row>
    <row r="13" spans="1:6" x14ac:dyDescent="0.25">
      <c r="B13" s="6"/>
      <c r="C13" s="6"/>
    </row>
    <row r="14" spans="1:6" x14ac:dyDescent="0.25">
      <c r="A14" s="4"/>
      <c r="B14" s="6"/>
      <c r="C14" s="6"/>
    </row>
    <row r="15" spans="1:6" x14ac:dyDescent="0.25">
      <c r="A15" s="4"/>
      <c r="B15" s="6"/>
      <c r="C15" s="6"/>
    </row>
    <row r="17" spans="1:3" x14ac:dyDescent="0.25">
      <c r="A17" s="1"/>
    </row>
    <row r="18" spans="1:3" x14ac:dyDescent="0.25">
      <c r="A18" s="4"/>
      <c r="B18" s="7"/>
      <c r="C18" s="7"/>
    </row>
    <row r="19" spans="1:3" x14ac:dyDescent="0.25">
      <c r="A19" s="4"/>
      <c r="B19" s="7"/>
      <c r="C19" s="7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7310C-55B4-4C44-8FF2-A4D5BA0FAED6}">
  <sheetPr>
    <pageSetUpPr fitToPage="1"/>
  </sheetPr>
  <dimension ref="A2:I46"/>
  <sheetViews>
    <sheetView workbookViewId="0"/>
  </sheetViews>
  <sheetFormatPr defaultRowHeight="15" x14ac:dyDescent="0.25"/>
  <cols>
    <col min="1" max="1" width="17.28515625" customWidth="1"/>
    <col min="2" max="2" width="10.7109375" bestFit="1" customWidth="1"/>
    <col min="3" max="3" width="14.7109375" bestFit="1" customWidth="1"/>
    <col min="4" max="5" width="12.7109375" bestFit="1" customWidth="1"/>
    <col min="6" max="6" width="16.85546875" bestFit="1" customWidth="1"/>
  </cols>
  <sheetData>
    <row r="2" spans="1:9" x14ac:dyDescent="0.25">
      <c r="C2" t="s">
        <v>21</v>
      </c>
      <c r="D2" t="s">
        <v>22</v>
      </c>
      <c r="E2" t="s">
        <v>23</v>
      </c>
    </row>
    <row r="3" spans="1:9" x14ac:dyDescent="0.25">
      <c r="B3" t="s">
        <v>36</v>
      </c>
      <c r="C3" s="14">
        <f>Shares</f>
        <v>1000</v>
      </c>
      <c r="D3" s="14">
        <f>Calls</f>
        <v>200</v>
      </c>
      <c r="E3" s="14">
        <f>Puts</f>
        <v>1000</v>
      </c>
    </row>
    <row r="4" spans="1:9" x14ac:dyDescent="0.25">
      <c r="A4" s="1"/>
      <c r="C4" s="13" t="s">
        <v>40</v>
      </c>
      <c r="D4" s="13" t="s">
        <v>40</v>
      </c>
      <c r="E4" s="13" t="s">
        <v>40</v>
      </c>
      <c r="F4" s="13" t="s">
        <v>40</v>
      </c>
      <c r="G4" s="13" t="s">
        <v>56</v>
      </c>
    </row>
    <row r="5" spans="1:9" x14ac:dyDescent="0.25">
      <c r="A5" t="s">
        <v>18</v>
      </c>
      <c r="B5" t="s">
        <v>19</v>
      </c>
      <c r="C5" t="s">
        <v>24</v>
      </c>
      <c r="D5" t="s">
        <v>25</v>
      </c>
      <c r="E5" t="s">
        <v>26</v>
      </c>
      <c r="F5" t="s">
        <v>27</v>
      </c>
    </row>
    <row r="6" spans="1:9" x14ac:dyDescent="0.25">
      <c r="A6">
        <v>0</v>
      </c>
      <c r="B6" s="15">
        <v>3.8E-3</v>
      </c>
      <c r="C6" s="14">
        <f>$C$3*A6</f>
        <v>0</v>
      </c>
      <c r="D6" s="14">
        <f t="shared" ref="D6:D46" si="0">$D$3*MAX(0,A6-Strike_call)</f>
        <v>0</v>
      </c>
      <c r="E6" s="14">
        <f t="shared" ref="E6:E46" si="1">$E$3*MAX(0,Strike_put-A6)</f>
        <v>8000</v>
      </c>
      <c r="F6" s="14">
        <f>SUM(C6:E6)</f>
        <v>8000</v>
      </c>
      <c r="G6" s="3"/>
    </row>
    <row r="7" spans="1:9" x14ac:dyDescent="0.25">
      <c r="A7">
        <f>A6+0.5</f>
        <v>0.5</v>
      </c>
      <c r="B7" s="15">
        <v>1E-4</v>
      </c>
      <c r="C7" s="14">
        <f t="shared" ref="C7:C46" si="2">$C$3*A7</f>
        <v>500</v>
      </c>
      <c r="D7" s="14">
        <f t="shared" si="0"/>
        <v>0</v>
      </c>
      <c r="E7" s="14">
        <f t="shared" si="1"/>
        <v>7500</v>
      </c>
      <c r="F7" s="14">
        <f t="shared" ref="F7:F46" si="3">SUM(C7:E7)</f>
        <v>8000</v>
      </c>
      <c r="G7" s="3"/>
    </row>
    <row r="8" spans="1:9" x14ac:dyDescent="0.25">
      <c r="A8">
        <f t="shared" ref="A8:A45" si="4">A7+0.5</f>
        <v>1</v>
      </c>
      <c r="B8" s="15">
        <v>1E-4</v>
      </c>
      <c r="C8" s="14">
        <f t="shared" si="2"/>
        <v>1000</v>
      </c>
      <c r="D8" s="14">
        <f t="shared" si="0"/>
        <v>0</v>
      </c>
      <c r="E8" s="14">
        <f t="shared" si="1"/>
        <v>7000</v>
      </c>
      <c r="F8" s="14">
        <f t="shared" si="3"/>
        <v>8000</v>
      </c>
      <c r="G8" s="3"/>
    </row>
    <row r="9" spans="1:9" x14ac:dyDescent="0.25">
      <c r="A9">
        <f t="shared" si="4"/>
        <v>1.5</v>
      </c>
      <c r="B9" s="15">
        <v>1E-4</v>
      </c>
      <c r="C9" s="14">
        <f t="shared" si="2"/>
        <v>1500</v>
      </c>
      <c r="D9" s="14">
        <f t="shared" si="0"/>
        <v>0</v>
      </c>
      <c r="E9" s="14">
        <f t="shared" si="1"/>
        <v>6500</v>
      </c>
      <c r="F9" s="14">
        <f t="shared" si="3"/>
        <v>8000</v>
      </c>
      <c r="G9" s="3"/>
      <c r="I9" s="3"/>
    </row>
    <row r="10" spans="1:9" x14ac:dyDescent="0.25">
      <c r="A10">
        <f t="shared" si="4"/>
        <v>2</v>
      </c>
      <c r="B10" s="15">
        <v>2.0000000000000001E-4</v>
      </c>
      <c r="C10" s="14">
        <f t="shared" si="2"/>
        <v>2000</v>
      </c>
      <c r="D10" s="14">
        <f t="shared" si="0"/>
        <v>0</v>
      </c>
      <c r="E10" s="14">
        <f t="shared" si="1"/>
        <v>6000</v>
      </c>
      <c r="F10" s="14">
        <f t="shared" si="3"/>
        <v>8000</v>
      </c>
      <c r="G10" s="3"/>
    </row>
    <row r="11" spans="1:9" x14ac:dyDescent="0.25">
      <c r="A11">
        <f t="shared" si="4"/>
        <v>2.5</v>
      </c>
      <c r="B11" s="15">
        <v>2.9999999999999997E-4</v>
      </c>
      <c r="C11" s="14">
        <f t="shared" si="2"/>
        <v>2500</v>
      </c>
      <c r="D11" s="14">
        <f t="shared" si="0"/>
        <v>0</v>
      </c>
      <c r="E11" s="14">
        <f t="shared" si="1"/>
        <v>5500</v>
      </c>
      <c r="F11" s="14">
        <f t="shared" si="3"/>
        <v>8000</v>
      </c>
      <c r="G11" s="3"/>
    </row>
    <row r="12" spans="1:9" x14ac:dyDescent="0.25">
      <c r="A12">
        <f t="shared" si="4"/>
        <v>3</v>
      </c>
      <c r="B12" s="15">
        <v>5.0000000000000001E-4</v>
      </c>
      <c r="C12" s="14">
        <f t="shared" si="2"/>
        <v>3000</v>
      </c>
      <c r="D12" s="14">
        <f t="shared" si="0"/>
        <v>0</v>
      </c>
      <c r="E12" s="14">
        <f t="shared" si="1"/>
        <v>5000</v>
      </c>
      <c r="F12" s="14">
        <f t="shared" si="3"/>
        <v>8000</v>
      </c>
      <c r="G12" s="3"/>
    </row>
    <row r="13" spans="1:9" x14ac:dyDescent="0.25">
      <c r="A13">
        <f t="shared" si="4"/>
        <v>3.5</v>
      </c>
      <c r="B13" s="15">
        <v>1E-3</v>
      </c>
      <c r="C13" s="14">
        <f t="shared" si="2"/>
        <v>3500</v>
      </c>
      <c r="D13" s="14">
        <f t="shared" si="0"/>
        <v>0</v>
      </c>
      <c r="E13" s="14">
        <f t="shared" si="1"/>
        <v>4500</v>
      </c>
      <c r="F13" s="14">
        <f t="shared" si="3"/>
        <v>8000</v>
      </c>
      <c r="G13" s="3"/>
    </row>
    <row r="14" spans="1:9" x14ac:dyDescent="0.25">
      <c r="A14">
        <f t="shared" si="4"/>
        <v>4</v>
      </c>
      <c r="B14" s="15">
        <v>1.5E-3</v>
      </c>
      <c r="C14" s="14">
        <f t="shared" si="2"/>
        <v>4000</v>
      </c>
      <c r="D14" s="14">
        <f t="shared" si="0"/>
        <v>0</v>
      </c>
      <c r="E14" s="14">
        <f t="shared" si="1"/>
        <v>4000</v>
      </c>
      <c r="F14" s="14">
        <f t="shared" si="3"/>
        <v>8000</v>
      </c>
      <c r="G14" s="3"/>
    </row>
    <row r="15" spans="1:9" x14ac:dyDescent="0.25">
      <c r="A15">
        <f t="shared" si="4"/>
        <v>4.5</v>
      </c>
      <c r="B15" s="15">
        <v>2.3999999999999998E-3</v>
      </c>
      <c r="C15" s="14">
        <f t="shared" si="2"/>
        <v>4500</v>
      </c>
      <c r="D15" s="14">
        <f t="shared" si="0"/>
        <v>0</v>
      </c>
      <c r="E15" s="14">
        <f t="shared" si="1"/>
        <v>3500</v>
      </c>
      <c r="F15" s="14">
        <f t="shared" si="3"/>
        <v>8000</v>
      </c>
      <c r="G15" s="3"/>
    </row>
    <row r="16" spans="1:9" x14ac:dyDescent="0.25">
      <c r="A16">
        <f t="shared" si="4"/>
        <v>5</v>
      </c>
      <c r="B16" s="15">
        <v>3.5999999999999999E-3</v>
      </c>
      <c r="C16" s="14">
        <f t="shared" si="2"/>
        <v>5000</v>
      </c>
      <c r="D16" s="14">
        <f t="shared" si="0"/>
        <v>0</v>
      </c>
      <c r="E16" s="14">
        <f t="shared" si="1"/>
        <v>3000</v>
      </c>
      <c r="F16" s="14">
        <f t="shared" si="3"/>
        <v>8000</v>
      </c>
      <c r="G16" s="3"/>
    </row>
    <row r="17" spans="1:7" x14ac:dyDescent="0.25">
      <c r="A17">
        <f t="shared" si="4"/>
        <v>5.5</v>
      </c>
      <c r="B17" s="15">
        <v>5.3E-3</v>
      </c>
      <c r="C17" s="14">
        <f t="shared" si="2"/>
        <v>5500</v>
      </c>
      <c r="D17" s="14">
        <f t="shared" si="0"/>
        <v>0</v>
      </c>
      <c r="E17" s="14">
        <f t="shared" si="1"/>
        <v>2500</v>
      </c>
      <c r="F17" s="14">
        <f t="shared" si="3"/>
        <v>8000</v>
      </c>
      <c r="G17" s="3"/>
    </row>
    <row r="18" spans="1:7" x14ac:dyDescent="0.25">
      <c r="A18">
        <f t="shared" si="4"/>
        <v>6</v>
      </c>
      <c r="B18" s="15">
        <v>7.7000000000000002E-3</v>
      </c>
      <c r="C18" s="14">
        <f t="shared" si="2"/>
        <v>6000</v>
      </c>
      <c r="D18" s="14">
        <f t="shared" si="0"/>
        <v>0</v>
      </c>
      <c r="E18" s="14">
        <f t="shared" si="1"/>
        <v>2000</v>
      </c>
      <c r="F18" s="14">
        <f t="shared" si="3"/>
        <v>8000</v>
      </c>
      <c r="G18" s="3"/>
    </row>
    <row r="19" spans="1:7" x14ac:dyDescent="0.25">
      <c r="A19">
        <f t="shared" si="4"/>
        <v>6.5</v>
      </c>
      <c r="B19" s="15">
        <v>1.06E-2</v>
      </c>
      <c r="C19" s="14">
        <f t="shared" si="2"/>
        <v>6500</v>
      </c>
      <c r="D19" s="14">
        <f t="shared" si="0"/>
        <v>0</v>
      </c>
      <c r="E19" s="14">
        <f t="shared" si="1"/>
        <v>1500</v>
      </c>
      <c r="F19" s="14">
        <f t="shared" si="3"/>
        <v>8000</v>
      </c>
      <c r="G19" s="3"/>
    </row>
    <row r="20" spans="1:7" x14ac:dyDescent="0.25">
      <c r="A20">
        <f t="shared" si="4"/>
        <v>7</v>
      </c>
      <c r="B20" s="15">
        <v>1.44E-2</v>
      </c>
      <c r="C20" s="14">
        <f t="shared" si="2"/>
        <v>7000</v>
      </c>
      <c r="D20" s="14">
        <f t="shared" si="0"/>
        <v>0</v>
      </c>
      <c r="E20" s="14">
        <f t="shared" si="1"/>
        <v>1000</v>
      </c>
      <c r="F20" s="14">
        <f t="shared" si="3"/>
        <v>8000</v>
      </c>
      <c r="G20" s="3"/>
    </row>
    <row r="21" spans="1:7" x14ac:dyDescent="0.25">
      <c r="A21">
        <f t="shared" si="4"/>
        <v>7.5</v>
      </c>
      <c r="B21" s="15">
        <v>1.9E-2</v>
      </c>
      <c r="C21" s="14">
        <f t="shared" si="2"/>
        <v>7500</v>
      </c>
      <c r="D21" s="14">
        <f t="shared" si="0"/>
        <v>0</v>
      </c>
      <c r="E21" s="14">
        <f t="shared" si="1"/>
        <v>500</v>
      </c>
      <c r="F21" s="14">
        <f t="shared" si="3"/>
        <v>8000</v>
      </c>
      <c r="G21" s="3"/>
    </row>
    <row r="22" spans="1:7" x14ac:dyDescent="0.25">
      <c r="A22">
        <f t="shared" si="4"/>
        <v>8</v>
      </c>
      <c r="B22" s="15">
        <v>2.4400000000000002E-2</v>
      </c>
      <c r="C22" s="14">
        <f t="shared" si="2"/>
        <v>8000</v>
      </c>
      <c r="D22" s="14">
        <f t="shared" si="0"/>
        <v>0</v>
      </c>
      <c r="E22" s="14">
        <f t="shared" si="1"/>
        <v>0</v>
      </c>
      <c r="F22" s="14">
        <f t="shared" si="3"/>
        <v>8000</v>
      </c>
      <c r="G22" s="3"/>
    </row>
    <row r="23" spans="1:7" x14ac:dyDescent="0.25">
      <c r="A23">
        <f t="shared" si="4"/>
        <v>8.5</v>
      </c>
      <c r="B23" s="15">
        <v>3.0499999999999999E-2</v>
      </c>
      <c r="C23" s="14">
        <f t="shared" si="2"/>
        <v>8500</v>
      </c>
      <c r="D23" s="14">
        <f t="shared" si="0"/>
        <v>0</v>
      </c>
      <c r="E23" s="14">
        <f t="shared" si="1"/>
        <v>0</v>
      </c>
      <c r="F23" s="14">
        <f t="shared" si="3"/>
        <v>8500</v>
      </c>
      <c r="G23" s="3"/>
    </row>
    <row r="24" spans="1:7" x14ac:dyDescent="0.25">
      <c r="A24">
        <f t="shared" si="4"/>
        <v>9</v>
      </c>
      <c r="B24" s="15">
        <v>3.6999999999999998E-2</v>
      </c>
      <c r="C24" s="14">
        <f t="shared" si="2"/>
        <v>9000</v>
      </c>
      <c r="D24" s="14">
        <f t="shared" si="0"/>
        <v>0</v>
      </c>
      <c r="E24" s="14">
        <f t="shared" si="1"/>
        <v>0</v>
      </c>
      <c r="F24" s="14">
        <f t="shared" si="3"/>
        <v>9000</v>
      </c>
      <c r="G24" s="3"/>
    </row>
    <row r="25" spans="1:7" x14ac:dyDescent="0.25">
      <c r="A25">
        <f t="shared" si="4"/>
        <v>9.5</v>
      </c>
      <c r="B25" s="15">
        <v>4.36E-2</v>
      </c>
      <c r="C25" s="14">
        <f t="shared" si="2"/>
        <v>9500</v>
      </c>
      <c r="D25" s="14">
        <f t="shared" si="0"/>
        <v>0</v>
      </c>
      <c r="E25" s="14">
        <f t="shared" si="1"/>
        <v>0</v>
      </c>
      <c r="F25" s="14">
        <f t="shared" si="3"/>
        <v>9500</v>
      </c>
      <c r="G25" s="3"/>
    </row>
    <row r="26" spans="1:7" x14ac:dyDescent="0.25">
      <c r="A26">
        <f t="shared" si="4"/>
        <v>10</v>
      </c>
      <c r="B26" s="15">
        <v>5.0200000000000002E-2</v>
      </c>
      <c r="C26" s="14">
        <f t="shared" si="2"/>
        <v>10000</v>
      </c>
      <c r="D26" s="14">
        <f t="shared" si="0"/>
        <v>0</v>
      </c>
      <c r="E26" s="14">
        <f t="shared" si="1"/>
        <v>0</v>
      </c>
      <c r="F26" s="14">
        <f t="shared" si="3"/>
        <v>10000</v>
      </c>
      <c r="G26" s="3"/>
    </row>
    <row r="27" spans="1:7" x14ac:dyDescent="0.25">
      <c r="A27">
        <f t="shared" si="4"/>
        <v>10.5</v>
      </c>
      <c r="B27" s="15">
        <v>5.6000000000000001E-2</v>
      </c>
      <c r="C27" s="14">
        <f t="shared" si="2"/>
        <v>10500</v>
      </c>
      <c r="D27" s="14">
        <f t="shared" si="0"/>
        <v>0</v>
      </c>
      <c r="E27" s="14">
        <f t="shared" si="1"/>
        <v>0</v>
      </c>
      <c r="F27" s="14">
        <f t="shared" si="3"/>
        <v>10500</v>
      </c>
      <c r="G27" s="3"/>
    </row>
    <row r="28" spans="1:7" x14ac:dyDescent="0.25">
      <c r="A28">
        <f t="shared" si="4"/>
        <v>11</v>
      </c>
      <c r="B28" s="15">
        <v>6.0900000000000003E-2</v>
      </c>
      <c r="C28" s="14">
        <f t="shared" si="2"/>
        <v>11000</v>
      </c>
      <c r="D28" s="14">
        <f t="shared" si="0"/>
        <v>0</v>
      </c>
      <c r="E28" s="14">
        <f t="shared" si="1"/>
        <v>0</v>
      </c>
      <c r="F28" s="14">
        <f t="shared" si="3"/>
        <v>11000</v>
      </c>
      <c r="G28" s="3"/>
    </row>
    <row r="29" spans="1:7" x14ac:dyDescent="0.25">
      <c r="A29">
        <f t="shared" si="4"/>
        <v>11.5</v>
      </c>
      <c r="B29" s="15">
        <v>6.4399999999999999E-2</v>
      </c>
      <c r="C29" s="14">
        <f t="shared" si="2"/>
        <v>11500</v>
      </c>
      <c r="D29" s="14">
        <f t="shared" si="0"/>
        <v>0</v>
      </c>
      <c r="E29" s="14">
        <f t="shared" si="1"/>
        <v>0</v>
      </c>
      <c r="F29" s="14">
        <f t="shared" si="3"/>
        <v>11500</v>
      </c>
      <c r="G29" s="3"/>
    </row>
    <row r="30" spans="1:7" x14ac:dyDescent="0.25">
      <c r="A30">
        <f t="shared" si="4"/>
        <v>12</v>
      </c>
      <c r="B30" s="15">
        <v>6.6199999999999995E-2</v>
      </c>
      <c r="C30" s="14">
        <f t="shared" si="2"/>
        <v>12000</v>
      </c>
      <c r="D30" s="14">
        <f t="shared" si="0"/>
        <v>0</v>
      </c>
      <c r="E30" s="14">
        <f t="shared" si="1"/>
        <v>0</v>
      </c>
      <c r="F30" s="14">
        <f t="shared" si="3"/>
        <v>12000</v>
      </c>
      <c r="G30" s="3"/>
    </row>
    <row r="31" spans="1:7" x14ac:dyDescent="0.25">
      <c r="A31">
        <f t="shared" si="4"/>
        <v>12.5</v>
      </c>
      <c r="B31" s="15">
        <v>6.6199999999999995E-2</v>
      </c>
      <c r="C31" s="14">
        <f t="shared" si="2"/>
        <v>12500</v>
      </c>
      <c r="D31" s="14">
        <f t="shared" si="0"/>
        <v>0</v>
      </c>
      <c r="E31" s="14">
        <f t="shared" si="1"/>
        <v>0</v>
      </c>
      <c r="F31" s="14">
        <f t="shared" si="3"/>
        <v>12500</v>
      </c>
      <c r="G31" s="3"/>
    </row>
    <row r="32" spans="1:7" x14ac:dyDescent="0.25">
      <c r="A32">
        <f t="shared" si="4"/>
        <v>13</v>
      </c>
      <c r="B32" s="15">
        <v>6.4399999999999999E-2</v>
      </c>
      <c r="C32" s="14">
        <f t="shared" si="2"/>
        <v>13000</v>
      </c>
      <c r="D32" s="14">
        <f t="shared" si="0"/>
        <v>0</v>
      </c>
      <c r="E32" s="14">
        <f t="shared" si="1"/>
        <v>0</v>
      </c>
      <c r="F32" s="14">
        <f t="shared" si="3"/>
        <v>13000</v>
      </c>
      <c r="G32" s="3"/>
    </row>
    <row r="33" spans="1:7" x14ac:dyDescent="0.25">
      <c r="A33">
        <f t="shared" si="4"/>
        <v>13.5</v>
      </c>
      <c r="B33" s="15">
        <v>6.0900000000000003E-2</v>
      </c>
      <c r="C33" s="14">
        <f t="shared" si="2"/>
        <v>13500</v>
      </c>
      <c r="D33" s="14">
        <f t="shared" si="0"/>
        <v>0</v>
      </c>
      <c r="E33" s="14">
        <f t="shared" si="1"/>
        <v>0</v>
      </c>
      <c r="F33" s="14">
        <f t="shared" si="3"/>
        <v>13500</v>
      </c>
      <c r="G33" s="3"/>
    </row>
    <row r="34" spans="1:7" x14ac:dyDescent="0.25">
      <c r="A34">
        <f t="shared" si="4"/>
        <v>14</v>
      </c>
      <c r="B34" s="15">
        <v>5.6000000000000001E-2</v>
      </c>
      <c r="C34" s="14">
        <f t="shared" si="2"/>
        <v>14000</v>
      </c>
      <c r="D34" s="14">
        <f t="shared" si="0"/>
        <v>0</v>
      </c>
      <c r="E34" s="14">
        <f t="shared" si="1"/>
        <v>0</v>
      </c>
      <c r="F34" s="14">
        <f t="shared" si="3"/>
        <v>14000</v>
      </c>
      <c r="G34" s="3"/>
    </row>
    <row r="35" spans="1:7" x14ac:dyDescent="0.25">
      <c r="A35">
        <f t="shared" si="4"/>
        <v>14.5</v>
      </c>
      <c r="B35" s="15">
        <v>5.0200000000000002E-2</v>
      </c>
      <c r="C35" s="14">
        <f t="shared" si="2"/>
        <v>14500</v>
      </c>
      <c r="D35" s="14">
        <f t="shared" si="0"/>
        <v>0</v>
      </c>
      <c r="E35" s="14">
        <f t="shared" si="1"/>
        <v>0</v>
      </c>
      <c r="F35" s="14">
        <f t="shared" si="3"/>
        <v>14500</v>
      </c>
      <c r="G35" s="3"/>
    </row>
    <row r="36" spans="1:7" x14ac:dyDescent="0.25">
      <c r="A36">
        <f t="shared" si="4"/>
        <v>15</v>
      </c>
      <c r="B36" s="15">
        <v>4.36E-2</v>
      </c>
      <c r="C36" s="14">
        <f t="shared" si="2"/>
        <v>15000</v>
      </c>
      <c r="D36" s="14">
        <f t="shared" si="0"/>
        <v>0</v>
      </c>
      <c r="E36" s="14">
        <f t="shared" si="1"/>
        <v>0</v>
      </c>
      <c r="F36" s="14">
        <f t="shared" si="3"/>
        <v>15000</v>
      </c>
      <c r="G36" s="3"/>
    </row>
    <row r="37" spans="1:7" x14ac:dyDescent="0.25">
      <c r="A37">
        <f t="shared" si="4"/>
        <v>15.5</v>
      </c>
      <c r="B37" s="15">
        <v>3.6999999999999998E-2</v>
      </c>
      <c r="C37" s="14">
        <f t="shared" si="2"/>
        <v>15500</v>
      </c>
      <c r="D37" s="14">
        <f t="shared" si="0"/>
        <v>100</v>
      </c>
      <c r="E37" s="14">
        <f t="shared" si="1"/>
        <v>0</v>
      </c>
      <c r="F37" s="14">
        <f t="shared" si="3"/>
        <v>15600</v>
      </c>
      <c r="G37" s="3"/>
    </row>
    <row r="38" spans="1:7" x14ac:dyDescent="0.25">
      <c r="A38">
        <f t="shared" si="4"/>
        <v>16</v>
      </c>
      <c r="B38" s="15">
        <v>3.0499999999999999E-2</v>
      </c>
      <c r="C38" s="14">
        <f t="shared" si="2"/>
        <v>16000</v>
      </c>
      <c r="D38" s="14">
        <f t="shared" si="0"/>
        <v>200</v>
      </c>
      <c r="E38" s="14">
        <f t="shared" si="1"/>
        <v>0</v>
      </c>
      <c r="F38" s="14">
        <f t="shared" si="3"/>
        <v>16200</v>
      </c>
      <c r="G38" s="3"/>
    </row>
    <row r="39" spans="1:7" x14ac:dyDescent="0.25">
      <c r="A39">
        <f t="shared" si="4"/>
        <v>16.5</v>
      </c>
      <c r="B39" s="15">
        <v>2.4400000000000002E-2</v>
      </c>
      <c r="C39" s="14">
        <f t="shared" si="2"/>
        <v>16500</v>
      </c>
      <c r="D39" s="14">
        <f t="shared" si="0"/>
        <v>300</v>
      </c>
      <c r="E39" s="14">
        <f t="shared" si="1"/>
        <v>0</v>
      </c>
      <c r="F39" s="14">
        <f t="shared" si="3"/>
        <v>16800</v>
      </c>
      <c r="G39" s="3"/>
    </row>
    <row r="40" spans="1:7" x14ac:dyDescent="0.25">
      <c r="A40">
        <f t="shared" si="4"/>
        <v>17</v>
      </c>
      <c r="B40" s="15">
        <v>1.9E-2</v>
      </c>
      <c r="C40" s="14">
        <f t="shared" si="2"/>
        <v>17000</v>
      </c>
      <c r="D40" s="14">
        <f t="shared" si="0"/>
        <v>400</v>
      </c>
      <c r="E40" s="14">
        <f t="shared" si="1"/>
        <v>0</v>
      </c>
      <c r="F40" s="14">
        <f t="shared" si="3"/>
        <v>17400</v>
      </c>
      <c r="G40" s="3"/>
    </row>
    <row r="41" spans="1:7" x14ac:dyDescent="0.25">
      <c r="A41">
        <f>A40+0.5</f>
        <v>17.5</v>
      </c>
      <c r="B41" s="15">
        <v>1.44E-2</v>
      </c>
      <c r="C41" s="14">
        <f t="shared" si="2"/>
        <v>17500</v>
      </c>
      <c r="D41" s="14">
        <f t="shared" si="0"/>
        <v>500</v>
      </c>
      <c r="E41" s="14">
        <f t="shared" si="1"/>
        <v>0</v>
      </c>
      <c r="F41" s="14">
        <f t="shared" si="3"/>
        <v>18000</v>
      </c>
      <c r="G41" s="3"/>
    </row>
    <row r="42" spans="1:7" x14ac:dyDescent="0.25">
      <c r="A42">
        <f t="shared" si="4"/>
        <v>18</v>
      </c>
      <c r="B42" s="15">
        <v>1.06E-2</v>
      </c>
      <c r="C42" s="14">
        <f t="shared" si="2"/>
        <v>18000</v>
      </c>
      <c r="D42" s="14">
        <f t="shared" si="0"/>
        <v>600</v>
      </c>
      <c r="E42" s="14">
        <f t="shared" si="1"/>
        <v>0</v>
      </c>
      <c r="F42" s="14">
        <f t="shared" si="3"/>
        <v>18600</v>
      </c>
      <c r="G42" s="3"/>
    </row>
    <row r="43" spans="1:7" x14ac:dyDescent="0.25">
      <c r="A43">
        <f t="shared" si="4"/>
        <v>18.5</v>
      </c>
      <c r="B43" s="15">
        <v>7.7000000000000002E-3</v>
      </c>
      <c r="C43" s="14">
        <f t="shared" si="2"/>
        <v>18500</v>
      </c>
      <c r="D43" s="14">
        <f t="shared" si="0"/>
        <v>700</v>
      </c>
      <c r="E43" s="14">
        <f t="shared" si="1"/>
        <v>0</v>
      </c>
      <c r="F43" s="14">
        <f t="shared" si="3"/>
        <v>19200</v>
      </c>
      <c r="G43" s="3"/>
    </row>
    <row r="44" spans="1:7" x14ac:dyDescent="0.25">
      <c r="A44">
        <f t="shared" si="4"/>
        <v>19</v>
      </c>
      <c r="B44" s="15">
        <v>5.3E-3</v>
      </c>
      <c r="C44" s="14">
        <f t="shared" si="2"/>
        <v>19000</v>
      </c>
      <c r="D44" s="14">
        <f t="shared" si="0"/>
        <v>800</v>
      </c>
      <c r="E44" s="14">
        <f t="shared" si="1"/>
        <v>0</v>
      </c>
      <c r="F44" s="14">
        <f t="shared" si="3"/>
        <v>19800</v>
      </c>
      <c r="G44" s="3"/>
    </row>
    <row r="45" spans="1:7" x14ac:dyDescent="0.25">
      <c r="A45">
        <f t="shared" si="4"/>
        <v>19.5</v>
      </c>
      <c r="B45" s="15">
        <v>3.5999999999999999E-3</v>
      </c>
      <c r="C45" s="14">
        <f t="shared" si="2"/>
        <v>19500</v>
      </c>
      <c r="D45" s="14">
        <f t="shared" si="0"/>
        <v>900</v>
      </c>
      <c r="E45" s="14">
        <f t="shared" si="1"/>
        <v>0</v>
      </c>
      <c r="F45" s="14">
        <f t="shared" si="3"/>
        <v>20400</v>
      </c>
      <c r="G45" s="3"/>
    </row>
    <row r="46" spans="1:7" x14ac:dyDescent="0.25">
      <c r="A46">
        <f>A45+0.5</f>
        <v>20</v>
      </c>
      <c r="B46" s="15">
        <v>2.3999999999999998E-3</v>
      </c>
      <c r="C46" s="14">
        <f t="shared" si="2"/>
        <v>20000</v>
      </c>
      <c r="D46" s="14">
        <f t="shared" si="0"/>
        <v>1000</v>
      </c>
      <c r="E46" s="14">
        <f t="shared" si="1"/>
        <v>0</v>
      </c>
      <c r="F46" s="14">
        <f t="shared" si="3"/>
        <v>21000</v>
      </c>
      <c r="G46" s="3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74932-302C-4549-BFC1-A85F3FED48D4}">
  <sheetPr>
    <pageSetUpPr fitToPage="1"/>
  </sheetPr>
  <dimension ref="A2:I46"/>
  <sheetViews>
    <sheetView workbookViewId="0"/>
  </sheetViews>
  <sheetFormatPr defaultRowHeight="15" x14ac:dyDescent="0.25"/>
  <cols>
    <col min="1" max="1" width="17.28515625" customWidth="1"/>
    <col min="2" max="2" width="10.7109375" bestFit="1" customWidth="1"/>
    <col min="3" max="3" width="14.7109375" bestFit="1" customWidth="1"/>
    <col min="4" max="5" width="12.7109375" bestFit="1" customWidth="1"/>
    <col min="6" max="6" width="16.85546875" bestFit="1" customWidth="1"/>
    <col min="9" max="9" width="24.28515625" bestFit="1" customWidth="1"/>
  </cols>
  <sheetData>
    <row r="2" spans="1:9" x14ac:dyDescent="0.25">
      <c r="C2" t="s">
        <v>21</v>
      </c>
      <c r="D2" t="s">
        <v>22</v>
      </c>
      <c r="E2" t="s">
        <v>23</v>
      </c>
    </row>
    <row r="3" spans="1:9" x14ac:dyDescent="0.25">
      <c r="B3" t="s">
        <v>36</v>
      </c>
      <c r="C3" s="14">
        <f>Shares</f>
        <v>1000</v>
      </c>
      <c r="D3" s="14">
        <f>Calls</f>
        <v>200</v>
      </c>
      <c r="E3" s="14">
        <f>Puts</f>
        <v>1000</v>
      </c>
    </row>
    <row r="4" spans="1:9" x14ac:dyDescent="0.25">
      <c r="A4" s="1"/>
    </row>
    <row r="5" spans="1:9" x14ac:dyDescent="0.25">
      <c r="A5" t="s">
        <v>18</v>
      </c>
      <c r="B5" t="s">
        <v>19</v>
      </c>
      <c r="C5" t="s">
        <v>24</v>
      </c>
      <c r="D5" t="s">
        <v>25</v>
      </c>
      <c r="E5" t="s">
        <v>26</v>
      </c>
      <c r="F5" t="s">
        <v>27</v>
      </c>
      <c r="I5" t="s">
        <v>32</v>
      </c>
    </row>
    <row r="6" spans="1:9" x14ac:dyDescent="0.25">
      <c r="A6">
        <v>0</v>
      </c>
      <c r="B6" s="15">
        <v>3.8E-3</v>
      </c>
      <c r="C6" s="14">
        <f>$C$3*A6</f>
        <v>0</v>
      </c>
      <c r="D6" s="14">
        <f t="shared" ref="D6:D46" si="0">$D$3*MAX(0,A6-Strike_call)</f>
        <v>0</v>
      </c>
      <c r="E6" s="14">
        <f t="shared" ref="E6:E46" si="1">$E$3*MAX(0,Strike_put-A6)</f>
        <v>8000</v>
      </c>
      <c r="F6" s="14">
        <f>SUM(C6:E6)</f>
        <v>8000</v>
      </c>
      <c r="G6" s="3"/>
      <c r="I6" s="24">
        <f>SUMIF(F6:F46,"&gt;="&amp;Loan,B6:B46)</f>
        <v>0.19850000000000001</v>
      </c>
    </row>
    <row r="7" spans="1:9" x14ac:dyDescent="0.25">
      <c r="A7">
        <f>A6+0.5</f>
        <v>0.5</v>
      </c>
      <c r="B7" s="15">
        <v>1E-4</v>
      </c>
      <c r="C7" s="14">
        <f t="shared" ref="C7:C46" si="2">$C$3*A7</f>
        <v>500</v>
      </c>
      <c r="D7" s="14">
        <f t="shared" si="0"/>
        <v>0</v>
      </c>
      <c r="E7" s="14">
        <f t="shared" si="1"/>
        <v>7500</v>
      </c>
      <c r="F7" s="14">
        <f t="shared" ref="F7:F46" si="3">SUM(C7:E7)</f>
        <v>8000</v>
      </c>
      <c r="G7" s="3"/>
      <c r="I7" s="13" t="s">
        <v>48</v>
      </c>
    </row>
    <row r="8" spans="1:9" x14ac:dyDescent="0.25">
      <c r="A8">
        <f t="shared" ref="A8:A45" si="4">A7+0.5</f>
        <v>1</v>
      </c>
      <c r="B8" s="15">
        <v>1E-4</v>
      </c>
      <c r="C8" s="14">
        <f t="shared" si="2"/>
        <v>1000</v>
      </c>
      <c r="D8" s="14">
        <f t="shared" si="0"/>
        <v>0</v>
      </c>
      <c r="E8" s="14">
        <f t="shared" si="1"/>
        <v>7000</v>
      </c>
      <c r="F8" s="14">
        <f t="shared" si="3"/>
        <v>8000</v>
      </c>
      <c r="G8" s="3"/>
      <c r="I8" s="13" t="s">
        <v>57</v>
      </c>
    </row>
    <row r="9" spans="1:9" x14ac:dyDescent="0.25">
      <c r="A9">
        <f t="shared" si="4"/>
        <v>1.5</v>
      </c>
      <c r="B9" s="15">
        <v>1E-4</v>
      </c>
      <c r="C9" s="14">
        <f t="shared" si="2"/>
        <v>1500</v>
      </c>
      <c r="D9" s="14">
        <f t="shared" si="0"/>
        <v>0</v>
      </c>
      <c r="E9" s="14">
        <f t="shared" si="1"/>
        <v>6500</v>
      </c>
      <c r="F9" s="14">
        <f t="shared" si="3"/>
        <v>8000</v>
      </c>
      <c r="G9" s="3"/>
      <c r="I9" s="13" t="s">
        <v>58</v>
      </c>
    </row>
    <row r="10" spans="1:9" x14ac:dyDescent="0.25">
      <c r="A10">
        <f t="shared" si="4"/>
        <v>2</v>
      </c>
      <c r="B10" s="15">
        <v>2.0000000000000001E-4</v>
      </c>
      <c r="C10" s="14">
        <f t="shared" si="2"/>
        <v>2000</v>
      </c>
      <c r="D10" s="14">
        <f t="shared" si="0"/>
        <v>0</v>
      </c>
      <c r="E10" s="14">
        <f t="shared" si="1"/>
        <v>6000</v>
      </c>
      <c r="F10" s="14">
        <f t="shared" si="3"/>
        <v>8000</v>
      </c>
      <c r="G10" s="3"/>
      <c r="I10" s="13" t="s">
        <v>66</v>
      </c>
    </row>
    <row r="11" spans="1:9" x14ac:dyDescent="0.25">
      <c r="A11">
        <f t="shared" si="4"/>
        <v>2.5</v>
      </c>
      <c r="B11" s="15">
        <v>2.9999999999999997E-4</v>
      </c>
      <c r="C11" s="14">
        <f t="shared" si="2"/>
        <v>2500</v>
      </c>
      <c r="D11" s="14">
        <f t="shared" si="0"/>
        <v>0</v>
      </c>
      <c r="E11" s="14">
        <f t="shared" si="1"/>
        <v>5500</v>
      </c>
      <c r="F11" s="14">
        <f t="shared" si="3"/>
        <v>8000</v>
      </c>
      <c r="G11" s="3"/>
    </row>
    <row r="12" spans="1:9" x14ac:dyDescent="0.25">
      <c r="A12">
        <f t="shared" si="4"/>
        <v>3</v>
      </c>
      <c r="B12" s="15">
        <v>5.0000000000000001E-4</v>
      </c>
      <c r="C12" s="14">
        <f t="shared" si="2"/>
        <v>3000</v>
      </c>
      <c r="D12" s="14">
        <f t="shared" si="0"/>
        <v>0</v>
      </c>
      <c r="E12" s="14">
        <f t="shared" si="1"/>
        <v>5000</v>
      </c>
      <c r="F12" s="14">
        <f t="shared" si="3"/>
        <v>8000</v>
      </c>
      <c r="G12" s="3"/>
    </row>
    <row r="13" spans="1:9" x14ac:dyDescent="0.25">
      <c r="A13">
        <f t="shared" si="4"/>
        <v>3.5</v>
      </c>
      <c r="B13" s="15">
        <v>1E-3</v>
      </c>
      <c r="C13" s="14">
        <f t="shared" si="2"/>
        <v>3500</v>
      </c>
      <c r="D13" s="14">
        <f t="shared" si="0"/>
        <v>0</v>
      </c>
      <c r="E13" s="14">
        <f t="shared" si="1"/>
        <v>4500</v>
      </c>
      <c r="F13" s="14">
        <f t="shared" si="3"/>
        <v>8000</v>
      </c>
      <c r="G13" s="3"/>
    </row>
    <row r="14" spans="1:9" x14ac:dyDescent="0.25">
      <c r="A14">
        <f t="shared" si="4"/>
        <v>4</v>
      </c>
      <c r="B14" s="15">
        <v>1.5E-3</v>
      </c>
      <c r="C14" s="14">
        <f t="shared" si="2"/>
        <v>4000</v>
      </c>
      <c r="D14" s="14">
        <f t="shared" si="0"/>
        <v>0</v>
      </c>
      <c r="E14" s="14">
        <f t="shared" si="1"/>
        <v>4000</v>
      </c>
      <c r="F14" s="14">
        <f t="shared" si="3"/>
        <v>8000</v>
      </c>
      <c r="G14" s="3"/>
    </row>
    <row r="15" spans="1:9" x14ac:dyDescent="0.25">
      <c r="A15">
        <f t="shared" si="4"/>
        <v>4.5</v>
      </c>
      <c r="B15" s="15">
        <v>2.3999999999999998E-3</v>
      </c>
      <c r="C15" s="14">
        <f t="shared" si="2"/>
        <v>4500</v>
      </c>
      <c r="D15" s="14">
        <f t="shared" si="0"/>
        <v>0</v>
      </c>
      <c r="E15" s="14">
        <f t="shared" si="1"/>
        <v>3500</v>
      </c>
      <c r="F15" s="14">
        <f t="shared" si="3"/>
        <v>8000</v>
      </c>
      <c r="G15" s="3"/>
    </row>
    <row r="16" spans="1:9" x14ac:dyDescent="0.25">
      <c r="A16">
        <f t="shared" si="4"/>
        <v>5</v>
      </c>
      <c r="B16" s="15">
        <v>3.5999999999999999E-3</v>
      </c>
      <c r="C16" s="14">
        <f t="shared" si="2"/>
        <v>5000</v>
      </c>
      <c r="D16" s="14">
        <f t="shared" si="0"/>
        <v>0</v>
      </c>
      <c r="E16" s="14">
        <f t="shared" si="1"/>
        <v>3000</v>
      </c>
      <c r="F16" s="14">
        <f t="shared" si="3"/>
        <v>8000</v>
      </c>
      <c r="G16" s="3"/>
    </row>
    <row r="17" spans="1:7" x14ac:dyDescent="0.25">
      <c r="A17">
        <f t="shared" si="4"/>
        <v>5.5</v>
      </c>
      <c r="B17" s="15">
        <v>5.3E-3</v>
      </c>
      <c r="C17" s="14">
        <f t="shared" si="2"/>
        <v>5500</v>
      </c>
      <c r="D17" s="14">
        <f t="shared" si="0"/>
        <v>0</v>
      </c>
      <c r="E17" s="14">
        <f t="shared" si="1"/>
        <v>2500</v>
      </c>
      <c r="F17" s="14">
        <f t="shared" si="3"/>
        <v>8000</v>
      </c>
      <c r="G17" s="3"/>
    </row>
    <row r="18" spans="1:7" x14ac:dyDescent="0.25">
      <c r="A18">
        <f t="shared" si="4"/>
        <v>6</v>
      </c>
      <c r="B18" s="15">
        <v>7.7000000000000002E-3</v>
      </c>
      <c r="C18" s="14">
        <f t="shared" si="2"/>
        <v>6000</v>
      </c>
      <c r="D18" s="14">
        <f t="shared" si="0"/>
        <v>0</v>
      </c>
      <c r="E18" s="14">
        <f t="shared" si="1"/>
        <v>2000</v>
      </c>
      <c r="F18" s="14">
        <f t="shared" si="3"/>
        <v>8000</v>
      </c>
      <c r="G18" s="3"/>
    </row>
    <row r="19" spans="1:7" x14ac:dyDescent="0.25">
      <c r="A19">
        <f t="shared" si="4"/>
        <v>6.5</v>
      </c>
      <c r="B19" s="15">
        <v>1.06E-2</v>
      </c>
      <c r="C19" s="14">
        <f t="shared" si="2"/>
        <v>6500</v>
      </c>
      <c r="D19" s="14">
        <f t="shared" si="0"/>
        <v>0</v>
      </c>
      <c r="E19" s="14">
        <f t="shared" si="1"/>
        <v>1500</v>
      </c>
      <c r="F19" s="14">
        <f t="shared" si="3"/>
        <v>8000</v>
      </c>
      <c r="G19" s="3"/>
    </row>
    <row r="20" spans="1:7" x14ac:dyDescent="0.25">
      <c r="A20">
        <f t="shared" si="4"/>
        <v>7</v>
      </c>
      <c r="B20" s="15">
        <v>1.44E-2</v>
      </c>
      <c r="C20" s="14">
        <f t="shared" si="2"/>
        <v>7000</v>
      </c>
      <c r="D20" s="14">
        <f t="shared" si="0"/>
        <v>0</v>
      </c>
      <c r="E20" s="14">
        <f t="shared" si="1"/>
        <v>1000</v>
      </c>
      <c r="F20" s="14">
        <f t="shared" si="3"/>
        <v>8000</v>
      </c>
      <c r="G20" s="3"/>
    </row>
    <row r="21" spans="1:7" x14ac:dyDescent="0.25">
      <c r="A21">
        <f t="shared" si="4"/>
        <v>7.5</v>
      </c>
      <c r="B21" s="15">
        <v>1.9E-2</v>
      </c>
      <c r="C21" s="14">
        <f t="shared" si="2"/>
        <v>7500</v>
      </c>
      <c r="D21" s="14">
        <f t="shared" si="0"/>
        <v>0</v>
      </c>
      <c r="E21" s="14">
        <f t="shared" si="1"/>
        <v>500</v>
      </c>
      <c r="F21" s="14">
        <f t="shared" si="3"/>
        <v>8000</v>
      </c>
      <c r="G21" s="3"/>
    </row>
    <row r="22" spans="1:7" x14ac:dyDescent="0.25">
      <c r="A22">
        <f t="shared" si="4"/>
        <v>8</v>
      </c>
      <c r="B22" s="15">
        <v>2.4400000000000002E-2</v>
      </c>
      <c r="C22" s="14">
        <f t="shared" si="2"/>
        <v>8000</v>
      </c>
      <c r="D22" s="14">
        <f t="shared" si="0"/>
        <v>0</v>
      </c>
      <c r="E22" s="14">
        <f t="shared" si="1"/>
        <v>0</v>
      </c>
      <c r="F22" s="14">
        <f t="shared" si="3"/>
        <v>8000</v>
      </c>
      <c r="G22" s="3"/>
    </row>
    <row r="23" spans="1:7" x14ac:dyDescent="0.25">
      <c r="A23">
        <f t="shared" si="4"/>
        <v>8.5</v>
      </c>
      <c r="B23" s="15">
        <v>3.0499999999999999E-2</v>
      </c>
      <c r="C23" s="14">
        <f t="shared" si="2"/>
        <v>8500</v>
      </c>
      <c r="D23" s="14">
        <f t="shared" si="0"/>
        <v>0</v>
      </c>
      <c r="E23" s="14">
        <f t="shared" si="1"/>
        <v>0</v>
      </c>
      <c r="F23" s="14">
        <f t="shared" si="3"/>
        <v>8500</v>
      </c>
      <c r="G23" s="3"/>
    </row>
    <row r="24" spans="1:7" x14ac:dyDescent="0.25">
      <c r="A24">
        <f t="shared" si="4"/>
        <v>9</v>
      </c>
      <c r="B24" s="15">
        <v>3.6999999999999998E-2</v>
      </c>
      <c r="C24" s="14">
        <f t="shared" si="2"/>
        <v>9000</v>
      </c>
      <c r="D24" s="14">
        <f t="shared" si="0"/>
        <v>0</v>
      </c>
      <c r="E24" s="14">
        <f t="shared" si="1"/>
        <v>0</v>
      </c>
      <c r="F24" s="14">
        <f t="shared" si="3"/>
        <v>9000</v>
      </c>
      <c r="G24" s="3"/>
    </row>
    <row r="25" spans="1:7" x14ac:dyDescent="0.25">
      <c r="A25">
        <f t="shared" si="4"/>
        <v>9.5</v>
      </c>
      <c r="B25" s="15">
        <v>4.36E-2</v>
      </c>
      <c r="C25" s="14">
        <f t="shared" si="2"/>
        <v>9500</v>
      </c>
      <c r="D25" s="14">
        <f t="shared" si="0"/>
        <v>0</v>
      </c>
      <c r="E25" s="14">
        <f t="shared" si="1"/>
        <v>0</v>
      </c>
      <c r="F25" s="14">
        <f t="shared" si="3"/>
        <v>9500</v>
      </c>
      <c r="G25" s="3"/>
    </row>
    <row r="26" spans="1:7" x14ac:dyDescent="0.25">
      <c r="A26">
        <f t="shared" si="4"/>
        <v>10</v>
      </c>
      <c r="B26" s="15">
        <v>5.0200000000000002E-2</v>
      </c>
      <c r="C26" s="14">
        <f t="shared" si="2"/>
        <v>10000</v>
      </c>
      <c r="D26" s="14">
        <f t="shared" si="0"/>
        <v>0</v>
      </c>
      <c r="E26" s="14">
        <f t="shared" si="1"/>
        <v>0</v>
      </c>
      <c r="F26" s="14">
        <f t="shared" si="3"/>
        <v>10000</v>
      </c>
      <c r="G26" s="3"/>
    </row>
    <row r="27" spans="1:7" x14ac:dyDescent="0.25">
      <c r="A27">
        <f t="shared" si="4"/>
        <v>10.5</v>
      </c>
      <c r="B27" s="15">
        <v>5.6000000000000001E-2</v>
      </c>
      <c r="C27" s="14">
        <f t="shared" si="2"/>
        <v>10500</v>
      </c>
      <c r="D27" s="14">
        <f t="shared" si="0"/>
        <v>0</v>
      </c>
      <c r="E27" s="14">
        <f t="shared" si="1"/>
        <v>0</v>
      </c>
      <c r="F27" s="14">
        <f t="shared" si="3"/>
        <v>10500</v>
      </c>
      <c r="G27" s="3"/>
    </row>
    <row r="28" spans="1:7" x14ac:dyDescent="0.25">
      <c r="A28">
        <f t="shared" si="4"/>
        <v>11</v>
      </c>
      <c r="B28" s="15">
        <v>6.0900000000000003E-2</v>
      </c>
      <c r="C28" s="14">
        <f t="shared" si="2"/>
        <v>11000</v>
      </c>
      <c r="D28" s="14">
        <f t="shared" si="0"/>
        <v>0</v>
      </c>
      <c r="E28" s="14">
        <f t="shared" si="1"/>
        <v>0</v>
      </c>
      <c r="F28" s="14">
        <f t="shared" si="3"/>
        <v>11000</v>
      </c>
      <c r="G28" s="3"/>
    </row>
    <row r="29" spans="1:7" x14ac:dyDescent="0.25">
      <c r="A29">
        <f t="shared" si="4"/>
        <v>11.5</v>
      </c>
      <c r="B29" s="15">
        <v>6.4399999999999999E-2</v>
      </c>
      <c r="C29" s="14">
        <f t="shared" si="2"/>
        <v>11500</v>
      </c>
      <c r="D29" s="14">
        <f t="shared" si="0"/>
        <v>0</v>
      </c>
      <c r="E29" s="14">
        <f t="shared" si="1"/>
        <v>0</v>
      </c>
      <c r="F29" s="14">
        <f t="shared" si="3"/>
        <v>11500</v>
      </c>
      <c r="G29" s="3"/>
    </row>
    <row r="30" spans="1:7" x14ac:dyDescent="0.25">
      <c r="A30">
        <f t="shared" si="4"/>
        <v>12</v>
      </c>
      <c r="B30" s="15">
        <v>6.6199999999999995E-2</v>
      </c>
      <c r="C30" s="14">
        <f t="shared" si="2"/>
        <v>12000</v>
      </c>
      <c r="D30" s="14">
        <f t="shared" si="0"/>
        <v>0</v>
      </c>
      <c r="E30" s="14">
        <f t="shared" si="1"/>
        <v>0</v>
      </c>
      <c r="F30" s="14">
        <f t="shared" si="3"/>
        <v>12000</v>
      </c>
      <c r="G30" s="3"/>
    </row>
    <row r="31" spans="1:7" x14ac:dyDescent="0.25">
      <c r="A31">
        <f t="shared" si="4"/>
        <v>12.5</v>
      </c>
      <c r="B31" s="15">
        <v>6.6199999999999995E-2</v>
      </c>
      <c r="C31" s="14">
        <f t="shared" si="2"/>
        <v>12500</v>
      </c>
      <c r="D31" s="14">
        <f t="shared" si="0"/>
        <v>0</v>
      </c>
      <c r="E31" s="14">
        <f t="shared" si="1"/>
        <v>0</v>
      </c>
      <c r="F31" s="14">
        <f t="shared" si="3"/>
        <v>12500</v>
      </c>
      <c r="G31" s="3"/>
    </row>
    <row r="32" spans="1:7" x14ac:dyDescent="0.25">
      <c r="A32">
        <f t="shared" si="4"/>
        <v>13</v>
      </c>
      <c r="B32" s="15">
        <v>6.4399999999999999E-2</v>
      </c>
      <c r="C32" s="14">
        <f t="shared" si="2"/>
        <v>13000</v>
      </c>
      <c r="D32" s="14">
        <f t="shared" si="0"/>
        <v>0</v>
      </c>
      <c r="E32" s="14">
        <f t="shared" si="1"/>
        <v>0</v>
      </c>
      <c r="F32" s="14">
        <f t="shared" si="3"/>
        <v>13000</v>
      </c>
      <c r="G32" s="3"/>
    </row>
    <row r="33" spans="1:7" x14ac:dyDescent="0.25">
      <c r="A33">
        <f t="shared" si="4"/>
        <v>13.5</v>
      </c>
      <c r="B33" s="15">
        <v>6.0900000000000003E-2</v>
      </c>
      <c r="C33" s="14">
        <f t="shared" si="2"/>
        <v>13500</v>
      </c>
      <c r="D33" s="14">
        <f t="shared" si="0"/>
        <v>0</v>
      </c>
      <c r="E33" s="14">
        <f t="shared" si="1"/>
        <v>0</v>
      </c>
      <c r="F33" s="14">
        <f t="shared" si="3"/>
        <v>13500</v>
      </c>
      <c r="G33" s="3"/>
    </row>
    <row r="34" spans="1:7" x14ac:dyDescent="0.25">
      <c r="A34">
        <f t="shared" si="4"/>
        <v>14</v>
      </c>
      <c r="B34" s="15">
        <v>5.6000000000000001E-2</v>
      </c>
      <c r="C34" s="14">
        <f t="shared" si="2"/>
        <v>14000</v>
      </c>
      <c r="D34" s="14">
        <f t="shared" si="0"/>
        <v>0</v>
      </c>
      <c r="E34" s="14">
        <f t="shared" si="1"/>
        <v>0</v>
      </c>
      <c r="F34" s="14">
        <f t="shared" si="3"/>
        <v>14000</v>
      </c>
      <c r="G34" s="3"/>
    </row>
    <row r="35" spans="1:7" x14ac:dyDescent="0.25">
      <c r="A35">
        <f t="shared" si="4"/>
        <v>14.5</v>
      </c>
      <c r="B35" s="15">
        <v>5.0200000000000002E-2</v>
      </c>
      <c r="C35" s="14">
        <f t="shared" si="2"/>
        <v>14500</v>
      </c>
      <c r="D35" s="14">
        <f t="shared" si="0"/>
        <v>0</v>
      </c>
      <c r="E35" s="14">
        <f t="shared" si="1"/>
        <v>0</v>
      </c>
      <c r="F35" s="14">
        <f t="shared" si="3"/>
        <v>14500</v>
      </c>
      <c r="G35" s="3"/>
    </row>
    <row r="36" spans="1:7" x14ac:dyDescent="0.25">
      <c r="A36">
        <f t="shared" si="4"/>
        <v>15</v>
      </c>
      <c r="B36" s="15">
        <v>4.36E-2</v>
      </c>
      <c r="C36" s="14">
        <f t="shared" si="2"/>
        <v>15000</v>
      </c>
      <c r="D36" s="14">
        <f t="shared" si="0"/>
        <v>0</v>
      </c>
      <c r="E36" s="14">
        <f t="shared" si="1"/>
        <v>0</v>
      </c>
      <c r="F36" s="14">
        <f t="shared" si="3"/>
        <v>15000</v>
      </c>
      <c r="G36" s="3"/>
    </row>
    <row r="37" spans="1:7" x14ac:dyDescent="0.25">
      <c r="A37">
        <f t="shared" si="4"/>
        <v>15.5</v>
      </c>
      <c r="B37" s="15">
        <v>3.6999999999999998E-2</v>
      </c>
      <c r="C37" s="14">
        <f t="shared" si="2"/>
        <v>15500</v>
      </c>
      <c r="D37" s="14">
        <f t="shared" si="0"/>
        <v>100</v>
      </c>
      <c r="E37" s="14">
        <f t="shared" si="1"/>
        <v>0</v>
      </c>
      <c r="F37" s="14">
        <f t="shared" si="3"/>
        <v>15600</v>
      </c>
      <c r="G37" s="3"/>
    </row>
    <row r="38" spans="1:7" x14ac:dyDescent="0.25">
      <c r="A38">
        <f t="shared" si="4"/>
        <v>16</v>
      </c>
      <c r="B38" s="15">
        <v>3.0499999999999999E-2</v>
      </c>
      <c r="C38" s="14">
        <f t="shared" si="2"/>
        <v>16000</v>
      </c>
      <c r="D38" s="14">
        <f t="shared" si="0"/>
        <v>200</v>
      </c>
      <c r="E38" s="14">
        <f t="shared" si="1"/>
        <v>0</v>
      </c>
      <c r="F38" s="14">
        <f t="shared" si="3"/>
        <v>16200</v>
      </c>
      <c r="G38" s="3"/>
    </row>
    <row r="39" spans="1:7" x14ac:dyDescent="0.25">
      <c r="A39">
        <f t="shared" si="4"/>
        <v>16.5</v>
      </c>
      <c r="B39" s="15">
        <v>2.4400000000000002E-2</v>
      </c>
      <c r="C39" s="14">
        <f t="shared" si="2"/>
        <v>16500</v>
      </c>
      <c r="D39" s="14">
        <f t="shared" si="0"/>
        <v>300</v>
      </c>
      <c r="E39" s="14">
        <f t="shared" si="1"/>
        <v>0</v>
      </c>
      <c r="F39" s="14">
        <f t="shared" si="3"/>
        <v>16800</v>
      </c>
      <c r="G39" s="3"/>
    </row>
    <row r="40" spans="1:7" x14ac:dyDescent="0.25">
      <c r="A40">
        <f t="shared" si="4"/>
        <v>17</v>
      </c>
      <c r="B40" s="15">
        <v>1.9E-2</v>
      </c>
      <c r="C40" s="14">
        <f t="shared" si="2"/>
        <v>17000</v>
      </c>
      <c r="D40" s="14">
        <f t="shared" si="0"/>
        <v>400</v>
      </c>
      <c r="E40" s="14">
        <f t="shared" si="1"/>
        <v>0</v>
      </c>
      <c r="F40" s="14">
        <f t="shared" si="3"/>
        <v>17400</v>
      </c>
      <c r="G40" s="3"/>
    </row>
    <row r="41" spans="1:7" x14ac:dyDescent="0.25">
      <c r="A41">
        <f>A40+0.5</f>
        <v>17.5</v>
      </c>
      <c r="B41" s="15">
        <v>1.44E-2</v>
      </c>
      <c r="C41" s="14">
        <f t="shared" si="2"/>
        <v>17500</v>
      </c>
      <c r="D41" s="14">
        <f t="shared" si="0"/>
        <v>500</v>
      </c>
      <c r="E41" s="14">
        <f t="shared" si="1"/>
        <v>0</v>
      </c>
      <c r="F41" s="14">
        <f t="shared" si="3"/>
        <v>18000</v>
      </c>
      <c r="G41" s="3"/>
    </row>
    <row r="42" spans="1:7" x14ac:dyDescent="0.25">
      <c r="A42">
        <f t="shared" si="4"/>
        <v>18</v>
      </c>
      <c r="B42" s="15">
        <v>1.06E-2</v>
      </c>
      <c r="C42" s="14">
        <f t="shared" si="2"/>
        <v>18000</v>
      </c>
      <c r="D42" s="14">
        <f t="shared" si="0"/>
        <v>600</v>
      </c>
      <c r="E42" s="14">
        <f t="shared" si="1"/>
        <v>0</v>
      </c>
      <c r="F42" s="14">
        <f t="shared" si="3"/>
        <v>18600</v>
      </c>
      <c r="G42" s="3"/>
    </row>
    <row r="43" spans="1:7" x14ac:dyDescent="0.25">
      <c r="A43">
        <f t="shared" si="4"/>
        <v>18.5</v>
      </c>
      <c r="B43" s="15">
        <v>7.7000000000000002E-3</v>
      </c>
      <c r="C43" s="14">
        <f t="shared" si="2"/>
        <v>18500</v>
      </c>
      <c r="D43" s="14">
        <f t="shared" si="0"/>
        <v>700</v>
      </c>
      <c r="E43" s="14">
        <f t="shared" si="1"/>
        <v>0</v>
      </c>
      <c r="F43" s="14">
        <f t="shared" si="3"/>
        <v>19200</v>
      </c>
      <c r="G43" s="3"/>
    </row>
    <row r="44" spans="1:7" x14ac:dyDescent="0.25">
      <c r="A44">
        <f t="shared" si="4"/>
        <v>19</v>
      </c>
      <c r="B44" s="15">
        <v>5.3E-3</v>
      </c>
      <c r="C44" s="14">
        <f t="shared" si="2"/>
        <v>19000</v>
      </c>
      <c r="D44" s="14">
        <f t="shared" si="0"/>
        <v>800</v>
      </c>
      <c r="E44" s="14">
        <f t="shared" si="1"/>
        <v>0</v>
      </c>
      <c r="F44" s="14">
        <f t="shared" si="3"/>
        <v>19800</v>
      </c>
      <c r="G44" s="3"/>
    </row>
    <row r="45" spans="1:7" x14ac:dyDescent="0.25">
      <c r="A45">
        <f t="shared" si="4"/>
        <v>19.5</v>
      </c>
      <c r="B45" s="15">
        <v>3.5999999999999999E-3</v>
      </c>
      <c r="C45" s="14">
        <f t="shared" si="2"/>
        <v>19500</v>
      </c>
      <c r="D45" s="14">
        <f t="shared" si="0"/>
        <v>900</v>
      </c>
      <c r="E45" s="14">
        <f t="shared" si="1"/>
        <v>0</v>
      </c>
      <c r="F45" s="14">
        <f t="shared" si="3"/>
        <v>20400</v>
      </c>
      <c r="G45" s="3"/>
    </row>
    <row r="46" spans="1:7" x14ac:dyDescent="0.25">
      <c r="A46">
        <f>A45+0.5</f>
        <v>20</v>
      </c>
      <c r="B46" s="15">
        <v>2.3999999999999998E-3</v>
      </c>
      <c r="C46" s="14">
        <f t="shared" si="2"/>
        <v>20000</v>
      </c>
      <c r="D46" s="14">
        <f t="shared" si="0"/>
        <v>1000</v>
      </c>
      <c r="E46" s="14">
        <f t="shared" si="1"/>
        <v>0</v>
      </c>
      <c r="F46" s="14">
        <f t="shared" si="3"/>
        <v>21000</v>
      </c>
      <c r="G46" s="3"/>
    </row>
  </sheetData>
  <pageMargins left="0.7" right="0.7" top="0.75" bottom="0.75" header="0.3" footer="0.3"/>
  <pageSetup paperSize="9" scale="5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F0CA1-47F0-4A1A-AD89-4FFEEFD17E4B}">
  <sheetPr>
    <pageSetUpPr fitToPage="1"/>
  </sheetPr>
  <dimension ref="A2:I46"/>
  <sheetViews>
    <sheetView workbookViewId="0"/>
  </sheetViews>
  <sheetFormatPr defaultRowHeight="15" x14ac:dyDescent="0.25"/>
  <cols>
    <col min="1" max="1" width="17.28515625" customWidth="1"/>
    <col min="2" max="2" width="10.7109375" bestFit="1" customWidth="1"/>
    <col min="3" max="3" width="14.7109375" bestFit="1" customWidth="1"/>
    <col min="4" max="5" width="12.7109375" bestFit="1" customWidth="1"/>
    <col min="6" max="6" width="16.85546875" bestFit="1" customWidth="1"/>
    <col min="7" max="7" width="8.5703125" bestFit="1" customWidth="1"/>
    <col min="9" max="9" width="24.28515625" bestFit="1" customWidth="1"/>
  </cols>
  <sheetData>
    <row r="2" spans="1:9" x14ac:dyDescent="0.25">
      <c r="C2" t="s">
        <v>21</v>
      </c>
      <c r="D2" t="s">
        <v>22</v>
      </c>
      <c r="E2" t="s">
        <v>23</v>
      </c>
    </row>
    <row r="3" spans="1:9" x14ac:dyDescent="0.25">
      <c r="B3" t="s">
        <v>36</v>
      </c>
      <c r="C3" s="14">
        <f>Shares</f>
        <v>1000</v>
      </c>
      <c r="D3" s="14">
        <f>Calls</f>
        <v>200</v>
      </c>
      <c r="E3" s="14">
        <f>Puts</f>
        <v>1000</v>
      </c>
    </row>
    <row r="4" spans="1:9" x14ac:dyDescent="0.25">
      <c r="A4" s="1"/>
    </row>
    <row r="5" spans="1:9" x14ac:dyDescent="0.25">
      <c r="A5" t="s">
        <v>18</v>
      </c>
      <c r="B5" t="s">
        <v>19</v>
      </c>
      <c r="C5" t="s">
        <v>24</v>
      </c>
      <c r="D5" t="s">
        <v>25</v>
      </c>
      <c r="E5" t="s">
        <v>26</v>
      </c>
      <c r="F5" t="s">
        <v>27</v>
      </c>
      <c r="G5" t="s">
        <v>34</v>
      </c>
      <c r="I5" t="s">
        <v>32</v>
      </c>
    </row>
    <row r="6" spans="1:9" x14ac:dyDescent="0.25">
      <c r="A6">
        <v>0</v>
      </c>
      <c r="B6" s="15">
        <v>3.8E-3</v>
      </c>
      <c r="C6" s="14">
        <f>$C$3*A6</f>
        <v>0</v>
      </c>
      <c r="D6" s="14">
        <f t="shared" ref="D6:D46" si="0">$D$3*MAX(0,A6-Strike_call)</f>
        <v>0</v>
      </c>
      <c r="E6" s="14">
        <f t="shared" ref="E6:E46" si="1">$E$3*MAX(0,Strike_put-A6)</f>
        <v>8000</v>
      </c>
      <c r="F6" s="14">
        <f>SUM(C6:E6)</f>
        <v>8000</v>
      </c>
      <c r="G6" s="14">
        <f t="shared" ref="G6:G46" si="2">MAX(0,Loan-F6)</f>
        <v>7000</v>
      </c>
      <c r="I6" s="24">
        <f>SUMIF(F6:F46,"&gt;="&amp;Loan,B6:B46)</f>
        <v>0.19850000000000001</v>
      </c>
    </row>
    <row r="7" spans="1:9" x14ac:dyDescent="0.25">
      <c r="A7">
        <f>A6+0.5</f>
        <v>0.5</v>
      </c>
      <c r="B7" s="15">
        <v>1E-4</v>
      </c>
      <c r="C7" s="14">
        <f t="shared" ref="C7:C46" si="3">$C$3*A7</f>
        <v>500</v>
      </c>
      <c r="D7" s="14">
        <f t="shared" si="0"/>
        <v>0</v>
      </c>
      <c r="E7" s="14">
        <f t="shared" si="1"/>
        <v>7500</v>
      </c>
      <c r="F7" s="14">
        <f t="shared" ref="F7:F46" si="4">SUM(C7:E7)</f>
        <v>8000</v>
      </c>
      <c r="G7" s="14">
        <f t="shared" si="2"/>
        <v>7000</v>
      </c>
    </row>
    <row r="8" spans="1:9" x14ac:dyDescent="0.25">
      <c r="A8">
        <f t="shared" ref="A8:A45" si="5">A7+0.5</f>
        <v>1</v>
      </c>
      <c r="B8" s="15">
        <v>1E-4</v>
      </c>
      <c r="C8" s="14">
        <f t="shared" si="3"/>
        <v>1000</v>
      </c>
      <c r="D8" s="14">
        <f t="shared" si="0"/>
        <v>0</v>
      </c>
      <c r="E8" s="14">
        <f t="shared" si="1"/>
        <v>7000</v>
      </c>
      <c r="F8" s="14">
        <f t="shared" si="4"/>
        <v>8000</v>
      </c>
      <c r="G8" s="14">
        <f t="shared" si="2"/>
        <v>7000</v>
      </c>
      <c r="I8" t="s">
        <v>33</v>
      </c>
    </row>
    <row r="9" spans="1:9" x14ac:dyDescent="0.25">
      <c r="A9">
        <f t="shared" si="5"/>
        <v>1.5</v>
      </c>
      <c r="B9" s="15">
        <v>1E-4</v>
      </c>
      <c r="C9" s="14">
        <f t="shared" si="3"/>
        <v>1500</v>
      </c>
      <c r="D9" s="14">
        <f t="shared" si="0"/>
        <v>0</v>
      </c>
      <c r="E9" s="14">
        <f t="shared" si="1"/>
        <v>6500</v>
      </c>
      <c r="F9" s="14">
        <f t="shared" si="4"/>
        <v>8000</v>
      </c>
      <c r="G9" s="14">
        <f t="shared" si="2"/>
        <v>7000</v>
      </c>
      <c r="I9" s="14">
        <f>SUMPRODUCT(B6:B46,G6:G46)</f>
        <v>2962.4</v>
      </c>
    </row>
    <row r="10" spans="1:9" x14ac:dyDescent="0.25">
      <c r="A10">
        <f t="shared" si="5"/>
        <v>2</v>
      </c>
      <c r="B10" s="15">
        <v>2.0000000000000001E-4</v>
      </c>
      <c r="C10" s="14">
        <f t="shared" si="3"/>
        <v>2000</v>
      </c>
      <c r="D10" s="14">
        <f t="shared" si="0"/>
        <v>0</v>
      </c>
      <c r="E10" s="14">
        <f t="shared" si="1"/>
        <v>6000</v>
      </c>
      <c r="F10" s="14">
        <f t="shared" si="4"/>
        <v>8000</v>
      </c>
      <c r="G10" s="14">
        <f t="shared" si="2"/>
        <v>7000</v>
      </c>
      <c r="I10" s="13" t="s">
        <v>48</v>
      </c>
    </row>
    <row r="11" spans="1:9" x14ac:dyDescent="0.25">
      <c r="A11">
        <f t="shared" si="5"/>
        <v>2.5</v>
      </c>
      <c r="B11" s="15">
        <v>2.9999999999999997E-4</v>
      </c>
      <c r="C11" s="14">
        <f t="shared" si="3"/>
        <v>2500</v>
      </c>
      <c r="D11" s="14">
        <f t="shared" si="0"/>
        <v>0</v>
      </c>
      <c r="E11" s="14">
        <f t="shared" si="1"/>
        <v>5500</v>
      </c>
      <c r="F11" s="14">
        <f t="shared" si="4"/>
        <v>8000</v>
      </c>
      <c r="G11" s="14">
        <f t="shared" si="2"/>
        <v>7000</v>
      </c>
      <c r="I11" s="13" t="s">
        <v>59</v>
      </c>
    </row>
    <row r="12" spans="1:9" x14ac:dyDescent="0.25">
      <c r="A12">
        <f t="shared" si="5"/>
        <v>3</v>
      </c>
      <c r="B12" s="15">
        <v>5.0000000000000001E-4</v>
      </c>
      <c r="C12" s="14">
        <f t="shared" si="3"/>
        <v>3000</v>
      </c>
      <c r="D12" s="14">
        <f t="shared" si="0"/>
        <v>0</v>
      </c>
      <c r="E12" s="14">
        <f t="shared" si="1"/>
        <v>5000</v>
      </c>
      <c r="F12" s="14">
        <f t="shared" si="4"/>
        <v>8000</v>
      </c>
      <c r="G12" s="14">
        <f t="shared" si="2"/>
        <v>7000</v>
      </c>
      <c r="I12" s="13" t="s">
        <v>60</v>
      </c>
    </row>
    <row r="13" spans="1:9" x14ac:dyDescent="0.25">
      <c r="A13">
        <f t="shared" si="5"/>
        <v>3.5</v>
      </c>
      <c r="B13" s="15">
        <v>1E-3</v>
      </c>
      <c r="C13" s="14">
        <f t="shared" si="3"/>
        <v>3500</v>
      </c>
      <c r="D13" s="14">
        <f t="shared" si="0"/>
        <v>0</v>
      </c>
      <c r="E13" s="14">
        <f t="shared" si="1"/>
        <v>4500</v>
      </c>
      <c r="F13" s="14">
        <f t="shared" si="4"/>
        <v>8000</v>
      </c>
      <c r="G13" s="14">
        <f t="shared" si="2"/>
        <v>7000</v>
      </c>
      <c r="I13" s="13" t="s">
        <v>66</v>
      </c>
    </row>
    <row r="14" spans="1:9" x14ac:dyDescent="0.25">
      <c r="A14">
        <f t="shared" si="5"/>
        <v>4</v>
      </c>
      <c r="B14" s="15">
        <v>1.5E-3</v>
      </c>
      <c r="C14" s="14">
        <f t="shared" si="3"/>
        <v>4000</v>
      </c>
      <c r="D14" s="14">
        <f t="shared" si="0"/>
        <v>0</v>
      </c>
      <c r="E14" s="14">
        <f t="shared" si="1"/>
        <v>4000</v>
      </c>
      <c r="F14" s="14">
        <f t="shared" si="4"/>
        <v>8000</v>
      </c>
      <c r="G14" s="14">
        <f t="shared" si="2"/>
        <v>7000</v>
      </c>
    </row>
    <row r="15" spans="1:9" x14ac:dyDescent="0.25">
      <c r="A15">
        <f t="shared" si="5"/>
        <v>4.5</v>
      </c>
      <c r="B15" s="15">
        <v>2.3999999999999998E-3</v>
      </c>
      <c r="C15" s="14">
        <f t="shared" si="3"/>
        <v>4500</v>
      </c>
      <c r="D15" s="14">
        <f t="shared" si="0"/>
        <v>0</v>
      </c>
      <c r="E15" s="14">
        <f t="shared" si="1"/>
        <v>3500</v>
      </c>
      <c r="F15" s="14">
        <f t="shared" si="4"/>
        <v>8000</v>
      </c>
      <c r="G15" s="14">
        <f t="shared" si="2"/>
        <v>7000</v>
      </c>
    </row>
    <row r="16" spans="1:9" x14ac:dyDescent="0.25">
      <c r="A16">
        <f t="shared" si="5"/>
        <v>5</v>
      </c>
      <c r="B16" s="15">
        <v>3.5999999999999999E-3</v>
      </c>
      <c r="C16" s="14">
        <f t="shared" si="3"/>
        <v>5000</v>
      </c>
      <c r="D16" s="14">
        <f t="shared" si="0"/>
        <v>0</v>
      </c>
      <c r="E16" s="14">
        <f t="shared" si="1"/>
        <v>3000</v>
      </c>
      <c r="F16" s="14">
        <f t="shared" si="4"/>
        <v>8000</v>
      </c>
      <c r="G16" s="14">
        <f t="shared" si="2"/>
        <v>7000</v>
      </c>
    </row>
    <row r="17" spans="1:7" x14ac:dyDescent="0.25">
      <c r="A17">
        <f t="shared" si="5"/>
        <v>5.5</v>
      </c>
      <c r="B17" s="15">
        <v>5.3E-3</v>
      </c>
      <c r="C17" s="14">
        <f t="shared" si="3"/>
        <v>5500</v>
      </c>
      <c r="D17" s="14">
        <f t="shared" si="0"/>
        <v>0</v>
      </c>
      <c r="E17" s="14">
        <f t="shared" si="1"/>
        <v>2500</v>
      </c>
      <c r="F17" s="14">
        <f t="shared" si="4"/>
        <v>8000</v>
      </c>
      <c r="G17" s="14">
        <f t="shared" si="2"/>
        <v>7000</v>
      </c>
    </row>
    <row r="18" spans="1:7" x14ac:dyDescent="0.25">
      <c r="A18">
        <f t="shared" si="5"/>
        <v>6</v>
      </c>
      <c r="B18" s="15">
        <v>7.7000000000000002E-3</v>
      </c>
      <c r="C18" s="14">
        <f t="shared" si="3"/>
        <v>6000</v>
      </c>
      <c r="D18" s="14">
        <f t="shared" si="0"/>
        <v>0</v>
      </c>
      <c r="E18" s="14">
        <f t="shared" si="1"/>
        <v>2000</v>
      </c>
      <c r="F18" s="14">
        <f t="shared" si="4"/>
        <v>8000</v>
      </c>
      <c r="G18" s="14">
        <f t="shared" si="2"/>
        <v>7000</v>
      </c>
    </row>
    <row r="19" spans="1:7" x14ac:dyDescent="0.25">
      <c r="A19">
        <f t="shared" si="5"/>
        <v>6.5</v>
      </c>
      <c r="B19" s="15">
        <v>1.06E-2</v>
      </c>
      <c r="C19" s="14">
        <f t="shared" si="3"/>
        <v>6500</v>
      </c>
      <c r="D19" s="14">
        <f t="shared" si="0"/>
        <v>0</v>
      </c>
      <c r="E19" s="14">
        <f t="shared" si="1"/>
        <v>1500</v>
      </c>
      <c r="F19" s="14">
        <f t="shared" si="4"/>
        <v>8000</v>
      </c>
      <c r="G19" s="14">
        <f t="shared" si="2"/>
        <v>7000</v>
      </c>
    </row>
    <row r="20" spans="1:7" x14ac:dyDescent="0.25">
      <c r="A20">
        <f t="shared" si="5"/>
        <v>7</v>
      </c>
      <c r="B20" s="15">
        <v>1.44E-2</v>
      </c>
      <c r="C20" s="14">
        <f t="shared" si="3"/>
        <v>7000</v>
      </c>
      <c r="D20" s="14">
        <f t="shared" si="0"/>
        <v>0</v>
      </c>
      <c r="E20" s="14">
        <f t="shared" si="1"/>
        <v>1000</v>
      </c>
      <c r="F20" s="14">
        <f t="shared" si="4"/>
        <v>8000</v>
      </c>
      <c r="G20" s="14">
        <f t="shared" si="2"/>
        <v>7000</v>
      </c>
    </row>
    <row r="21" spans="1:7" x14ac:dyDescent="0.25">
      <c r="A21">
        <f t="shared" si="5"/>
        <v>7.5</v>
      </c>
      <c r="B21" s="15">
        <v>1.9E-2</v>
      </c>
      <c r="C21" s="14">
        <f t="shared" si="3"/>
        <v>7500</v>
      </c>
      <c r="D21" s="14">
        <f t="shared" si="0"/>
        <v>0</v>
      </c>
      <c r="E21" s="14">
        <f t="shared" si="1"/>
        <v>500</v>
      </c>
      <c r="F21" s="14">
        <f t="shared" si="4"/>
        <v>8000</v>
      </c>
      <c r="G21" s="14">
        <f t="shared" si="2"/>
        <v>7000</v>
      </c>
    </row>
    <row r="22" spans="1:7" x14ac:dyDescent="0.25">
      <c r="A22">
        <f t="shared" si="5"/>
        <v>8</v>
      </c>
      <c r="B22" s="15">
        <v>2.4400000000000002E-2</v>
      </c>
      <c r="C22" s="14">
        <f t="shared" si="3"/>
        <v>8000</v>
      </c>
      <c r="D22" s="14">
        <f t="shared" si="0"/>
        <v>0</v>
      </c>
      <c r="E22" s="14">
        <f t="shared" si="1"/>
        <v>0</v>
      </c>
      <c r="F22" s="14">
        <f t="shared" si="4"/>
        <v>8000</v>
      </c>
      <c r="G22" s="14">
        <f t="shared" si="2"/>
        <v>7000</v>
      </c>
    </row>
    <row r="23" spans="1:7" x14ac:dyDescent="0.25">
      <c r="A23">
        <f t="shared" si="5"/>
        <v>8.5</v>
      </c>
      <c r="B23" s="15">
        <v>3.0499999999999999E-2</v>
      </c>
      <c r="C23" s="14">
        <f t="shared" si="3"/>
        <v>8500</v>
      </c>
      <c r="D23" s="14">
        <f t="shared" si="0"/>
        <v>0</v>
      </c>
      <c r="E23" s="14">
        <f t="shared" si="1"/>
        <v>0</v>
      </c>
      <c r="F23" s="14">
        <f t="shared" si="4"/>
        <v>8500</v>
      </c>
      <c r="G23" s="14">
        <f t="shared" si="2"/>
        <v>6500</v>
      </c>
    </row>
    <row r="24" spans="1:7" x14ac:dyDescent="0.25">
      <c r="A24">
        <f t="shared" si="5"/>
        <v>9</v>
      </c>
      <c r="B24" s="15">
        <v>3.6999999999999998E-2</v>
      </c>
      <c r="C24" s="14">
        <f t="shared" si="3"/>
        <v>9000</v>
      </c>
      <c r="D24" s="14">
        <f t="shared" si="0"/>
        <v>0</v>
      </c>
      <c r="E24" s="14">
        <f t="shared" si="1"/>
        <v>0</v>
      </c>
      <c r="F24" s="14">
        <f t="shared" si="4"/>
        <v>9000</v>
      </c>
      <c r="G24" s="14">
        <f t="shared" si="2"/>
        <v>6000</v>
      </c>
    </row>
    <row r="25" spans="1:7" x14ac:dyDescent="0.25">
      <c r="A25">
        <f t="shared" si="5"/>
        <v>9.5</v>
      </c>
      <c r="B25" s="15">
        <v>4.36E-2</v>
      </c>
      <c r="C25" s="14">
        <f t="shared" si="3"/>
        <v>9500</v>
      </c>
      <c r="D25" s="14">
        <f t="shared" si="0"/>
        <v>0</v>
      </c>
      <c r="E25" s="14">
        <f t="shared" si="1"/>
        <v>0</v>
      </c>
      <c r="F25" s="14">
        <f t="shared" si="4"/>
        <v>9500</v>
      </c>
      <c r="G25" s="14">
        <f t="shared" si="2"/>
        <v>5500</v>
      </c>
    </row>
    <row r="26" spans="1:7" x14ac:dyDescent="0.25">
      <c r="A26">
        <f t="shared" si="5"/>
        <v>10</v>
      </c>
      <c r="B26" s="15">
        <v>5.0200000000000002E-2</v>
      </c>
      <c r="C26" s="14">
        <f t="shared" si="3"/>
        <v>10000</v>
      </c>
      <c r="D26" s="14">
        <f t="shared" si="0"/>
        <v>0</v>
      </c>
      <c r="E26" s="14">
        <f t="shared" si="1"/>
        <v>0</v>
      </c>
      <c r="F26" s="14">
        <f t="shared" si="4"/>
        <v>10000</v>
      </c>
      <c r="G26" s="14">
        <f t="shared" si="2"/>
        <v>5000</v>
      </c>
    </row>
    <row r="27" spans="1:7" x14ac:dyDescent="0.25">
      <c r="A27">
        <f t="shared" si="5"/>
        <v>10.5</v>
      </c>
      <c r="B27" s="15">
        <v>5.6000000000000001E-2</v>
      </c>
      <c r="C27" s="14">
        <f t="shared" si="3"/>
        <v>10500</v>
      </c>
      <c r="D27" s="14">
        <f t="shared" si="0"/>
        <v>0</v>
      </c>
      <c r="E27" s="14">
        <f t="shared" si="1"/>
        <v>0</v>
      </c>
      <c r="F27" s="14">
        <f t="shared" si="4"/>
        <v>10500</v>
      </c>
      <c r="G27" s="14">
        <f t="shared" si="2"/>
        <v>4500</v>
      </c>
    </row>
    <row r="28" spans="1:7" x14ac:dyDescent="0.25">
      <c r="A28">
        <f t="shared" si="5"/>
        <v>11</v>
      </c>
      <c r="B28" s="15">
        <v>6.0900000000000003E-2</v>
      </c>
      <c r="C28" s="14">
        <f t="shared" si="3"/>
        <v>11000</v>
      </c>
      <c r="D28" s="14">
        <f t="shared" si="0"/>
        <v>0</v>
      </c>
      <c r="E28" s="14">
        <f t="shared" si="1"/>
        <v>0</v>
      </c>
      <c r="F28" s="14">
        <f t="shared" si="4"/>
        <v>11000</v>
      </c>
      <c r="G28" s="14">
        <f t="shared" si="2"/>
        <v>4000</v>
      </c>
    </row>
    <row r="29" spans="1:7" x14ac:dyDescent="0.25">
      <c r="A29">
        <f t="shared" si="5"/>
        <v>11.5</v>
      </c>
      <c r="B29" s="15">
        <v>6.4399999999999999E-2</v>
      </c>
      <c r="C29" s="14">
        <f t="shared" si="3"/>
        <v>11500</v>
      </c>
      <c r="D29" s="14">
        <f t="shared" si="0"/>
        <v>0</v>
      </c>
      <c r="E29" s="14">
        <f t="shared" si="1"/>
        <v>0</v>
      </c>
      <c r="F29" s="14">
        <f t="shared" si="4"/>
        <v>11500</v>
      </c>
      <c r="G29" s="14">
        <f t="shared" si="2"/>
        <v>3500</v>
      </c>
    </row>
    <row r="30" spans="1:7" x14ac:dyDescent="0.25">
      <c r="A30">
        <f t="shared" si="5"/>
        <v>12</v>
      </c>
      <c r="B30" s="15">
        <v>6.6199999999999995E-2</v>
      </c>
      <c r="C30" s="14">
        <f t="shared" si="3"/>
        <v>12000</v>
      </c>
      <c r="D30" s="14">
        <f t="shared" si="0"/>
        <v>0</v>
      </c>
      <c r="E30" s="14">
        <f t="shared" si="1"/>
        <v>0</v>
      </c>
      <c r="F30" s="14">
        <f t="shared" si="4"/>
        <v>12000</v>
      </c>
      <c r="G30" s="14">
        <f t="shared" si="2"/>
        <v>3000</v>
      </c>
    </row>
    <row r="31" spans="1:7" x14ac:dyDescent="0.25">
      <c r="A31">
        <f t="shared" si="5"/>
        <v>12.5</v>
      </c>
      <c r="B31" s="15">
        <v>6.6199999999999995E-2</v>
      </c>
      <c r="C31" s="14">
        <f t="shared" si="3"/>
        <v>12500</v>
      </c>
      <c r="D31" s="14">
        <f t="shared" si="0"/>
        <v>0</v>
      </c>
      <c r="E31" s="14">
        <f t="shared" si="1"/>
        <v>0</v>
      </c>
      <c r="F31" s="14">
        <f t="shared" si="4"/>
        <v>12500</v>
      </c>
      <c r="G31" s="14">
        <f t="shared" si="2"/>
        <v>2500</v>
      </c>
    </row>
    <row r="32" spans="1:7" x14ac:dyDescent="0.25">
      <c r="A32">
        <f t="shared" si="5"/>
        <v>13</v>
      </c>
      <c r="B32" s="15">
        <v>6.4399999999999999E-2</v>
      </c>
      <c r="C32" s="14">
        <f t="shared" si="3"/>
        <v>13000</v>
      </c>
      <c r="D32" s="14">
        <f t="shared" si="0"/>
        <v>0</v>
      </c>
      <c r="E32" s="14">
        <f t="shared" si="1"/>
        <v>0</v>
      </c>
      <c r="F32" s="14">
        <f t="shared" si="4"/>
        <v>13000</v>
      </c>
      <c r="G32" s="14">
        <f t="shared" si="2"/>
        <v>2000</v>
      </c>
    </row>
    <row r="33" spans="1:7" x14ac:dyDescent="0.25">
      <c r="A33">
        <f t="shared" si="5"/>
        <v>13.5</v>
      </c>
      <c r="B33" s="15">
        <v>6.0900000000000003E-2</v>
      </c>
      <c r="C33" s="14">
        <f t="shared" si="3"/>
        <v>13500</v>
      </c>
      <c r="D33" s="14">
        <f t="shared" si="0"/>
        <v>0</v>
      </c>
      <c r="E33" s="14">
        <f t="shared" si="1"/>
        <v>0</v>
      </c>
      <c r="F33" s="14">
        <f t="shared" si="4"/>
        <v>13500</v>
      </c>
      <c r="G33" s="14">
        <f t="shared" si="2"/>
        <v>1500</v>
      </c>
    </row>
    <row r="34" spans="1:7" x14ac:dyDescent="0.25">
      <c r="A34">
        <f t="shared" si="5"/>
        <v>14</v>
      </c>
      <c r="B34" s="15">
        <v>5.6000000000000001E-2</v>
      </c>
      <c r="C34" s="14">
        <f t="shared" si="3"/>
        <v>14000</v>
      </c>
      <c r="D34" s="14">
        <f t="shared" si="0"/>
        <v>0</v>
      </c>
      <c r="E34" s="14">
        <f t="shared" si="1"/>
        <v>0</v>
      </c>
      <c r="F34" s="14">
        <f t="shared" si="4"/>
        <v>14000</v>
      </c>
      <c r="G34" s="14">
        <f t="shared" si="2"/>
        <v>1000</v>
      </c>
    </row>
    <row r="35" spans="1:7" x14ac:dyDescent="0.25">
      <c r="A35">
        <f t="shared" si="5"/>
        <v>14.5</v>
      </c>
      <c r="B35" s="15">
        <v>5.0200000000000002E-2</v>
      </c>
      <c r="C35" s="14">
        <f t="shared" si="3"/>
        <v>14500</v>
      </c>
      <c r="D35" s="14">
        <f t="shared" si="0"/>
        <v>0</v>
      </c>
      <c r="E35" s="14">
        <f t="shared" si="1"/>
        <v>0</v>
      </c>
      <c r="F35" s="14">
        <f t="shared" si="4"/>
        <v>14500</v>
      </c>
      <c r="G35" s="14">
        <f t="shared" si="2"/>
        <v>500</v>
      </c>
    </row>
    <row r="36" spans="1:7" x14ac:dyDescent="0.25">
      <c r="A36">
        <f t="shared" si="5"/>
        <v>15</v>
      </c>
      <c r="B36" s="15">
        <v>4.36E-2</v>
      </c>
      <c r="C36" s="14">
        <f t="shared" si="3"/>
        <v>15000</v>
      </c>
      <c r="D36" s="14">
        <f t="shared" si="0"/>
        <v>0</v>
      </c>
      <c r="E36" s="14">
        <f t="shared" si="1"/>
        <v>0</v>
      </c>
      <c r="F36" s="14">
        <f t="shared" si="4"/>
        <v>15000</v>
      </c>
      <c r="G36" s="14">
        <f t="shared" si="2"/>
        <v>0</v>
      </c>
    </row>
    <row r="37" spans="1:7" x14ac:dyDescent="0.25">
      <c r="A37">
        <f t="shared" si="5"/>
        <v>15.5</v>
      </c>
      <c r="B37" s="15">
        <v>3.6999999999999998E-2</v>
      </c>
      <c r="C37" s="14">
        <f t="shared" si="3"/>
        <v>15500</v>
      </c>
      <c r="D37" s="14">
        <f t="shared" si="0"/>
        <v>100</v>
      </c>
      <c r="E37" s="14">
        <f t="shared" si="1"/>
        <v>0</v>
      </c>
      <c r="F37" s="14">
        <f t="shared" si="4"/>
        <v>15600</v>
      </c>
      <c r="G37" s="14">
        <f t="shared" si="2"/>
        <v>0</v>
      </c>
    </row>
    <row r="38" spans="1:7" x14ac:dyDescent="0.25">
      <c r="A38">
        <f t="shared" si="5"/>
        <v>16</v>
      </c>
      <c r="B38" s="15">
        <v>3.0499999999999999E-2</v>
      </c>
      <c r="C38" s="14">
        <f t="shared" si="3"/>
        <v>16000</v>
      </c>
      <c r="D38" s="14">
        <f t="shared" si="0"/>
        <v>200</v>
      </c>
      <c r="E38" s="14">
        <f t="shared" si="1"/>
        <v>0</v>
      </c>
      <c r="F38" s="14">
        <f t="shared" si="4"/>
        <v>16200</v>
      </c>
      <c r="G38" s="14">
        <f t="shared" si="2"/>
        <v>0</v>
      </c>
    </row>
    <row r="39" spans="1:7" x14ac:dyDescent="0.25">
      <c r="A39">
        <f t="shared" si="5"/>
        <v>16.5</v>
      </c>
      <c r="B39" s="15">
        <v>2.4400000000000002E-2</v>
      </c>
      <c r="C39" s="14">
        <f t="shared" si="3"/>
        <v>16500</v>
      </c>
      <c r="D39" s="14">
        <f t="shared" si="0"/>
        <v>300</v>
      </c>
      <c r="E39" s="14">
        <f t="shared" si="1"/>
        <v>0</v>
      </c>
      <c r="F39" s="14">
        <f t="shared" si="4"/>
        <v>16800</v>
      </c>
      <c r="G39" s="14">
        <f t="shared" si="2"/>
        <v>0</v>
      </c>
    </row>
    <row r="40" spans="1:7" x14ac:dyDescent="0.25">
      <c r="A40">
        <f t="shared" si="5"/>
        <v>17</v>
      </c>
      <c r="B40" s="15">
        <v>1.9E-2</v>
      </c>
      <c r="C40" s="14">
        <f t="shared" si="3"/>
        <v>17000</v>
      </c>
      <c r="D40" s="14">
        <f t="shared" si="0"/>
        <v>400</v>
      </c>
      <c r="E40" s="14">
        <f t="shared" si="1"/>
        <v>0</v>
      </c>
      <c r="F40" s="14">
        <f t="shared" si="4"/>
        <v>17400</v>
      </c>
      <c r="G40" s="14">
        <f t="shared" si="2"/>
        <v>0</v>
      </c>
    </row>
    <row r="41" spans="1:7" x14ac:dyDescent="0.25">
      <c r="A41">
        <f>A40+0.5</f>
        <v>17.5</v>
      </c>
      <c r="B41" s="15">
        <v>1.44E-2</v>
      </c>
      <c r="C41" s="14">
        <f t="shared" si="3"/>
        <v>17500</v>
      </c>
      <c r="D41" s="14">
        <f t="shared" si="0"/>
        <v>500</v>
      </c>
      <c r="E41" s="14">
        <f t="shared" si="1"/>
        <v>0</v>
      </c>
      <c r="F41" s="14">
        <f t="shared" si="4"/>
        <v>18000</v>
      </c>
      <c r="G41" s="14">
        <f t="shared" si="2"/>
        <v>0</v>
      </c>
    </row>
    <row r="42" spans="1:7" x14ac:dyDescent="0.25">
      <c r="A42">
        <f t="shared" si="5"/>
        <v>18</v>
      </c>
      <c r="B42" s="15">
        <v>1.06E-2</v>
      </c>
      <c r="C42" s="14">
        <f t="shared" si="3"/>
        <v>18000</v>
      </c>
      <c r="D42" s="14">
        <f t="shared" si="0"/>
        <v>600</v>
      </c>
      <c r="E42" s="14">
        <f t="shared" si="1"/>
        <v>0</v>
      </c>
      <c r="F42" s="14">
        <f t="shared" si="4"/>
        <v>18600</v>
      </c>
      <c r="G42" s="14">
        <f t="shared" si="2"/>
        <v>0</v>
      </c>
    </row>
    <row r="43" spans="1:7" x14ac:dyDescent="0.25">
      <c r="A43">
        <f t="shared" si="5"/>
        <v>18.5</v>
      </c>
      <c r="B43" s="15">
        <v>7.7000000000000002E-3</v>
      </c>
      <c r="C43" s="14">
        <f t="shared" si="3"/>
        <v>18500</v>
      </c>
      <c r="D43" s="14">
        <f t="shared" si="0"/>
        <v>700</v>
      </c>
      <c r="E43" s="14">
        <f t="shared" si="1"/>
        <v>0</v>
      </c>
      <c r="F43" s="14">
        <f t="shared" si="4"/>
        <v>19200</v>
      </c>
      <c r="G43" s="14">
        <f t="shared" si="2"/>
        <v>0</v>
      </c>
    </row>
    <row r="44" spans="1:7" x14ac:dyDescent="0.25">
      <c r="A44">
        <f t="shared" si="5"/>
        <v>19</v>
      </c>
      <c r="B44" s="15">
        <v>5.3E-3</v>
      </c>
      <c r="C44" s="14">
        <f t="shared" si="3"/>
        <v>19000</v>
      </c>
      <c r="D44" s="14">
        <f t="shared" si="0"/>
        <v>800</v>
      </c>
      <c r="E44" s="14">
        <f t="shared" si="1"/>
        <v>0</v>
      </c>
      <c r="F44" s="14">
        <f t="shared" si="4"/>
        <v>19800</v>
      </c>
      <c r="G44" s="14">
        <f t="shared" si="2"/>
        <v>0</v>
      </c>
    </row>
    <row r="45" spans="1:7" x14ac:dyDescent="0.25">
      <c r="A45">
        <f t="shared" si="5"/>
        <v>19.5</v>
      </c>
      <c r="B45" s="15">
        <v>3.5999999999999999E-3</v>
      </c>
      <c r="C45" s="14">
        <f t="shared" si="3"/>
        <v>19500</v>
      </c>
      <c r="D45" s="14">
        <f t="shared" si="0"/>
        <v>900</v>
      </c>
      <c r="E45" s="14">
        <f t="shared" si="1"/>
        <v>0</v>
      </c>
      <c r="F45" s="14">
        <f t="shared" si="4"/>
        <v>20400</v>
      </c>
      <c r="G45" s="14">
        <f t="shared" si="2"/>
        <v>0</v>
      </c>
    </row>
    <row r="46" spans="1:7" x14ac:dyDescent="0.25">
      <c r="A46">
        <f>A45+0.5</f>
        <v>20</v>
      </c>
      <c r="B46" s="15">
        <v>2.3999999999999998E-3</v>
      </c>
      <c r="C46" s="14">
        <f t="shared" si="3"/>
        <v>20000</v>
      </c>
      <c r="D46" s="14">
        <f t="shared" si="0"/>
        <v>1000</v>
      </c>
      <c r="E46" s="14">
        <f t="shared" si="1"/>
        <v>0</v>
      </c>
      <c r="F46" s="14">
        <f t="shared" si="4"/>
        <v>21000</v>
      </c>
      <c r="G46" s="14">
        <f t="shared" si="2"/>
        <v>0</v>
      </c>
    </row>
  </sheetData>
  <pageMargins left="0.7" right="0.7" top="0.75" bottom="0.75" header="0.3" footer="0.3"/>
  <pageSetup paperSize="9" scale="6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EE106-89CD-4E06-AE40-D0930527F694}">
  <sheetPr>
    <pageSetUpPr fitToPage="1"/>
  </sheetPr>
  <dimension ref="A2:I46"/>
  <sheetViews>
    <sheetView workbookViewId="0"/>
  </sheetViews>
  <sheetFormatPr defaultRowHeight="15" x14ac:dyDescent="0.25"/>
  <cols>
    <col min="1" max="1" width="17.28515625" customWidth="1"/>
    <col min="2" max="2" width="10.7109375" bestFit="1" customWidth="1"/>
    <col min="3" max="3" width="14.7109375" bestFit="1" customWidth="1"/>
    <col min="4" max="5" width="12.7109375" bestFit="1" customWidth="1"/>
    <col min="6" max="6" width="16.85546875" bestFit="1" customWidth="1"/>
    <col min="7" max="7" width="8.5703125" bestFit="1" customWidth="1"/>
    <col min="9" max="9" width="24.28515625" bestFit="1" customWidth="1"/>
  </cols>
  <sheetData>
    <row r="2" spans="1:9" x14ac:dyDescent="0.25">
      <c r="C2" t="s">
        <v>21</v>
      </c>
      <c r="D2" t="s">
        <v>22</v>
      </c>
      <c r="E2" t="s">
        <v>23</v>
      </c>
      <c r="F2" t="s">
        <v>37</v>
      </c>
    </row>
    <row r="3" spans="1:9" x14ac:dyDescent="0.25">
      <c r="B3" t="s">
        <v>36</v>
      </c>
      <c r="C3" s="14">
        <v>1000</v>
      </c>
      <c r="D3" s="14">
        <v>-1000</v>
      </c>
      <c r="E3" s="14">
        <v>2296</v>
      </c>
      <c r="F3" s="14">
        <f>C3*Data!F3+D3*i!B19+E3*i!C18</f>
        <v>10075.994849165168</v>
      </c>
    </row>
    <row r="4" spans="1:9" x14ac:dyDescent="0.25">
      <c r="A4" s="1"/>
    </row>
    <row r="5" spans="1:9" x14ac:dyDescent="0.25">
      <c r="A5" t="s">
        <v>18</v>
      </c>
      <c r="B5" t="s">
        <v>19</v>
      </c>
      <c r="C5" t="s">
        <v>24</v>
      </c>
      <c r="D5" t="s">
        <v>25</v>
      </c>
      <c r="E5" t="s">
        <v>26</v>
      </c>
      <c r="F5" t="s">
        <v>27</v>
      </c>
      <c r="G5" t="s">
        <v>34</v>
      </c>
      <c r="I5" t="s">
        <v>32</v>
      </c>
    </row>
    <row r="6" spans="1:9" x14ac:dyDescent="0.25">
      <c r="A6">
        <v>0</v>
      </c>
      <c r="B6" s="15">
        <v>3.8E-3</v>
      </c>
      <c r="C6" s="14">
        <f>$C$3*A6</f>
        <v>0</v>
      </c>
      <c r="D6" s="14">
        <f t="shared" ref="D6:D46" si="0">$D$3*MAX(0,A6-Strike_call)</f>
        <v>0</v>
      </c>
      <c r="E6" s="14">
        <f t="shared" ref="E6:E46" si="1">$E$3*MAX(0,Strike_put-A6)</f>
        <v>18368</v>
      </c>
      <c r="F6" s="14">
        <f>SUM(C6:E6)</f>
        <v>18368</v>
      </c>
      <c r="G6" s="14">
        <f t="shared" ref="G6:G46" si="2">MAX(0,Loan-F6)</f>
        <v>0</v>
      </c>
      <c r="I6" s="24">
        <f>SUMIF(F6:F46,"&gt;="&amp;Loan,B6:B46)</f>
        <v>0.2031</v>
      </c>
    </row>
    <row r="7" spans="1:9" x14ac:dyDescent="0.25">
      <c r="A7">
        <f>A6+0.5</f>
        <v>0.5</v>
      </c>
      <c r="B7" s="15">
        <v>1E-4</v>
      </c>
      <c r="C7" s="14">
        <f t="shared" ref="C7:C46" si="3">$C$3*A7</f>
        <v>500</v>
      </c>
      <c r="D7" s="14">
        <f t="shared" si="0"/>
        <v>0</v>
      </c>
      <c r="E7" s="14">
        <f t="shared" si="1"/>
        <v>17220</v>
      </c>
      <c r="F7" s="14">
        <f t="shared" ref="F7:F46" si="4">SUM(C7:E7)</f>
        <v>17720</v>
      </c>
      <c r="G7" s="14">
        <f t="shared" si="2"/>
        <v>0</v>
      </c>
    </row>
    <row r="8" spans="1:9" x14ac:dyDescent="0.25">
      <c r="A8">
        <f t="shared" ref="A8:A45" si="5">A7+0.5</f>
        <v>1</v>
      </c>
      <c r="B8" s="15">
        <v>1E-4</v>
      </c>
      <c r="C8" s="14">
        <f t="shared" si="3"/>
        <v>1000</v>
      </c>
      <c r="D8" s="14">
        <f t="shared" si="0"/>
        <v>0</v>
      </c>
      <c r="E8" s="14">
        <f t="shared" si="1"/>
        <v>16072</v>
      </c>
      <c r="F8" s="14">
        <f t="shared" si="4"/>
        <v>17072</v>
      </c>
      <c r="G8" s="14">
        <f t="shared" si="2"/>
        <v>0</v>
      </c>
      <c r="I8" s="13" t="s">
        <v>52</v>
      </c>
    </row>
    <row r="9" spans="1:9" x14ac:dyDescent="0.25">
      <c r="A9">
        <f t="shared" si="5"/>
        <v>1.5</v>
      </c>
      <c r="B9" s="15">
        <v>1E-4</v>
      </c>
      <c r="C9" s="14">
        <f t="shared" si="3"/>
        <v>1500</v>
      </c>
      <c r="D9" s="14">
        <f t="shared" si="0"/>
        <v>0</v>
      </c>
      <c r="E9" s="14">
        <f t="shared" si="1"/>
        <v>14924</v>
      </c>
      <c r="F9" s="14">
        <f t="shared" si="4"/>
        <v>16424</v>
      </c>
      <c r="G9" s="14">
        <f t="shared" si="2"/>
        <v>0</v>
      </c>
      <c r="I9" s="13" t="s">
        <v>61</v>
      </c>
    </row>
    <row r="10" spans="1:9" x14ac:dyDescent="0.25">
      <c r="A10">
        <f t="shared" si="5"/>
        <v>2</v>
      </c>
      <c r="B10" s="15">
        <v>2.0000000000000001E-4</v>
      </c>
      <c r="C10" s="14">
        <f t="shared" si="3"/>
        <v>2000</v>
      </c>
      <c r="D10" s="14">
        <f t="shared" si="0"/>
        <v>0</v>
      </c>
      <c r="E10" s="14">
        <f t="shared" si="1"/>
        <v>13776</v>
      </c>
      <c r="F10" s="14">
        <f t="shared" si="4"/>
        <v>15776</v>
      </c>
      <c r="G10" s="14">
        <f t="shared" si="2"/>
        <v>0</v>
      </c>
      <c r="I10" s="13" t="s">
        <v>62</v>
      </c>
    </row>
    <row r="11" spans="1:9" x14ac:dyDescent="0.25">
      <c r="A11">
        <f t="shared" si="5"/>
        <v>2.5</v>
      </c>
      <c r="B11" s="15">
        <v>2.9999999999999997E-4</v>
      </c>
      <c r="C11" s="14">
        <f t="shared" si="3"/>
        <v>2500</v>
      </c>
      <c r="D11" s="14">
        <f t="shared" si="0"/>
        <v>0</v>
      </c>
      <c r="E11" s="14">
        <f t="shared" si="1"/>
        <v>12628</v>
      </c>
      <c r="F11" s="14">
        <f t="shared" si="4"/>
        <v>15128</v>
      </c>
      <c r="G11" s="14">
        <f t="shared" si="2"/>
        <v>0</v>
      </c>
      <c r="I11" s="13" t="s">
        <v>63</v>
      </c>
    </row>
    <row r="12" spans="1:9" x14ac:dyDescent="0.25">
      <c r="A12">
        <f t="shared" si="5"/>
        <v>3</v>
      </c>
      <c r="B12" s="15">
        <v>5.0000000000000001E-4</v>
      </c>
      <c r="C12" s="14">
        <f t="shared" si="3"/>
        <v>3000</v>
      </c>
      <c r="D12" s="14">
        <f t="shared" si="0"/>
        <v>0</v>
      </c>
      <c r="E12" s="14">
        <f t="shared" si="1"/>
        <v>11480</v>
      </c>
      <c r="F12" s="14">
        <f t="shared" si="4"/>
        <v>14480</v>
      </c>
      <c r="G12" s="14">
        <f t="shared" si="2"/>
        <v>520</v>
      </c>
      <c r="I12" s="13" t="s">
        <v>66</v>
      </c>
    </row>
    <row r="13" spans="1:9" x14ac:dyDescent="0.25">
      <c r="A13">
        <f t="shared" si="5"/>
        <v>3.5</v>
      </c>
      <c r="B13" s="15">
        <v>1E-3</v>
      </c>
      <c r="C13" s="14">
        <f t="shared" si="3"/>
        <v>3500</v>
      </c>
      <c r="D13" s="14">
        <f t="shared" si="0"/>
        <v>0</v>
      </c>
      <c r="E13" s="14">
        <f t="shared" si="1"/>
        <v>10332</v>
      </c>
      <c r="F13" s="14">
        <f t="shared" si="4"/>
        <v>13832</v>
      </c>
      <c r="G13" s="14">
        <f t="shared" si="2"/>
        <v>1168</v>
      </c>
    </row>
    <row r="14" spans="1:9" x14ac:dyDescent="0.25">
      <c r="A14">
        <f t="shared" si="5"/>
        <v>4</v>
      </c>
      <c r="B14" s="15">
        <v>1.5E-3</v>
      </c>
      <c r="C14" s="14">
        <f t="shared" si="3"/>
        <v>4000</v>
      </c>
      <c r="D14" s="14">
        <f t="shared" si="0"/>
        <v>0</v>
      </c>
      <c r="E14" s="14">
        <f t="shared" si="1"/>
        <v>9184</v>
      </c>
      <c r="F14" s="14">
        <f t="shared" si="4"/>
        <v>13184</v>
      </c>
      <c r="G14" s="14">
        <f t="shared" si="2"/>
        <v>1816</v>
      </c>
    </row>
    <row r="15" spans="1:9" x14ac:dyDescent="0.25">
      <c r="A15">
        <f t="shared" si="5"/>
        <v>4.5</v>
      </c>
      <c r="B15" s="15">
        <v>2.3999999999999998E-3</v>
      </c>
      <c r="C15" s="14">
        <f t="shared" si="3"/>
        <v>4500</v>
      </c>
      <c r="D15" s="14">
        <f t="shared" si="0"/>
        <v>0</v>
      </c>
      <c r="E15" s="14">
        <f t="shared" si="1"/>
        <v>8036</v>
      </c>
      <c r="F15" s="14">
        <f t="shared" si="4"/>
        <v>12536</v>
      </c>
      <c r="G15" s="14">
        <f t="shared" si="2"/>
        <v>2464</v>
      </c>
    </row>
    <row r="16" spans="1:9" x14ac:dyDescent="0.25">
      <c r="A16">
        <f t="shared" si="5"/>
        <v>5</v>
      </c>
      <c r="B16" s="15">
        <v>3.5999999999999999E-3</v>
      </c>
      <c r="C16" s="14">
        <f t="shared" si="3"/>
        <v>5000</v>
      </c>
      <c r="D16" s="14">
        <f t="shared" si="0"/>
        <v>0</v>
      </c>
      <c r="E16" s="14">
        <f t="shared" si="1"/>
        <v>6888</v>
      </c>
      <c r="F16" s="14">
        <f t="shared" si="4"/>
        <v>11888</v>
      </c>
      <c r="G16" s="14">
        <f t="shared" si="2"/>
        <v>3112</v>
      </c>
    </row>
    <row r="17" spans="1:7" x14ac:dyDescent="0.25">
      <c r="A17">
        <f t="shared" si="5"/>
        <v>5.5</v>
      </c>
      <c r="B17" s="15">
        <v>5.3E-3</v>
      </c>
      <c r="C17" s="14">
        <f t="shared" si="3"/>
        <v>5500</v>
      </c>
      <c r="D17" s="14">
        <f t="shared" si="0"/>
        <v>0</v>
      </c>
      <c r="E17" s="14">
        <f t="shared" si="1"/>
        <v>5740</v>
      </c>
      <c r="F17" s="14">
        <f t="shared" si="4"/>
        <v>11240</v>
      </c>
      <c r="G17" s="14">
        <f t="shared" si="2"/>
        <v>3760</v>
      </c>
    </row>
    <row r="18" spans="1:7" x14ac:dyDescent="0.25">
      <c r="A18">
        <f t="shared" si="5"/>
        <v>6</v>
      </c>
      <c r="B18" s="15">
        <v>7.7000000000000002E-3</v>
      </c>
      <c r="C18" s="14">
        <f t="shared" si="3"/>
        <v>6000</v>
      </c>
      <c r="D18" s="14">
        <f t="shared" si="0"/>
        <v>0</v>
      </c>
      <c r="E18" s="14">
        <f t="shared" si="1"/>
        <v>4592</v>
      </c>
      <c r="F18" s="14">
        <f t="shared" si="4"/>
        <v>10592</v>
      </c>
      <c r="G18" s="14">
        <f t="shared" si="2"/>
        <v>4408</v>
      </c>
    </row>
    <row r="19" spans="1:7" x14ac:dyDescent="0.25">
      <c r="A19">
        <f t="shared" si="5"/>
        <v>6.5</v>
      </c>
      <c r="B19" s="15">
        <v>1.06E-2</v>
      </c>
      <c r="C19" s="14">
        <f t="shared" si="3"/>
        <v>6500</v>
      </c>
      <c r="D19" s="14">
        <f t="shared" si="0"/>
        <v>0</v>
      </c>
      <c r="E19" s="14">
        <f t="shared" si="1"/>
        <v>3444</v>
      </c>
      <c r="F19" s="14">
        <f t="shared" si="4"/>
        <v>9944</v>
      </c>
      <c r="G19" s="14">
        <f t="shared" si="2"/>
        <v>5056</v>
      </c>
    </row>
    <row r="20" spans="1:7" x14ac:dyDescent="0.25">
      <c r="A20">
        <f t="shared" si="5"/>
        <v>7</v>
      </c>
      <c r="B20" s="15">
        <v>1.44E-2</v>
      </c>
      <c r="C20" s="14">
        <f t="shared" si="3"/>
        <v>7000</v>
      </c>
      <c r="D20" s="14">
        <f t="shared" si="0"/>
        <v>0</v>
      </c>
      <c r="E20" s="14">
        <f t="shared" si="1"/>
        <v>2296</v>
      </c>
      <c r="F20" s="14">
        <f t="shared" si="4"/>
        <v>9296</v>
      </c>
      <c r="G20" s="14">
        <f t="shared" si="2"/>
        <v>5704</v>
      </c>
    </row>
    <row r="21" spans="1:7" x14ac:dyDescent="0.25">
      <c r="A21">
        <f t="shared" si="5"/>
        <v>7.5</v>
      </c>
      <c r="B21" s="15">
        <v>1.9E-2</v>
      </c>
      <c r="C21" s="14">
        <f t="shared" si="3"/>
        <v>7500</v>
      </c>
      <c r="D21" s="14">
        <f t="shared" si="0"/>
        <v>0</v>
      </c>
      <c r="E21" s="14">
        <f t="shared" si="1"/>
        <v>1148</v>
      </c>
      <c r="F21" s="14">
        <f t="shared" si="4"/>
        <v>8648</v>
      </c>
      <c r="G21" s="14">
        <f t="shared" si="2"/>
        <v>6352</v>
      </c>
    </row>
    <row r="22" spans="1:7" x14ac:dyDescent="0.25">
      <c r="A22">
        <f t="shared" si="5"/>
        <v>8</v>
      </c>
      <c r="B22" s="15">
        <v>2.4400000000000002E-2</v>
      </c>
      <c r="C22" s="14">
        <f t="shared" si="3"/>
        <v>8000</v>
      </c>
      <c r="D22" s="14">
        <f t="shared" si="0"/>
        <v>0</v>
      </c>
      <c r="E22" s="14">
        <f t="shared" si="1"/>
        <v>0</v>
      </c>
      <c r="F22" s="14">
        <f t="shared" si="4"/>
        <v>8000</v>
      </c>
      <c r="G22" s="14">
        <f t="shared" si="2"/>
        <v>7000</v>
      </c>
    </row>
    <row r="23" spans="1:7" x14ac:dyDescent="0.25">
      <c r="A23">
        <f t="shared" si="5"/>
        <v>8.5</v>
      </c>
      <c r="B23" s="15">
        <v>3.0499999999999999E-2</v>
      </c>
      <c r="C23" s="14">
        <f t="shared" si="3"/>
        <v>8500</v>
      </c>
      <c r="D23" s="14">
        <f t="shared" si="0"/>
        <v>0</v>
      </c>
      <c r="E23" s="14">
        <f t="shared" si="1"/>
        <v>0</v>
      </c>
      <c r="F23" s="14">
        <f t="shared" si="4"/>
        <v>8500</v>
      </c>
      <c r="G23" s="14">
        <f t="shared" si="2"/>
        <v>6500</v>
      </c>
    </row>
    <row r="24" spans="1:7" x14ac:dyDescent="0.25">
      <c r="A24">
        <f t="shared" si="5"/>
        <v>9</v>
      </c>
      <c r="B24" s="15">
        <v>3.6999999999999998E-2</v>
      </c>
      <c r="C24" s="14">
        <f t="shared" si="3"/>
        <v>9000</v>
      </c>
      <c r="D24" s="14">
        <f t="shared" si="0"/>
        <v>0</v>
      </c>
      <c r="E24" s="14">
        <f t="shared" si="1"/>
        <v>0</v>
      </c>
      <c r="F24" s="14">
        <f t="shared" si="4"/>
        <v>9000</v>
      </c>
      <c r="G24" s="14">
        <f t="shared" si="2"/>
        <v>6000</v>
      </c>
    </row>
    <row r="25" spans="1:7" x14ac:dyDescent="0.25">
      <c r="A25">
        <f t="shared" si="5"/>
        <v>9.5</v>
      </c>
      <c r="B25" s="15">
        <v>4.36E-2</v>
      </c>
      <c r="C25" s="14">
        <f t="shared" si="3"/>
        <v>9500</v>
      </c>
      <c r="D25" s="14">
        <f t="shared" si="0"/>
        <v>0</v>
      </c>
      <c r="E25" s="14">
        <f t="shared" si="1"/>
        <v>0</v>
      </c>
      <c r="F25" s="14">
        <f t="shared" si="4"/>
        <v>9500</v>
      </c>
      <c r="G25" s="14">
        <f t="shared" si="2"/>
        <v>5500</v>
      </c>
    </row>
    <row r="26" spans="1:7" x14ac:dyDescent="0.25">
      <c r="A26">
        <f t="shared" si="5"/>
        <v>10</v>
      </c>
      <c r="B26" s="15">
        <v>5.0200000000000002E-2</v>
      </c>
      <c r="C26" s="14">
        <f t="shared" si="3"/>
        <v>10000</v>
      </c>
      <c r="D26" s="14">
        <f t="shared" si="0"/>
        <v>0</v>
      </c>
      <c r="E26" s="14">
        <f t="shared" si="1"/>
        <v>0</v>
      </c>
      <c r="F26" s="14">
        <f t="shared" si="4"/>
        <v>10000</v>
      </c>
      <c r="G26" s="14">
        <f t="shared" si="2"/>
        <v>5000</v>
      </c>
    </row>
    <row r="27" spans="1:7" x14ac:dyDescent="0.25">
      <c r="A27">
        <f t="shared" si="5"/>
        <v>10.5</v>
      </c>
      <c r="B27" s="15">
        <v>5.6000000000000001E-2</v>
      </c>
      <c r="C27" s="14">
        <f t="shared" si="3"/>
        <v>10500</v>
      </c>
      <c r="D27" s="14">
        <f t="shared" si="0"/>
        <v>0</v>
      </c>
      <c r="E27" s="14">
        <f t="shared" si="1"/>
        <v>0</v>
      </c>
      <c r="F27" s="14">
        <f t="shared" si="4"/>
        <v>10500</v>
      </c>
      <c r="G27" s="14">
        <f t="shared" si="2"/>
        <v>4500</v>
      </c>
    </row>
    <row r="28" spans="1:7" x14ac:dyDescent="0.25">
      <c r="A28">
        <f t="shared" si="5"/>
        <v>11</v>
      </c>
      <c r="B28" s="15">
        <v>6.0900000000000003E-2</v>
      </c>
      <c r="C28" s="14">
        <f t="shared" si="3"/>
        <v>11000</v>
      </c>
      <c r="D28" s="14">
        <f t="shared" si="0"/>
        <v>0</v>
      </c>
      <c r="E28" s="14">
        <f t="shared" si="1"/>
        <v>0</v>
      </c>
      <c r="F28" s="14">
        <f t="shared" si="4"/>
        <v>11000</v>
      </c>
      <c r="G28" s="14">
        <f t="shared" si="2"/>
        <v>4000</v>
      </c>
    </row>
    <row r="29" spans="1:7" x14ac:dyDescent="0.25">
      <c r="A29">
        <f t="shared" si="5"/>
        <v>11.5</v>
      </c>
      <c r="B29" s="15">
        <v>6.4399999999999999E-2</v>
      </c>
      <c r="C29" s="14">
        <f t="shared" si="3"/>
        <v>11500</v>
      </c>
      <c r="D29" s="14">
        <f t="shared" si="0"/>
        <v>0</v>
      </c>
      <c r="E29" s="14">
        <f t="shared" si="1"/>
        <v>0</v>
      </c>
      <c r="F29" s="14">
        <f t="shared" si="4"/>
        <v>11500</v>
      </c>
      <c r="G29" s="14">
        <f t="shared" si="2"/>
        <v>3500</v>
      </c>
    </row>
    <row r="30" spans="1:7" x14ac:dyDescent="0.25">
      <c r="A30">
        <f t="shared" si="5"/>
        <v>12</v>
      </c>
      <c r="B30" s="15">
        <v>6.6199999999999995E-2</v>
      </c>
      <c r="C30" s="14">
        <f t="shared" si="3"/>
        <v>12000</v>
      </c>
      <c r="D30" s="14">
        <f t="shared" si="0"/>
        <v>0</v>
      </c>
      <c r="E30" s="14">
        <f t="shared" si="1"/>
        <v>0</v>
      </c>
      <c r="F30" s="14">
        <f t="shared" si="4"/>
        <v>12000</v>
      </c>
      <c r="G30" s="14">
        <f t="shared" si="2"/>
        <v>3000</v>
      </c>
    </row>
    <row r="31" spans="1:7" x14ac:dyDescent="0.25">
      <c r="A31">
        <f t="shared" si="5"/>
        <v>12.5</v>
      </c>
      <c r="B31" s="15">
        <v>6.6199999999999995E-2</v>
      </c>
      <c r="C31" s="14">
        <f t="shared" si="3"/>
        <v>12500</v>
      </c>
      <c r="D31" s="14">
        <f t="shared" si="0"/>
        <v>0</v>
      </c>
      <c r="E31" s="14">
        <f t="shared" si="1"/>
        <v>0</v>
      </c>
      <c r="F31" s="14">
        <f t="shared" si="4"/>
        <v>12500</v>
      </c>
      <c r="G31" s="14">
        <f t="shared" si="2"/>
        <v>2500</v>
      </c>
    </row>
    <row r="32" spans="1:7" x14ac:dyDescent="0.25">
      <c r="A32">
        <f t="shared" si="5"/>
        <v>13</v>
      </c>
      <c r="B32" s="15">
        <v>6.4399999999999999E-2</v>
      </c>
      <c r="C32" s="14">
        <f t="shared" si="3"/>
        <v>13000</v>
      </c>
      <c r="D32" s="14">
        <f t="shared" si="0"/>
        <v>0</v>
      </c>
      <c r="E32" s="14">
        <f t="shared" si="1"/>
        <v>0</v>
      </c>
      <c r="F32" s="14">
        <f t="shared" si="4"/>
        <v>13000</v>
      </c>
      <c r="G32" s="14">
        <f t="shared" si="2"/>
        <v>2000</v>
      </c>
    </row>
    <row r="33" spans="1:7" x14ac:dyDescent="0.25">
      <c r="A33">
        <f t="shared" si="5"/>
        <v>13.5</v>
      </c>
      <c r="B33" s="15">
        <v>6.0900000000000003E-2</v>
      </c>
      <c r="C33" s="14">
        <f t="shared" si="3"/>
        <v>13500</v>
      </c>
      <c r="D33" s="14">
        <f t="shared" si="0"/>
        <v>0</v>
      </c>
      <c r="E33" s="14">
        <f t="shared" si="1"/>
        <v>0</v>
      </c>
      <c r="F33" s="14">
        <f t="shared" si="4"/>
        <v>13500</v>
      </c>
      <c r="G33" s="14">
        <f t="shared" si="2"/>
        <v>1500</v>
      </c>
    </row>
    <row r="34" spans="1:7" x14ac:dyDescent="0.25">
      <c r="A34">
        <f t="shared" si="5"/>
        <v>14</v>
      </c>
      <c r="B34" s="15">
        <v>5.6000000000000001E-2</v>
      </c>
      <c r="C34" s="14">
        <f t="shared" si="3"/>
        <v>14000</v>
      </c>
      <c r="D34" s="14">
        <f t="shared" si="0"/>
        <v>0</v>
      </c>
      <c r="E34" s="14">
        <f t="shared" si="1"/>
        <v>0</v>
      </c>
      <c r="F34" s="14">
        <f t="shared" si="4"/>
        <v>14000</v>
      </c>
      <c r="G34" s="14">
        <f t="shared" si="2"/>
        <v>1000</v>
      </c>
    </row>
    <row r="35" spans="1:7" x14ac:dyDescent="0.25">
      <c r="A35">
        <f t="shared" si="5"/>
        <v>14.5</v>
      </c>
      <c r="B35" s="15">
        <v>5.0200000000000002E-2</v>
      </c>
      <c r="C35" s="14">
        <f t="shared" si="3"/>
        <v>14500</v>
      </c>
      <c r="D35" s="14">
        <f t="shared" si="0"/>
        <v>0</v>
      </c>
      <c r="E35" s="14">
        <f t="shared" si="1"/>
        <v>0</v>
      </c>
      <c r="F35" s="14">
        <f t="shared" si="4"/>
        <v>14500</v>
      </c>
      <c r="G35" s="14">
        <f t="shared" si="2"/>
        <v>500</v>
      </c>
    </row>
    <row r="36" spans="1:7" x14ac:dyDescent="0.25">
      <c r="A36">
        <f t="shared" si="5"/>
        <v>15</v>
      </c>
      <c r="B36" s="15">
        <v>4.36E-2</v>
      </c>
      <c r="C36" s="14">
        <f t="shared" si="3"/>
        <v>15000</v>
      </c>
      <c r="D36" s="14">
        <f t="shared" si="0"/>
        <v>0</v>
      </c>
      <c r="E36" s="14">
        <f t="shared" si="1"/>
        <v>0</v>
      </c>
      <c r="F36" s="14">
        <f t="shared" si="4"/>
        <v>15000</v>
      </c>
      <c r="G36" s="14">
        <f t="shared" si="2"/>
        <v>0</v>
      </c>
    </row>
    <row r="37" spans="1:7" x14ac:dyDescent="0.25">
      <c r="A37">
        <f t="shared" si="5"/>
        <v>15.5</v>
      </c>
      <c r="B37" s="15">
        <v>3.6999999999999998E-2</v>
      </c>
      <c r="C37" s="14">
        <f t="shared" si="3"/>
        <v>15500</v>
      </c>
      <c r="D37" s="14">
        <f t="shared" si="0"/>
        <v>-500</v>
      </c>
      <c r="E37" s="14">
        <f t="shared" si="1"/>
        <v>0</v>
      </c>
      <c r="F37" s="14">
        <f t="shared" si="4"/>
        <v>15000</v>
      </c>
      <c r="G37" s="14">
        <f t="shared" si="2"/>
        <v>0</v>
      </c>
    </row>
    <row r="38" spans="1:7" x14ac:dyDescent="0.25">
      <c r="A38">
        <f t="shared" si="5"/>
        <v>16</v>
      </c>
      <c r="B38" s="15">
        <v>3.0499999999999999E-2</v>
      </c>
      <c r="C38" s="14">
        <f t="shared" si="3"/>
        <v>16000</v>
      </c>
      <c r="D38" s="14">
        <f t="shared" si="0"/>
        <v>-1000</v>
      </c>
      <c r="E38" s="14">
        <f t="shared" si="1"/>
        <v>0</v>
      </c>
      <c r="F38" s="14">
        <f t="shared" si="4"/>
        <v>15000</v>
      </c>
      <c r="G38" s="14">
        <f t="shared" si="2"/>
        <v>0</v>
      </c>
    </row>
    <row r="39" spans="1:7" x14ac:dyDescent="0.25">
      <c r="A39">
        <f t="shared" si="5"/>
        <v>16.5</v>
      </c>
      <c r="B39" s="15">
        <v>2.4400000000000002E-2</v>
      </c>
      <c r="C39" s="14">
        <f t="shared" si="3"/>
        <v>16500</v>
      </c>
      <c r="D39" s="14">
        <f t="shared" si="0"/>
        <v>-1500</v>
      </c>
      <c r="E39" s="14">
        <f t="shared" si="1"/>
        <v>0</v>
      </c>
      <c r="F39" s="14">
        <f t="shared" si="4"/>
        <v>15000</v>
      </c>
      <c r="G39" s="14">
        <f t="shared" si="2"/>
        <v>0</v>
      </c>
    </row>
    <row r="40" spans="1:7" x14ac:dyDescent="0.25">
      <c r="A40">
        <f t="shared" si="5"/>
        <v>17</v>
      </c>
      <c r="B40" s="15">
        <v>1.9E-2</v>
      </c>
      <c r="C40" s="14">
        <f t="shared" si="3"/>
        <v>17000</v>
      </c>
      <c r="D40" s="14">
        <f t="shared" si="0"/>
        <v>-2000</v>
      </c>
      <c r="E40" s="14">
        <f t="shared" si="1"/>
        <v>0</v>
      </c>
      <c r="F40" s="14">
        <f t="shared" si="4"/>
        <v>15000</v>
      </c>
      <c r="G40" s="14">
        <f t="shared" si="2"/>
        <v>0</v>
      </c>
    </row>
    <row r="41" spans="1:7" x14ac:dyDescent="0.25">
      <c r="A41">
        <f>A40+0.5</f>
        <v>17.5</v>
      </c>
      <c r="B41" s="15">
        <v>1.44E-2</v>
      </c>
      <c r="C41" s="14">
        <f t="shared" si="3"/>
        <v>17500</v>
      </c>
      <c r="D41" s="14">
        <f t="shared" si="0"/>
        <v>-2500</v>
      </c>
      <c r="E41" s="14">
        <f t="shared" si="1"/>
        <v>0</v>
      </c>
      <c r="F41" s="14">
        <f t="shared" si="4"/>
        <v>15000</v>
      </c>
      <c r="G41" s="14">
        <f t="shared" si="2"/>
        <v>0</v>
      </c>
    </row>
    <row r="42" spans="1:7" x14ac:dyDescent="0.25">
      <c r="A42">
        <f t="shared" si="5"/>
        <v>18</v>
      </c>
      <c r="B42" s="15">
        <v>1.06E-2</v>
      </c>
      <c r="C42" s="14">
        <f t="shared" si="3"/>
        <v>18000</v>
      </c>
      <c r="D42" s="14">
        <f t="shared" si="0"/>
        <v>-3000</v>
      </c>
      <c r="E42" s="14">
        <f t="shared" si="1"/>
        <v>0</v>
      </c>
      <c r="F42" s="14">
        <f t="shared" si="4"/>
        <v>15000</v>
      </c>
      <c r="G42" s="14">
        <f t="shared" si="2"/>
        <v>0</v>
      </c>
    </row>
    <row r="43" spans="1:7" x14ac:dyDescent="0.25">
      <c r="A43">
        <f t="shared" si="5"/>
        <v>18.5</v>
      </c>
      <c r="B43" s="15">
        <v>7.7000000000000002E-3</v>
      </c>
      <c r="C43" s="14">
        <f t="shared" si="3"/>
        <v>18500</v>
      </c>
      <c r="D43" s="14">
        <f t="shared" si="0"/>
        <v>-3500</v>
      </c>
      <c r="E43" s="14">
        <f t="shared" si="1"/>
        <v>0</v>
      </c>
      <c r="F43" s="14">
        <f t="shared" si="4"/>
        <v>15000</v>
      </c>
      <c r="G43" s="14">
        <f t="shared" si="2"/>
        <v>0</v>
      </c>
    </row>
    <row r="44" spans="1:7" x14ac:dyDescent="0.25">
      <c r="A44">
        <f t="shared" si="5"/>
        <v>19</v>
      </c>
      <c r="B44" s="15">
        <v>5.3E-3</v>
      </c>
      <c r="C44" s="14">
        <f t="shared" si="3"/>
        <v>19000</v>
      </c>
      <c r="D44" s="14">
        <f t="shared" si="0"/>
        <v>-4000</v>
      </c>
      <c r="E44" s="14">
        <f t="shared" si="1"/>
        <v>0</v>
      </c>
      <c r="F44" s="14">
        <f t="shared" si="4"/>
        <v>15000</v>
      </c>
      <c r="G44" s="14">
        <f t="shared" si="2"/>
        <v>0</v>
      </c>
    </row>
    <row r="45" spans="1:7" x14ac:dyDescent="0.25">
      <c r="A45">
        <f t="shared" si="5"/>
        <v>19.5</v>
      </c>
      <c r="B45" s="15">
        <v>3.5999999999999999E-3</v>
      </c>
      <c r="C45" s="14">
        <f t="shared" si="3"/>
        <v>19500</v>
      </c>
      <c r="D45" s="14">
        <f t="shared" si="0"/>
        <v>-4500</v>
      </c>
      <c r="E45" s="14">
        <f t="shared" si="1"/>
        <v>0</v>
      </c>
      <c r="F45" s="14">
        <f t="shared" si="4"/>
        <v>15000</v>
      </c>
      <c r="G45" s="14">
        <f t="shared" si="2"/>
        <v>0</v>
      </c>
    </row>
    <row r="46" spans="1:7" x14ac:dyDescent="0.25">
      <c r="A46">
        <f>A45+0.5</f>
        <v>20</v>
      </c>
      <c r="B46" s="15">
        <v>2.3999999999999998E-3</v>
      </c>
      <c r="C46" s="14">
        <f t="shared" si="3"/>
        <v>20000</v>
      </c>
      <c r="D46" s="14">
        <f t="shared" si="0"/>
        <v>-5000</v>
      </c>
      <c r="E46" s="14">
        <f t="shared" si="1"/>
        <v>0</v>
      </c>
      <c r="F46" s="14">
        <f t="shared" si="4"/>
        <v>15000</v>
      </c>
      <c r="G46" s="14">
        <f t="shared" si="2"/>
        <v>0</v>
      </c>
    </row>
  </sheetData>
  <pageMargins left="0.7" right="0.7" top="0.75" bottom="0.75" header="0.3" footer="0.3"/>
  <pageSetup paperSize="9" scale="5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5F613-0A66-4BFA-AA9F-40FCEBF63105}">
  <sheetPr>
    <pageSetUpPr fitToPage="1"/>
  </sheetPr>
  <dimension ref="A2:U46"/>
  <sheetViews>
    <sheetView zoomScaleNormal="100" workbookViewId="0"/>
  </sheetViews>
  <sheetFormatPr defaultRowHeight="15" x14ac:dyDescent="0.25"/>
  <cols>
    <col min="1" max="1" width="17.28515625" customWidth="1"/>
    <col min="2" max="2" width="10.7109375" bestFit="1" customWidth="1"/>
    <col min="3" max="3" width="14.7109375" bestFit="1" customWidth="1"/>
    <col min="4" max="5" width="12.7109375" bestFit="1" customWidth="1"/>
    <col min="6" max="6" width="16.85546875" bestFit="1" customWidth="1"/>
    <col min="7" max="7" width="11" customWidth="1"/>
    <col min="9" max="9" width="24.28515625" customWidth="1"/>
  </cols>
  <sheetData>
    <row r="2" spans="1:21" x14ac:dyDescent="0.25">
      <c r="C2" t="s">
        <v>21</v>
      </c>
      <c r="D2" t="s">
        <v>22</v>
      </c>
      <c r="E2" t="s">
        <v>23</v>
      </c>
      <c r="F2" t="s">
        <v>37</v>
      </c>
    </row>
    <row r="3" spans="1:21" x14ac:dyDescent="0.25">
      <c r="B3" t="s">
        <v>36</v>
      </c>
      <c r="C3" s="14">
        <v>5000</v>
      </c>
      <c r="D3" s="14">
        <v>-592758</v>
      </c>
      <c r="E3" s="14">
        <v>0</v>
      </c>
      <c r="F3" s="14">
        <f>C3*Data!F3+D3*i!B19+E3*i!C18</f>
        <v>10076.006596172359</v>
      </c>
    </row>
    <row r="4" spans="1:21" x14ac:dyDescent="0.25">
      <c r="A4" s="1"/>
    </row>
    <row r="5" spans="1:21" x14ac:dyDescent="0.25">
      <c r="A5" t="s">
        <v>18</v>
      </c>
      <c r="B5" t="s">
        <v>19</v>
      </c>
      <c r="C5" t="s">
        <v>24</v>
      </c>
      <c r="D5" t="s">
        <v>25</v>
      </c>
      <c r="E5" t="s">
        <v>26</v>
      </c>
      <c r="F5" t="s">
        <v>27</v>
      </c>
      <c r="G5" t="s">
        <v>34</v>
      </c>
      <c r="I5" t="s">
        <v>32</v>
      </c>
      <c r="K5" t="s">
        <v>41</v>
      </c>
    </row>
    <row r="6" spans="1:21" x14ac:dyDescent="0.25">
      <c r="A6">
        <v>0</v>
      </c>
      <c r="B6" s="15">
        <v>3.8E-3</v>
      </c>
      <c r="C6" s="14">
        <f>$C$3*A6</f>
        <v>0</v>
      </c>
      <c r="D6" s="14">
        <f t="shared" ref="D6:D46" si="0">$D$3*MAX(0,A6-Strike_call)</f>
        <v>0</v>
      </c>
      <c r="E6" s="14">
        <f t="shared" ref="E6:E46" si="1">$E$3*MAX(0,Strike_put-A6)</f>
        <v>0</v>
      </c>
      <c r="F6" s="14">
        <f>SUM(C6:E6)</f>
        <v>0</v>
      </c>
      <c r="G6" s="14">
        <f t="shared" ref="G6:G46" si="2">MAX(0,Loan-F6)</f>
        <v>15000</v>
      </c>
      <c r="I6" s="16">
        <f>SUMIF(F6:F46,"&gt;="&amp;Loan,B6:B46)</f>
        <v>0.84050000000000002</v>
      </c>
      <c r="K6" s="16" t="s">
        <v>42</v>
      </c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1" x14ac:dyDescent="0.25">
      <c r="A7">
        <f>A6+0.5</f>
        <v>0.5</v>
      </c>
      <c r="B7" s="15">
        <v>1E-4</v>
      </c>
      <c r="C7" s="14">
        <f t="shared" ref="C7:C46" si="3">$C$3*A7</f>
        <v>2500</v>
      </c>
      <c r="D7" s="14">
        <f t="shared" si="0"/>
        <v>0</v>
      </c>
      <c r="E7" s="14">
        <f t="shared" si="1"/>
        <v>0</v>
      </c>
      <c r="F7" s="14">
        <f t="shared" ref="F7:F46" si="4">SUM(C7:E7)</f>
        <v>2500</v>
      </c>
      <c r="G7" s="14">
        <f t="shared" si="2"/>
        <v>12500</v>
      </c>
      <c r="K7" s="16" t="s">
        <v>43</v>
      </c>
      <c r="L7" s="16"/>
      <c r="M7" s="16"/>
      <c r="N7" s="16"/>
      <c r="O7" s="16"/>
      <c r="P7" s="16"/>
      <c r="Q7" s="16"/>
      <c r="R7" s="16"/>
      <c r="S7" s="16"/>
      <c r="T7" s="16"/>
      <c r="U7" s="16"/>
    </row>
    <row r="8" spans="1:21" x14ac:dyDescent="0.25">
      <c r="A8">
        <f t="shared" ref="A8:A45" si="5">A7+0.5</f>
        <v>1</v>
      </c>
      <c r="B8" s="15">
        <v>1E-4</v>
      </c>
      <c r="C8" s="14">
        <f t="shared" si="3"/>
        <v>5000</v>
      </c>
      <c r="D8" s="14">
        <f t="shared" si="0"/>
        <v>0</v>
      </c>
      <c r="E8" s="14">
        <f t="shared" si="1"/>
        <v>0</v>
      </c>
      <c r="F8" s="14">
        <f t="shared" si="4"/>
        <v>5000</v>
      </c>
      <c r="G8" s="14">
        <f t="shared" si="2"/>
        <v>10000</v>
      </c>
      <c r="I8" t="s">
        <v>33</v>
      </c>
      <c r="K8" s="16" t="s">
        <v>51</v>
      </c>
      <c r="L8" s="16"/>
      <c r="M8" s="16"/>
      <c r="N8" s="16"/>
      <c r="O8" s="16"/>
      <c r="P8" s="16"/>
      <c r="Q8" s="16"/>
      <c r="R8" s="16"/>
      <c r="S8" s="16"/>
      <c r="T8" s="16"/>
      <c r="U8" s="16"/>
    </row>
    <row r="9" spans="1:21" x14ac:dyDescent="0.25">
      <c r="A9">
        <f t="shared" si="5"/>
        <v>1.5</v>
      </c>
      <c r="B9" s="15">
        <v>1E-4</v>
      </c>
      <c r="C9" s="14">
        <f t="shared" si="3"/>
        <v>7500</v>
      </c>
      <c r="D9" s="14">
        <f t="shared" si="0"/>
        <v>0</v>
      </c>
      <c r="E9" s="14">
        <f t="shared" si="1"/>
        <v>0</v>
      </c>
      <c r="F9" s="14">
        <f t="shared" si="4"/>
        <v>7500</v>
      </c>
      <c r="G9" s="14">
        <f t="shared" si="2"/>
        <v>7500</v>
      </c>
      <c r="I9" s="14">
        <f>SUMPRODUCT(B6:B46,G6:G46)</f>
        <v>148139.95449999999</v>
      </c>
      <c r="K9" s="16" t="s">
        <v>44</v>
      </c>
      <c r="L9" s="16"/>
      <c r="M9" s="16"/>
      <c r="N9" s="16"/>
      <c r="O9" s="16"/>
      <c r="P9" s="16"/>
      <c r="Q9" s="16"/>
      <c r="R9" s="16"/>
      <c r="S9" s="16"/>
      <c r="T9" s="16"/>
      <c r="U9" s="16"/>
    </row>
    <row r="10" spans="1:21" x14ac:dyDescent="0.25">
      <c r="A10">
        <f t="shared" si="5"/>
        <v>2</v>
      </c>
      <c r="B10" s="15">
        <v>2.0000000000000001E-4</v>
      </c>
      <c r="C10" s="14">
        <f t="shared" si="3"/>
        <v>10000</v>
      </c>
      <c r="D10" s="14">
        <f t="shared" si="0"/>
        <v>0</v>
      </c>
      <c r="E10" s="14">
        <f t="shared" si="1"/>
        <v>0</v>
      </c>
      <c r="F10" s="14">
        <f t="shared" si="4"/>
        <v>10000</v>
      </c>
      <c r="G10" s="14">
        <f t="shared" si="2"/>
        <v>5000</v>
      </c>
      <c r="K10" s="16" t="s">
        <v>45</v>
      </c>
      <c r="L10" s="16"/>
      <c r="M10" s="16"/>
      <c r="N10" s="16"/>
      <c r="O10" s="16"/>
      <c r="P10" s="16"/>
      <c r="Q10" s="16"/>
      <c r="R10" s="16"/>
      <c r="S10" s="16"/>
      <c r="T10" s="16"/>
      <c r="U10" s="16"/>
    </row>
    <row r="11" spans="1:21" x14ac:dyDescent="0.25">
      <c r="A11">
        <f t="shared" si="5"/>
        <v>2.5</v>
      </c>
      <c r="B11" s="15">
        <v>2.9999999999999997E-4</v>
      </c>
      <c r="C11" s="14">
        <f t="shared" si="3"/>
        <v>12500</v>
      </c>
      <c r="D11" s="14">
        <f t="shared" si="0"/>
        <v>0</v>
      </c>
      <c r="E11" s="14">
        <f t="shared" si="1"/>
        <v>0</v>
      </c>
      <c r="F11" s="14">
        <f t="shared" si="4"/>
        <v>12500</v>
      </c>
      <c r="G11" s="14">
        <f t="shared" si="2"/>
        <v>2500</v>
      </c>
      <c r="K11" s="16" t="s">
        <v>53</v>
      </c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spans="1:21" x14ac:dyDescent="0.25">
      <c r="A12">
        <f t="shared" si="5"/>
        <v>3</v>
      </c>
      <c r="B12" s="15">
        <v>5.0000000000000001E-4</v>
      </c>
      <c r="C12" s="14">
        <f t="shared" si="3"/>
        <v>15000</v>
      </c>
      <c r="D12" s="14">
        <f t="shared" si="0"/>
        <v>0</v>
      </c>
      <c r="E12" s="14">
        <f t="shared" si="1"/>
        <v>0</v>
      </c>
      <c r="F12" s="14">
        <f t="shared" si="4"/>
        <v>15000</v>
      </c>
      <c r="G12" s="14">
        <f t="shared" si="2"/>
        <v>0</v>
      </c>
      <c r="K12" s="16" t="s">
        <v>46</v>
      </c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spans="1:21" x14ac:dyDescent="0.25">
      <c r="A13">
        <f t="shared" si="5"/>
        <v>3.5</v>
      </c>
      <c r="B13" s="15">
        <v>1E-3</v>
      </c>
      <c r="C13" s="14">
        <f t="shared" si="3"/>
        <v>17500</v>
      </c>
      <c r="D13" s="14">
        <f t="shared" si="0"/>
        <v>0</v>
      </c>
      <c r="E13" s="14">
        <f t="shared" si="1"/>
        <v>0</v>
      </c>
      <c r="F13" s="14">
        <f t="shared" si="4"/>
        <v>17500</v>
      </c>
      <c r="G13" s="14">
        <f t="shared" si="2"/>
        <v>0</v>
      </c>
      <c r="K13" s="16" t="s">
        <v>47</v>
      </c>
      <c r="L13" s="16"/>
      <c r="M13" s="16"/>
      <c r="N13" s="16"/>
      <c r="O13" s="16"/>
      <c r="P13" s="16"/>
      <c r="Q13" s="16"/>
      <c r="R13" s="16"/>
      <c r="S13" s="16"/>
      <c r="T13" s="16"/>
      <c r="U13" s="16"/>
    </row>
    <row r="14" spans="1:21" x14ac:dyDescent="0.25">
      <c r="A14">
        <f t="shared" si="5"/>
        <v>4</v>
      </c>
      <c r="B14" s="15">
        <v>1.5E-3</v>
      </c>
      <c r="C14" s="14">
        <f t="shared" si="3"/>
        <v>20000</v>
      </c>
      <c r="D14" s="14">
        <f t="shared" si="0"/>
        <v>0</v>
      </c>
      <c r="E14" s="14">
        <f t="shared" si="1"/>
        <v>0</v>
      </c>
      <c r="F14" s="14">
        <f t="shared" si="4"/>
        <v>20000</v>
      </c>
      <c r="G14" s="14">
        <f t="shared" si="2"/>
        <v>0</v>
      </c>
      <c r="K14" s="16" t="s">
        <v>55</v>
      </c>
      <c r="L14" s="16"/>
      <c r="M14" s="16"/>
      <c r="N14" s="16"/>
      <c r="O14" s="16"/>
      <c r="P14" s="16"/>
      <c r="Q14" s="16"/>
      <c r="R14" s="16"/>
      <c r="S14" s="16"/>
      <c r="T14" s="16"/>
      <c r="U14" s="16"/>
    </row>
    <row r="15" spans="1:21" x14ac:dyDescent="0.25">
      <c r="A15">
        <f t="shared" si="5"/>
        <v>4.5</v>
      </c>
      <c r="B15" s="15">
        <v>2.3999999999999998E-3</v>
      </c>
      <c r="C15" s="14">
        <f t="shared" si="3"/>
        <v>22500</v>
      </c>
      <c r="D15" s="14">
        <f t="shared" si="0"/>
        <v>0</v>
      </c>
      <c r="E15" s="14">
        <f t="shared" si="1"/>
        <v>0</v>
      </c>
      <c r="F15" s="14">
        <f t="shared" si="4"/>
        <v>22500</v>
      </c>
      <c r="G15" s="14">
        <f t="shared" si="2"/>
        <v>0</v>
      </c>
    </row>
    <row r="16" spans="1:21" x14ac:dyDescent="0.25">
      <c r="A16">
        <f t="shared" si="5"/>
        <v>5</v>
      </c>
      <c r="B16" s="15">
        <v>3.5999999999999999E-3</v>
      </c>
      <c r="C16" s="14">
        <f t="shared" si="3"/>
        <v>25000</v>
      </c>
      <c r="D16" s="14">
        <f t="shared" si="0"/>
        <v>0</v>
      </c>
      <c r="E16" s="14">
        <f t="shared" si="1"/>
        <v>0</v>
      </c>
      <c r="F16" s="14">
        <f t="shared" si="4"/>
        <v>25000</v>
      </c>
      <c r="G16" s="14">
        <f t="shared" si="2"/>
        <v>0</v>
      </c>
      <c r="K16" s="13" t="s">
        <v>49</v>
      </c>
    </row>
    <row r="17" spans="1:11" x14ac:dyDescent="0.25">
      <c r="A17">
        <f t="shared" si="5"/>
        <v>5.5</v>
      </c>
      <c r="B17" s="15">
        <v>5.3E-3</v>
      </c>
      <c r="C17" s="14">
        <f t="shared" si="3"/>
        <v>27500</v>
      </c>
      <c r="D17" s="14">
        <f t="shared" si="0"/>
        <v>0</v>
      </c>
      <c r="E17" s="14">
        <f t="shared" si="1"/>
        <v>0</v>
      </c>
      <c r="F17" s="14">
        <f t="shared" si="4"/>
        <v>27500</v>
      </c>
      <c r="G17" s="14">
        <f t="shared" si="2"/>
        <v>0</v>
      </c>
      <c r="K17" s="13" t="s">
        <v>64</v>
      </c>
    </row>
    <row r="18" spans="1:11" x14ac:dyDescent="0.25">
      <c r="A18">
        <f t="shared" si="5"/>
        <v>6</v>
      </c>
      <c r="B18" s="15">
        <v>7.7000000000000002E-3</v>
      </c>
      <c r="C18" s="14">
        <f t="shared" si="3"/>
        <v>30000</v>
      </c>
      <c r="D18" s="14">
        <f t="shared" si="0"/>
        <v>0</v>
      </c>
      <c r="E18" s="14">
        <f t="shared" si="1"/>
        <v>0</v>
      </c>
      <c r="F18" s="14">
        <f t="shared" si="4"/>
        <v>30000</v>
      </c>
      <c r="G18" s="14">
        <f t="shared" si="2"/>
        <v>0</v>
      </c>
      <c r="K18" s="13" t="s">
        <v>50</v>
      </c>
    </row>
    <row r="19" spans="1:11" x14ac:dyDescent="0.25">
      <c r="A19">
        <f t="shared" si="5"/>
        <v>6.5</v>
      </c>
      <c r="B19" s="15">
        <v>1.06E-2</v>
      </c>
      <c r="C19" s="14">
        <f t="shared" si="3"/>
        <v>32500</v>
      </c>
      <c r="D19" s="14">
        <f t="shared" si="0"/>
        <v>0</v>
      </c>
      <c r="E19" s="14">
        <f t="shared" si="1"/>
        <v>0</v>
      </c>
      <c r="F19" s="14">
        <f t="shared" si="4"/>
        <v>32500</v>
      </c>
      <c r="G19" s="14">
        <f t="shared" si="2"/>
        <v>0</v>
      </c>
    </row>
    <row r="20" spans="1:11" x14ac:dyDescent="0.25">
      <c r="A20">
        <f t="shared" si="5"/>
        <v>7</v>
      </c>
      <c r="B20" s="15">
        <v>1.44E-2</v>
      </c>
      <c r="C20" s="14">
        <f t="shared" si="3"/>
        <v>35000</v>
      </c>
      <c r="D20" s="14">
        <f t="shared" si="0"/>
        <v>0</v>
      </c>
      <c r="E20" s="14">
        <f t="shared" si="1"/>
        <v>0</v>
      </c>
      <c r="F20" s="14">
        <f t="shared" si="4"/>
        <v>35000</v>
      </c>
      <c r="G20" s="14">
        <f t="shared" si="2"/>
        <v>0</v>
      </c>
      <c r="K20" s="13" t="s">
        <v>54</v>
      </c>
    </row>
    <row r="21" spans="1:11" x14ac:dyDescent="0.25">
      <c r="A21">
        <f t="shared" si="5"/>
        <v>7.5</v>
      </c>
      <c r="B21" s="15">
        <v>1.9E-2</v>
      </c>
      <c r="C21" s="14">
        <f t="shared" si="3"/>
        <v>37500</v>
      </c>
      <c r="D21" s="14">
        <f t="shared" si="0"/>
        <v>0</v>
      </c>
      <c r="E21" s="14">
        <f t="shared" si="1"/>
        <v>0</v>
      </c>
      <c r="F21" s="14">
        <f t="shared" si="4"/>
        <v>37500</v>
      </c>
      <c r="G21" s="14">
        <f t="shared" si="2"/>
        <v>0</v>
      </c>
    </row>
    <row r="22" spans="1:11" x14ac:dyDescent="0.25">
      <c r="A22">
        <f t="shared" si="5"/>
        <v>8</v>
      </c>
      <c r="B22" s="15">
        <v>2.4400000000000002E-2</v>
      </c>
      <c r="C22" s="14">
        <f t="shared" si="3"/>
        <v>40000</v>
      </c>
      <c r="D22" s="14">
        <f t="shared" si="0"/>
        <v>0</v>
      </c>
      <c r="E22" s="14">
        <f t="shared" si="1"/>
        <v>0</v>
      </c>
      <c r="F22" s="14">
        <f t="shared" si="4"/>
        <v>40000</v>
      </c>
      <c r="G22" s="14">
        <f t="shared" si="2"/>
        <v>0</v>
      </c>
    </row>
    <row r="23" spans="1:11" x14ac:dyDescent="0.25">
      <c r="A23">
        <f t="shared" si="5"/>
        <v>8.5</v>
      </c>
      <c r="B23" s="15">
        <v>3.0499999999999999E-2</v>
      </c>
      <c r="C23" s="14">
        <f t="shared" si="3"/>
        <v>42500</v>
      </c>
      <c r="D23" s="14">
        <f t="shared" si="0"/>
        <v>0</v>
      </c>
      <c r="E23" s="14">
        <f t="shared" si="1"/>
        <v>0</v>
      </c>
      <c r="F23" s="14">
        <f t="shared" si="4"/>
        <v>42500</v>
      </c>
      <c r="G23" s="14">
        <f t="shared" si="2"/>
        <v>0</v>
      </c>
    </row>
    <row r="24" spans="1:11" x14ac:dyDescent="0.25">
      <c r="A24">
        <f t="shared" si="5"/>
        <v>9</v>
      </c>
      <c r="B24" s="15">
        <v>3.6999999999999998E-2</v>
      </c>
      <c r="C24" s="14">
        <f t="shared" si="3"/>
        <v>45000</v>
      </c>
      <c r="D24" s="14">
        <f t="shared" si="0"/>
        <v>0</v>
      </c>
      <c r="E24" s="14">
        <f t="shared" si="1"/>
        <v>0</v>
      </c>
      <c r="F24" s="14">
        <f t="shared" si="4"/>
        <v>45000</v>
      </c>
      <c r="G24" s="14">
        <f t="shared" si="2"/>
        <v>0</v>
      </c>
    </row>
    <row r="25" spans="1:11" x14ac:dyDescent="0.25">
      <c r="A25">
        <f t="shared" si="5"/>
        <v>9.5</v>
      </c>
      <c r="B25" s="15">
        <v>4.36E-2</v>
      </c>
      <c r="C25" s="14">
        <f t="shared" si="3"/>
        <v>47500</v>
      </c>
      <c r="D25" s="14">
        <f t="shared" si="0"/>
        <v>0</v>
      </c>
      <c r="E25" s="14">
        <f t="shared" si="1"/>
        <v>0</v>
      </c>
      <c r="F25" s="14">
        <f t="shared" si="4"/>
        <v>47500</v>
      </c>
      <c r="G25" s="14">
        <f t="shared" si="2"/>
        <v>0</v>
      </c>
    </row>
    <row r="26" spans="1:11" x14ac:dyDescent="0.25">
      <c r="A26">
        <f t="shared" si="5"/>
        <v>10</v>
      </c>
      <c r="B26" s="15">
        <v>5.0200000000000002E-2</v>
      </c>
      <c r="C26" s="14">
        <f t="shared" si="3"/>
        <v>50000</v>
      </c>
      <c r="D26" s="14">
        <f t="shared" si="0"/>
        <v>0</v>
      </c>
      <c r="E26" s="14">
        <f t="shared" si="1"/>
        <v>0</v>
      </c>
      <c r="F26" s="14">
        <f t="shared" si="4"/>
        <v>50000</v>
      </c>
      <c r="G26" s="14">
        <f t="shared" si="2"/>
        <v>0</v>
      </c>
    </row>
    <row r="27" spans="1:11" x14ac:dyDescent="0.25">
      <c r="A27">
        <f t="shared" si="5"/>
        <v>10.5</v>
      </c>
      <c r="B27" s="15">
        <v>5.6000000000000001E-2</v>
      </c>
      <c r="C27" s="14">
        <f t="shared" si="3"/>
        <v>52500</v>
      </c>
      <c r="D27" s="14">
        <f t="shared" si="0"/>
        <v>0</v>
      </c>
      <c r="E27" s="14">
        <f t="shared" si="1"/>
        <v>0</v>
      </c>
      <c r="F27" s="14">
        <f t="shared" si="4"/>
        <v>52500</v>
      </c>
      <c r="G27" s="14">
        <f t="shared" si="2"/>
        <v>0</v>
      </c>
    </row>
    <row r="28" spans="1:11" x14ac:dyDescent="0.25">
      <c r="A28">
        <f t="shared" si="5"/>
        <v>11</v>
      </c>
      <c r="B28" s="15">
        <v>6.0900000000000003E-2</v>
      </c>
      <c r="C28" s="14">
        <f t="shared" si="3"/>
        <v>55000</v>
      </c>
      <c r="D28" s="14">
        <f t="shared" si="0"/>
        <v>0</v>
      </c>
      <c r="E28" s="14">
        <f t="shared" si="1"/>
        <v>0</v>
      </c>
      <c r="F28" s="14">
        <f t="shared" si="4"/>
        <v>55000</v>
      </c>
      <c r="G28" s="14">
        <f t="shared" si="2"/>
        <v>0</v>
      </c>
    </row>
    <row r="29" spans="1:11" x14ac:dyDescent="0.25">
      <c r="A29">
        <f t="shared" si="5"/>
        <v>11.5</v>
      </c>
      <c r="B29" s="15">
        <v>6.4399999999999999E-2</v>
      </c>
      <c r="C29" s="14">
        <f t="shared" si="3"/>
        <v>57500</v>
      </c>
      <c r="D29" s="14">
        <f t="shared" si="0"/>
        <v>0</v>
      </c>
      <c r="E29" s="14">
        <f t="shared" si="1"/>
        <v>0</v>
      </c>
      <c r="F29" s="14">
        <f t="shared" si="4"/>
        <v>57500</v>
      </c>
      <c r="G29" s="14">
        <f t="shared" si="2"/>
        <v>0</v>
      </c>
    </row>
    <row r="30" spans="1:11" x14ac:dyDescent="0.25">
      <c r="A30">
        <f t="shared" si="5"/>
        <v>12</v>
      </c>
      <c r="B30" s="15">
        <v>6.6199999999999995E-2</v>
      </c>
      <c r="C30" s="14">
        <f t="shared" si="3"/>
        <v>60000</v>
      </c>
      <c r="D30" s="14">
        <f t="shared" si="0"/>
        <v>0</v>
      </c>
      <c r="E30" s="14">
        <f t="shared" si="1"/>
        <v>0</v>
      </c>
      <c r="F30" s="14">
        <f t="shared" si="4"/>
        <v>60000</v>
      </c>
      <c r="G30" s="14">
        <f t="shared" si="2"/>
        <v>0</v>
      </c>
    </row>
    <row r="31" spans="1:11" x14ac:dyDescent="0.25">
      <c r="A31">
        <f t="shared" si="5"/>
        <v>12.5</v>
      </c>
      <c r="B31" s="15">
        <v>6.6199999999999995E-2</v>
      </c>
      <c r="C31" s="14">
        <f t="shared" si="3"/>
        <v>62500</v>
      </c>
      <c r="D31" s="14">
        <f t="shared" si="0"/>
        <v>0</v>
      </c>
      <c r="E31" s="14">
        <f t="shared" si="1"/>
        <v>0</v>
      </c>
      <c r="F31" s="14">
        <f t="shared" si="4"/>
        <v>62500</v>
      </c>
      <c r="G31" s="14">
        <f t="shared" si="2"/>
        <v>0</v>
      </c>
    </row>
    <row r="32" spans="1:11" x14ac:dyDescent="0.25">
      <c r="A32">
        <f t="shared" si="5"/>
        <v>13</v>
      </c>
      <c r="B32" s="15">
        <v>6.4399999999999999E-2</v>
      </c>
      <c r="C32" s="14">
        <f t="shared" si="3"/>
        <v>65000</v>
      </c>
      <c r="D32" s="14">
        <f t="shared" si="0"/>
        <v>0</v>
      </c>
      <c r="E32" s="14">
        <f t="shared" si="1"/>
        <v>0</v>
      </c>
      <c r="F32" s="14">
        <f t="shared" si="4"/>
        <v>65000</v>
      </c>
      <c r="G32" s="14">
        <f t="shared" si="2"/>
        <v>0</v>
      </c>
    </row>
    <row r="33" spans="1:7" x14ac:dyDescent="0.25">
      <c r="A33">
        <f t="shared" si="5"/>
        <v>13.5</v>
      </c>
      <c r="B33" s="15">
        <v>6.0900000000000003E-2</v>
      </c>
      <c r="C33" s="14">
        <f t="shared" si="3"/>
        <v>67500</v>
      </c>
      <c r="D33" s="14">
        <f t="shared" si="0"/>
        <v>0</v>
      </c>
      <c r="E33" s="14">
        <f t="shared" si="1"/>
        <v>0</v>
      </c>
      <c r="F33" s="14">
        <f t="shared" si="4"/>
        <v>67500</v>
      </c>
      <c r="G33" s="14">
        <f t="shared" si="2"/>
        <v>0</v>
      </c>
    </row>
    <row r="34" spans="1:7" x14ac:dyDescent="0.25">
      <c r="A34">
        <f t="shared" si="5"/>
        <v>14</v>
      </c>
      <c r="B34" s="15">
        <v>5.6000000000000001E-2</v>
      </c>
      <c r="C34" s="14">
        <f t="shared" si="3"/>
        <v>70000</v>
      </c>
      <c r="D34" s="14">
        <f t="shared" si="0"/>
        <v>0</v>
      </c>
      <c r="E34" s="14">
        <f t="shared" si="1"/>
        <v>0</v>
      </c>
      <c r="F34" s="14">
        <f t="shared" si="4"/>
        <v>70000</v>
      </c>
      <c r="G34" s="14">
        <f t="shared" si="2"/>
        <v>0</v>
      </c>
    </row>
    <row r="35" spans="1:7" x14ac:dyDescent="0.25">
      <c r="A35">
        <f t="shared" si="5"/>
        <v>14.5</v>
      </c>
      <c r="B35" s="15">
        <v>5.0200000000000002E-2</v>
      </c>
      <c r="C35" s="14">
        <f t="shared" si="3"/>
        <v>72500</v>
      </c>
      <c r="D35" s="14">
        <f t="shared" si="0"/>
        <v>0</v>
      </c>
      <c r="E35" s="14">
        <f t="shared" si="1"/>
        <v>0</v>
      </c>
      <c r="F35" s="14">
        <f t="shared" si="4"/>
        <v>72500</v>
      </c>
      <c r="G35" s="14">
        <f t="shared" si="2"/>
        <v>0</v>
      </c>
    </row>
    <row r="36" spans="1:7" x14ac:dyDescent="0.25">
      <c r="A36">
        <f t="shared" si="5"/>
        <v>15</v>
      </c>
      <c r="B36" s="15">
        <v>4.36E-2</v>
      </c>
      <c r="C36" s="14">
        <f t="shared" si="3"/>
        <v>75000</v>
      </c>
      <c r="D36" s="14">
        <f t="shared" si="0"/>
        <v>0</v>
      </c>
      <c r="E36" s="14">
        <f t="shared" si="1"/>
        <v>0</v>
      </c>
      <c r="F36" s="14">
        <f t="shared" si="4"/>
        <v>75000</v>
      </c>
      <c r="G36" s="14">
        <f t="shared" si="2"/>
        <v>0</v>
      </c>
    </row>
    <row r="37" spans="1:7" x14ac:dyDescent="0.25">
      <c r="A37">
        <f t="shared" si="5"/>
        <v>15.5</v>
      </c>
      <c r="B37" s="15">
        <v>3.6999999999999998E-2</v>
      </c>
      <c r="C37" s="14">
        <f t="shared" si="3"/>
        <v>77500</v>
      </c>
      <c r="D37" s="14">
        <f t="shared" si="0"/>
        <v>-296379</v>
      </c>
      <c r="E37" s="14">
        <f t="shared" si="1"/>
        <v>0</v>
      </c>
      <c r="F37" s="14">
        <f t="shared" si="4"/>
        <v>-218879</v>
      </c>
      <c r="G37" s="14">
        <f t="shared" si="2"/>
        <v>233879</v>
      </c>
    </row>
    <row r="38" spans="1:7" x14ac:dyDescent="0.25">
      <c r="A38">
        <f t="shared" si="5"/>
        <v>16</v>
      </c>
      <c r="B38" s="15">
        <v>3.0499999999999999E-2</v>
      </c>
      <c r="C38" s="14">
        <f t="shared" si="3"/>
        <v>80000</v>
      </c>
      <c r="D38" s="14">
        <f t="shared" si="0"/>
        <v>-592758</v>
      </c>
      <c r="E38" s="14">
        <f t="shared" si="1"/>
        <v>0</v>
      </c>
      <c r="F38" s="14">
        <f t="shared" si="4"/>
        <v>-512758</v>
      </c>
      <c r="G38" s="14">
        <f t="shared" si="2"/>
        <v>527758</v>
      </c>
    </row>
    <row r="39" spans="1:7" x14ac:dyDescent="0.25">
      <c r="A39">
        <f t="shared" si="5"/>
        <v>16.5</v>
      </c>
      <c r="B39" s="15">
        <v>2.4400000000000002E-2</v>
      </c>
      <c r="C39" s="14">
        <f t="shared" si="3"/>
        <v>82500</v>
      </c>
      <c r="D39" s="14">
        <f t="shared" si="0"/>
        <v>-889137</v>
      </c>
      <c r="E39" s="14">
        <f t="shared" si="1"/>
        <v>0</v>
      </c>
      <c r="F39" s="14">
        <f t="shared" si="4"/>
        <v>-806637</v>
      </c>
      <c r="G39" s="14">
        <f t="shared" si="2"/>
        <v>821637</v>
      </c>
    </row>
    <row r="40" spans="1:7" x14ac:dyDescent="0.25">
      <c r="A40">
        <f t="shared" si="5"/>
        <v>17</v>
      </c>
      <c r="B40" s="15">
        <v>1.9E-2</v>
      </c>
      <c r="C40" s="14">
        <f t="shared" si="3"/>
        <v>85000</v>
      </c>
      <c r="D40" s="14">
        <f t="shared" si="0"/>
        <v>-1185516</v>
      </c>
      <c r="E40" s="14">
        <f t="shared" si="1"/>
        <v>0</v>
      </c>
      <c r="F40" s="14">
        <f t="shared" si="4"/>
        <v>-1100516</v>
      </c>
      <c r="G40" s="14">
        <f t="shared" si="2"/>
        <v>1115516</v>
      </c>
    </row>
    <row r="41" spans="1:7" x14ac:dyDescent="0.25">
      <c r="A41">
        <f>A40+0.5</f>
        <v>17.5</v>
      </c>
      <c r="B41" s="15">
        <v>1.44E-2</v>
      </c>
      <c r="C41" s="14">
        <f t="shared" si="3"/>
        <v>87500</v>
      </c>
      <c r="D41" s="14">
        <f t="shared" si="0"/>
        <v>-1481895</v>
      </c>
      <c r="E41" s="14">
        <f t="shared" si="1"/>
        <v>0</v>
      </c>
      <c r="F41" s="14">
        <f t="shared" si="4"/>
        <v>-1394395</v>
      </c>
      <c r="G41" s="14">
        <f t="shared" si="2"/>
        <v>1409395</v>
      </c>
    </row>
    <row r="42" spans="1:7" x14ac:dyDescent="0.25">
      <c r="A42">
        <f t="shared" si="5"/>
        <v>18</v>
      </c>
      <c r="B42" s="15">
        <v>1.06E-2</v>
      </c>
      <c r="C42" s="14">
        <f t="shared" si="3"/>
        <v>90000</v>
      </c>
      <c r="D42" s="14">
        <f t="shared" si="0"/>
        <v>-1778274</v>
      </c>
      <c r="E42" s="14">
        <f t="shared" si="1"/>
        <v>0</v>
      </c>
      <c r="F42" s="14">
        <f t="shared" si="4"/>
        <v>-1688274</v>
      </c>
      <c r="G42" s="14">
        <f t="shared" si="2"/>
        <v>1703274</v>
      </c>
    </row>
    <row r="43" spans="1:7" x14ac:dyDescent="0.25">
      <c r="A43">
        <f t="shared" si="5"/>
        <v>18.5</v>
      </c>
      <c r="B43" s="15">
        <v>7.7000000000000002E-3</v>
      </c>
      <c r="C43" s="14">
        <f t="shared" si="3"/>
        <v>92500</v>
      </c>
      <c r="D43" s="14">
        <f t="shared" si="0"/>
        <v>-2074653</v>
      </c>
      <c r="E43" s="14">
        <f t="shared" si="1"/>
        <v>0</v>
      </c>
      <c r="F43" s="14">
        <f t="shared" si="4"/>
        <v>-1982153</v>
      </c>
      <c r="G43" s="14">
        <f t="shared" si="2"/>
        <v>1997153</v>
      </c>
    </row>
    <row r="44" spans="1:7" x14ac:dyDescent="0.25">
      <c r="A44">
        <f t="shared" si="5"/>
        <v>19</v>
      </c>
      <c r="B44" s="15">
        <v>5.3E-3</v>
      </c>
      <c r="C44" s="14">
        <f t="shared" si="3"/>
        <v>95000</v>
      </c>
      <c r="D44" s="14">
        <f t="shared" si="0"/>
        <v>-2371032</v>
      </c>
      <c r="E44" s="14">
        <f t="shared" si="1"/>
        <v>0</v>
      </c>
      <c r="F44" s="14">
        <f t="shared" si="4"/>
        <v>-2276032</v>
      </c>
      <c r="G44" s="14">
        <f t="shared" si="2"/>
        <v>2291032</v>
      </c>
    </row>
    <row r="45" spans="1:7" x14ac:dyDescent="0.25">
      <c r="A45">
        <f t="shared" si="5"/>
        <v>19.5</v>
      </c>
      <c r="B45" s="15">
        <v>3.5999999999999999E-3</v>
      </c>
      <c r="C45" s="14">
        <f t="shared" si="3"/>
        <v>97500</v>
      </c>
      <c r="D45" s="14">
        <f t="shared" si="0"/>
        <v>-2667411</v>
      </c>
      <c r="E45" s="14">
        <f t="shared" si="1"/>
        <v>0</v>
      </c>
      <c r="F45" s="14">
        <f t="shared" si="4"/>
        <v>-2569911</v>
      </c>
      <c r="G45" s="14">
        <f t="shared" si="2"/>
        <v>2584911</v>
      </c>
    </row>
    <row r="46" spans="1:7" x14ac:dyDescent="0.25">
      <c r="A46">
        <f>A45+0.5</f>
        <v>20</v>
      </c>
      <c r="B46" s="15">
        <v>2.3999999999999998E-3</v>
      </c>
      <c r="C46" s="14">
        <f t="shared" si="3"/>
        <v>100000</v>
      </c>
      <c r="D46" s="14">
        <f t="shared" si="0"/>
        <v>-2963790</v>
      </c>
      <c r="E46" s="14">
        <f t="shared" si="1"/>
        <v>0</v>
      </c>
      <c r="F46" s="14">
        <f t="shared" si="4"/>
        <v>-2863790</v>
      </c>
      <c r="G46" s="14">
        <f t="shared" si="2"/>
        <v>2878790</v>
      </c>
    </row>
  </sheetData>
  <pageMargins left="0.7" right="0.7" top="0.75" bottom="0.75" header="0.3" footer="0.3"/>
  <pageSetup paperSize="9"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0a82e4c-fab7-409b-9177-d9582bcd9bf0" xsi:nil="true"/>
    <lcf76f155ced4ddcb4097134ff3c332f xmlns="cfdab824-e670-41f2-a5ee-7d450410350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FBD0687CCFA64A90892C425F7C4312" ma:contentTypeVersion="15" ma:contentTypeDescription="Create a new document." ma:contentTypeScope="" ma:versionID="17303ae127fa026b63918438e2020f63">
  <xsd:schema xmlns:xsd="http://www.w3.org/2001/XMLSchema" xmlns:xs="http://www.w3.org/2001/XMLSchema" xmlns:p="http://schemas.microsoft.com/office/2006/metadata/properties" xmlns:ns2="cfdab824-e670-41f2-a5ee-7d4504103506" xmlns:ns3="e0a82e4c-fab7-409b-9177-d9582bcd9bf0" targetNamespace="http://schemas.microsoft.com/office/2006/metadata/properties" ma:root="true" ma:fieldsID="081fd75341a3a3a7f2e509c397fd3632" ns2:_="" ns3:_="">
    <xsd:import namespace="cfdab824-e670-41f2-a5ee-7d4504103506"/>
    <xsd:import namespace="e0a82e4c-fab7-409b-9177-d9582bcd9b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ab824-e670-41f2-a5ee-7d45041035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c5664ec-2097-44f6-aef9-a995d752de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a82e4c-fab7-409b-9177-d9582bcd9bf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7052dd5-5980-458a-a238-fb2113b35011}" ma:internalName="TaxCatchAll" ma:showField="CatchAllData" ma:web="e0a82e4c-fab7-409b-9177-d9582bcd9b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9DED23-4D02-4482-A5BF-DC603517600A}">
  <ds:schemaRefs>
    <ds:schemaRef ds:uri="http://schemas.microsoft.com/office/infopath/2007/PartnerControls"/>
    <ds:schemaRef ds:uri="e0a82e4c-fab7-409b-9177-d9582bcd9bf0"/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http://schemas.openxmlformats.org/package/2006/metadata/core-properties"/>
    <ds:schemaRef ds:uri="cfdab824-e670-41f2-a5ee-7d4504103506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1C9D922-D704-42A6-A1B2-7ECED80872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43D664-1244-4EC2-AB35-3576E4B775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dab824-e670-41f2-a5ee-7d4504103506"/>
    <ds:schemaRef ds:uri="e0a82e4c-fab7-409b-9177-d9582bcd9b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Data</vt:lpstr>
      <vt:lpstr>i</vt:lpstr>
      <vt:lpstr>ii</vt:lpstr>
      <vt:lpstr>iii</vt:lpstr>
      <vt:lpstr>iv</vt:lpstr>
      <vt:lpstr>v</vt:lpstr>
      <vt:lpstr>vi</vt:lpstr>
      <vt:lpstr>vii</vt:lpstr>
      <vt:lpstr>Calls</vt:lpstr>
      <vt:lpstr>Loan</vt:lpstr>
      <vt:lpstr>vii!Print_Area</vt:lpstr>
      <vt:lpstr>Puts</vt:lpstr>
      <vt:lpstr>Shares</vt:lpstr>
      <vt:lpstr>Strike_call</vt:lpstr>
      <vt:lpstr>Strike_put</vt:lpstr>
      <vt:lpstr>Value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Hubbard</dc:creator>
  <cp:lastModifiedBy>Rosie Brooks</cp:lastModifiedBy>
  <cp:lastPrinted>2019-04-25T06:09:49Z</cp:lastPrinted>
  <dcterms:created xsi:type="dcterms:W3CDTF">2018-08-28T06:34:29Z</dcterms:created>
  <dcterms:modified xsi:type="dcterms:W3CDTF">2025-11-12T12:18:49Z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0x01010027FBD0687CCFA64A90892C425F7C4312</vt:lpwstr>
  </property>
</Properties>
</file>