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iel\Downloads\"/>
    </mc:Choice>
  </mc:AlternateContent>
  <xr:revisionPtr revIDLastSave="0" documentId="8_{5D8ED884-B378-45A0-AF02-A55807DC828D}" xr6:coauthVersionLast="47" xr6:coauthVersionMax="47" xr10:uidLastSave="{00000000-0000-0000-0000-000000000000}"/>
  <bookViews>
    <workbookView xWindow="-120" yWindow="-120" windowWidth="29040" windowHeight="15840" xr2:uid="{A875CEE4-CFEF-4FEC-BFB4-68E584568AB8}"/>
  </bookViews>
  <sheets>
    <sheet name="Data" sheetId="1" r:id="rId1"/>
    <sheet name="i" sheetId="2" r:id="rId2"/>
    <sheet name="ii" sheetId="3" r:id="rId3"/>
    <sheet name="iii" sheetId="5" r:id="rId4"/>
    <sheet name="iv" sheetId="4" r:id="rId5"/>
    <sheet name="v" sheetId="6" r:id="rId6"/>
    <sheet name="vi" sheetId="7" r:id="rId7"/>
  </sheets>
  <definedNames>
    <definedName name="Contribution">Data!$C$2</definedName>
    <definedName name="LoanRate">Data!$C$4</definedName>
    <definedName name="LumpSum">Data!$C$3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6" l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L47" i="6"/>
  <c r="K47" i="6"/>
  <c r="J47" i="6"/>
  <c r="I47" i="6"/>
  <c r="H47" i="6"/>
  <c r="E25" i="6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D25" i="6"/>
  <c r="M50" i="4"/>
  <c r="M51" i="4" s="1"/>
  <c r="M52" i="4" s="1"/>
  <c r="M53" i="4" s="1"/>
  <c r="M54" i="4" s="1"/>
  <c r="M55" i="4" s="1"/>
  <c r="M56" i="4" s="1"/>
  <c r="M57" i="4" s="1"/>
  <c r="M58" i="4" s="1"/>
  <c r="M59" i="4" s="1"/>
  <c r="M60" i="4" s="1"/>
  <c r="L50" i="4"/>
  <c r="K50" i="4"/>
  <c r="J50" i="4"/>
  <c r="I50" i="4"/>
  <c r="H50" i="4"/>
  <c r="E30" i="4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D30" i="4"/>
  <c r="L43" i="5"/>
  <c r="K43" i="5"/>
  <c r="J43" i="5"/>
  <c r="I43" i="5"/>
  <c r="H43" i="5"/>
  <c r="D23" i="5"/>
  <c r="L46" i="2"/>
  <c r="K46" i="2"/>
  <c r="J46" i="2"/>
  <c r="I46" i="2"/>
  <c r="H46" i="2"/>
  <c r="D26" i="2"/>
  <c r="M5" i="6" l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5" i="4"/>
  <c r="M6" i="4" s="1"/>
  <c r="M7" i="4" s="1"/>
  <c r="M8" i="4" s="1"/>
  <c r="M9" i="4" s="1"/>
  <c r="M10" i="4" s="1"/>
  <c r="M11" i="4" s="1"/>
  <c r="M12" i="4" s="1"/>
  <c r="M13" i="4" s="1"/>
  <c r="M14" i="4" s="1"/>
  <c r="M15" i="4" s="1"/>
  <c r="G14" i="6"/>
  <c r="F14" i="6"/>
  <c r="E14" i="6"/>
  <c r="D14" i="6"/>
  <c r="C14" i="6"/>
  <c r="G13" i="6"/>
  <c r="F13" i="6"/>
  <c r="E13" i="6"/>
  <c r="D13" i="6"/>
  <c r="C13" i="6"/>
  <c r="G12" i="6"/>
  <c r="F12" i="6"/>
  <c r="E12" i="6"/>
  <c r="D12" i="6"/>
  <c r="C12" i="6"/>
  <c r="G11" i="6"/>
  <c r="F11" i="6"/>
  <c r="E11" i="6"/>
  <c r="D11" i="6"/>
  <c r="C11" i="6"/>
  <c r="G10" i="6"/>
  <c r="F10" i="6"/>
  <c r="E10" i="6"/>
  <c r="D10" i="6"/>
  <c r="C10" i="6"/>
  <c r="G9" i="6"/>
  <c r="F9" i="6"/>
  <c r="E9" i="6"/>
  <c r="D9" i="6"/>
  <c r="C9" i="6"/>
  <c r="G8" i="6"/>
  <c r="F8" i="6"/>
  <c r="E8" i="6"/>
  <c r="D8" i="6"/>
  <c r="C8" i="6"/>
  <c r="G7" i="6"/>
  <c r="F7" i="6"/>
  <c r="E7" i="6"/>
  <c r="D7" i="6"/>
  <c r="C7" i="6"/>
  <c r="G6" i="6"/>
  <c r="F6" i="6"/>
  <c r="E6" i="6"/>
  <c r="D6" i="6"/>
  <c r="C6" i="6"/>
  <c r="L5" i="6"/>
  <c r="K5" i="6"/>
  <c r="J5" i="6"/>
  <c r="I5" i="6"/>
  <c r="I6" i="6" s="1"/>
  <c r="I7" i="6" s="1"/>
  <c r="I8" i="6" s="1"/>
  <c r="I9" i="6" s="1"/>
  <c r="I10" i="6" s="1"/>
  <c r="I11" i="6" s="1"/>
  <c r="I12" i="6" s="1"/>
  <c r="I13" i="6" s="1"/>
  <c r="I14" i="6" s="1"/>
  <c r="I15" i="6" s="1"/>
  <c r="H5" i="6"/>
  <c r="G5" i="6"/>
  <c r="F5" i="6"/>
  <c r="E5" i="6"/>
  <c r="D5" i="6"/>
  <c r="C5" i="6"/>
  <c r="G14" i="5"/>
  <c r="F14" i="5"/>
  <c r="E14" i="5"/>
  <c r="D14" i="5"/>
  <c r="C14" i="5"/>
  <c r="G13" i="5"/>
  <c r="F13" i="5"/>
  <c r="E13" i="5"/>
  <c r="D13" i="5"/>
  <c r="C13" i="5"/>
  <c r="G12" i="5"/>
  <c r="F12" i="5"/>
  <c r="E12" i="5"/>
  <c r="D12" i="5"/>
  <c r="C12" i="5"/>
  <c r="G11" i="5"/>
  <c r="F11" i="5"/>
  <c r="E11" i="5"/>
  <c r="D11" i="5"/>
  <c r="C11" i="5"/>
  <c r="G10" i="5"/>
  <c r="F10" i="5"/>
  <c r="E10" i="5"/>
  <c r="D10" i="5"/>
  <c r="C10" i="5"/>
  <c r="G9" i="5"/>
  <c r="F9" i="5"/>
  <c r="E9" i="5"/>
  <c r="D9" i="5"/>
  <c r="C9" i="5"/>
  <c r="G8" i="5"/>
  <c r="F8" i="5"/>
  <c r="E8" i="5"/>
  <c r="D8" i="5"/>
  <c r="C8" i="5"/>
  <c r="G7" i="5"/>
  <c r="F7" i="5"/>
  <c r="E7" i="5"/>
  <c r="D7" i="5"/>
  <c r="C7" i="5"/>
  <c r="G6" i="5"/>
  <c r="F6" i="5"/>
  <c r="E6" i="5"/>
  <c r="D6" i="5"/>
  <c r="C6" i="5"/>
  <c r="L5" i="5"/>
  <c r="K5" i="5"/>
  <c r="K6" i="5" s="1"/>
  <c r="J5" i="5"/>
  <c r="I5" i="5"/>
  <c r="H5" i="5"/>
  <c r="H6" i="5" s="1"/>
  <c r="H7" i="5" s="1"/>
  <c r="H8" i="5" s="1"/>
  <c r="H9" i="5" s="1"/>
  <c r="H10" i="5" s="1"/>
  <c r="H11" i="5" s="1"/>
  <c r="H12" i="5" s="1"/>
  <c r="H13" i="5" s="1"/>
  <c r="H14" i="5" s="1"/>
  <c r="H15" i="5" s="1"/>
  <c r="M15" i="5" s="1"/>
  <c r="G5" i="5"/>
  <c r="F5" i="5"/>
  <c r="E5" i="5"/>
  <c r="D5" i="5"/>
  <c r="C5" i="5"/>
  <c r="I5" i="4"/>
  <c r="J5" i="4"/>
  <c r="K5" i="4"/>
  <c r="L5" i="4"/>
  <c r="H5" i="4"/>
  <c r="H6" i="4" s="1"/>
  <c r="G14" i="4"/>
  <c r="F14" i="4"/>
  <c r="E14" i="4"/>
  <c r="D14" i="4"/>
  <c r="C14" i="4"/>
  <c r="C39" i="4" s="1"/>
  <c r="G13" i="4"/>
  <c r="F13" i="4"/>
  <c r="E13" i="4"/>
  <c r="D13" i="4"/>
  <c r="C13" i="4"/>
  <c r="G12" i="4"/>
  <c r="F12" i="4"/>
  <c r="E12" i="4"/>
  <c r="D12" i="4"/>
  <c r="C12" i="4"/>
  <c r="G11" i="4"/>
  <c r="F11" i="4"/>
  <c r="E11" i="4"/>
  <c r="D11" i="4"/>
  <c r="C11" i="4"/>
  <c r="G10" i="4"/>
  <c r="F10" i="4"/>
  <c r="E10" i="4"/>
  <c r="D10" i="4"/>
  <c r="C10" i="4"/>
  <c r="G9" i="4"/>
  <c r="F9" i="4"/>
  <c r="E9" i="4"/>
  <c r="D9" i="4"/>
  <c r="C9" i="4"/>
  <c r="G8" i="4"/>
  <c r="F8" i="4"/>
  <c r="E8" i="4"/>
  <c r="D8" i="4"/>
  <c r="C8" i="4"/>
  <c r="G7" i="4"/>
  <c r="F7" i="4"/>
  <c r="E7" i="4"/>
  <c r="D7" i="4"/>
  <c r="C7" i="4"/>
  <c r="G6" i="4"/>
  <c r="F6" i="4"/>
  <c r="E6" i="4"/>
  <c r="D6" i="4"/>
  <c r="C6" i="4"/>
  <c r="G5" i="4"/>
  <c r="F5" i="4"/>
  <c r="E5" i="4"/>
  <c r="D5" i="4"/>
  <c r="C5" i="4"/>
  <c r="G14" i="3"/>
  <c r="F14" i="3"/>
  <c r="E14" i="3"/>
  <c r="D14" i="3"/>
  <c r="C14" i="3"/>
  <c r="G13" i="3"/>
  <c r="F13" i="3"/>
  <c r="E13" i="3"/>
  <c r="D13" i="3"/>
  <c r="C13" i="3"/>
  <c r="G12" i="3"/>
  <c r="F12" i="3"/>
  <c r="E12" i="3"/>
  <c r="D12" i="3"/>
  <c r="C12" i="3"/>
  <c r="G11" i="3"/>
  <c r="F11" i="3"/>
  <c r="E11" i="3"/>
  <c r="D11" i="3"/>
  <c r="C11" i="3"/>
  <c r="G10" i="3"/>
  <c r="F10" i="3"/>
  <c r="E10" i="3"/>
  <c r="D10" i="3"/>
  <c r="C10" i="3"/>
  <c r="G9" i="3"/>
  <c r="F9" i="3"/>
  <c r="E9" i="3"/>
  <c r="D9" i="3"/>
  <c r="C9" i="3"/>
  <c r="G8" i="3"/>
  <c r="F8" i="3"/>
  <c r="E8" i="3"/>
  <c r="D8" i="3"/>
  <c r="C8" i="3"/>
  <c r="G7" i="3"/>
  <c r="F7" i="3"/>
  <c r="E7" i="3"/>
  <c r="D7" i="3"/>
  <c r="C7" i="3"/>
  <c r="G6" i="3"/>
  <c r="F6" i="3"/>
  <c r="E6" i="3"/>
  <c r="D6" i="3"/>
  <c r="C6" i="3"/>
  <c r="L5" i="3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7" i="3" s="1"/>
  <c r="K5" i="3"/>
  <c r="K6" i="3" s="1"/>
  <c r="K7" i="3" s="1"/>
  <c r="K8" i="3" s="1"/>
  <c r="K9" i="3" s="1"/>
  <c r="K10" i="3" s="1"/>
  <c r="K11" i="3" s="1"/>
  <c r="K12" i="3" s="1"/>
  <c r="K13" i="3" s="1"/>
  <c r="K14" i="3" s="1"/>
  <c r="K15" i="3" s="1"/>
  <c r="K17" i="3" s="1"/>
  <c r="J5" i="3"/>
  <c r="I5" i="3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7" i="3" s="1"/>
  <c r="H5" i="3"/>
  <c r="H6" i="3" s="1"/>
  <c r="H7" i="3" s="1"/>
  <c r="H8" i="3" s="1"/>
  <c r="H9" i="3" s="1"/>
  <c r="H10" i="3" s="1"/>
  <c r="H11" i="3" s="1"/>
  <c r="H12" i="3" s="1"/>
  <c r="H13" i="3" s="1"/>
  <c r="H14" i="3" s="1"/>
  <c r="H15" i="3" s="1"/>
  <c r="H17" i="3" s="1"/>
  <c r="E19" i="3" s="1"/>
  <c r="G5" i="3"/>
  <c r="F5" i="3"/>
  <c r="E5" i="3"/>
  <c r="D5" i="3"/>
  <c r="C5" i="3"/>
  <c r="I5" i="2"/>
  <c r="J5" i="2"/>
  <c r="K5" i="2"/>
  <c r="L5" i="2"/>
  <c r="H5" i="2"/>
  <c r="C6" i="2"/>
  <c r="D6" i="2"/>
  <c r="E6" i="2"/>
  <c r="F6" i="2"/>
  <c r="G6" i="2"/>
  <c r="C7" i="2"/>
  <c r="D7" i="2"/>
  <c r="E7" i="2"/>
  <c r="F7" i="2"/>
  <c r="G7" i="2"/>
  <c r="C8" i="2"/>
  <c r="D8" i="2"/>
  <c r="E8" i="2"/>
  <c r="F8" i="2"/>
  <c r="G8" i="2"/>
  <c r="C9" i="2"/>
  <c r="D9" i="2"/>
  <c r="E9" i="2"/>
  <c r="F9" i="2"/>
  <c r="G9" i="2"/>
  <c r="C10" i="2"/>
  <c r="D10" i="2"/>
  <c r="E10" i="2"/>
  <c r="F10" i="2"/>
  <c r="G10" i="2"/>
  <c r="C11" i="2"/>
  <c r="D11" i="2"/>
  <c r="E11" i="2"/>
  <c r="F11" i="2"/>
  <c r="G11" i="2"/>
  <c r="C12" i="2"/>
  <c r="D12" i="2"/>
  <c r="E12" i="2"/>
  <c r="F12" i="2"/>
  <c r="G12" i="2"/>
  <c r="C13" i="2"/>
  <c r="D13" i="2"/>
  <c r="E13" i="2"/>
  <c r="F13" i="2"/>
  <c r="G13" i="2"/>
  <c r="C14" i="2"/>
  <c r="D14" i="2"/>
  <c r="E14" i="2"/>
  <c r="F14" i="2"/>
  <c r="G14" i="2"/>
  <c r="D5" i="2"/>
  <c r="E5" i="2"/>
  <c r="F5" i="2"/>
  <c r="G5" i="2"/>
  <c r="C5" i="2"/>
  <c r="J6" i="4"/>
  <c r="J7" i="4" s="1"/>
  <c r="J8" i="4" s="1"/>
  <c r="J9" i="4" s="1"/>
  <c r="J10" i="4" s="1"/>
  <c r="J11" i="4" s="1"/>
  <c r="J12" i="4" s="1"/>
  <c r="J13" i="4" s="1"/>
  <c r="J14" i="4" s="1"/>
  <c r="J15" i="4" s="1"/>
  <c r="L6" i="4"/>
  <c r="L7" i="4" s="1"/>
  <c r="L8" i="4" s="1"/>
  <c r="L9" i="4" s="1"/>
  <c r="L10" i="4" s="1"/>
  <c r="L11" i="4" s="1"/>
  <c r="L12" i="4" s="1"/>
  <c r="L13" i="4" s="1"/>
  <c r="L14" i="4" s="1"/>
  <c r="L15" i="4" s="1"/>
  <c r="J6" i="3"/>
  <c r="J7" i="3"/>
  <c r="J8" i="3" s="1"/>
  <c r="J9" i="3" s="1"/>
  <c r="J10" i="3" s="1"/>
  <c r="J11" i="3" s="1"/>
  <c r="J12" i="3" s="1"/>
  <c r="J13" i="3" s="1"/>
  <c r="J14" i="3" s="1"/>
  <c r="J15" i="3" s="1"/>
  <c r="J17" i="3" s="1"/>
  <c r="J6" i="5" l="1"/>
  <c r="J7" i="5" s="1"/>
  <c r="C33" i="4"/>
  <c r="K7" i="5"/>
  <c r="K8" i="5" s="1"/>
  <c r="K9" i="5" s="1"/>
  <c r="K10" i="5" s="1"/>
  <c r="K11" i="5" s="1"/>
  <c r="K12" i="5" s="1"/>
  <c r="K13" i="5" s="1"/>
  <c r="K14" i="5" s="1"/>
  <c r="K15" i="5" s="1"/>
  <c r="P15" i="5" s="1"/>
  <c r="L6" i="5"/>
  <c r="L7" i="5" s="1"/>
  <c r="L8" i="5" s="1"/>
  <c r="L9" i="5" s="1"/>
  <c r="L10" i="5" s="1"/>
  <c r="L11" i="5" s="1"/>
  <c r="L12" i="5" s="1"/>
  <c r="L13" i="5" s="1"/>
  <c r="L14" i="5" s="1"/>
  <c r="L15" i="5" s="1"/>
  <c r="Q15" i="5" s="1"/>
  <c r="J6" i="6"/>
  <c r="J7" i="6" s="1"/>
  <c r="J8" i="6" s="1"/>
  <c r="J9" i="6" s="1"/>
  <c r="J10" i="6" s="1"/>
  <c r="J11" i="6" s="1"/>
  <c r="J12" i="6" s="1"/>
  <c r="J13" i="6" s="1"/>
  <c r="J14" i="6" s="1"/>
  <c r="J15" i="6" s="1"/>
  <c r="J17" i="6" s="1"/>
  <c r="P17" i="6" s="1"/>
  <c r="H7" i="4"/>
  <c r="H8" i="4" s="1"/>
  <c r="H9" i="4" s="1"/>
  <c r="H10" i="4" s="1"/>
  <c r="H11" i="4" s="1"/>
  <c r="H12" i="4" s="1"/>
  <c r="H13" i="4" s="1"/>
  <c r="H14" i="4" s="1"/>
  <c r="H15" i="4" s="1"/>
  <c r="H17" i="4" s="1"/>
  <c r="H19" i="4" s="1"/>
  <c r="K6" i="6"/>
  <c r="K7" i="6" s="1"/>
  <c r="K8" i="6" s="1"/>
  <c r="K9" i="6" s="1"/>
  <c r="K10" i="6" s="1"/>
  <c r="K11" i="6" s="1"/>
  <c r="K12" i="6" s="1"/>
  <c r="K13" i="6" s="1"/>
  <c r="K14" i="6" s="1"/>
  <c r="K15" i="6" s="1"/>
  <c r="K17" i="6" s="1"/>
  <c r="Q17" i="6" s="1"/>
  <c r="C34" i="4"/>
  <c r="H6" i="6"/>
  <c r="H7" i="6" s="1"/>
  <c r="H8" i="6" s="1"/>
  <c r="H9" i="6" s="1"/>
  <c r="H10" i="6" s="1"/>
  <c r="H11" i="6" s="1"/>
  <c r="H12" i="6" s="1"/>
  <c r="H13" i="6" s="1"/>
  <c r="H14" i="6" s="1"/>
  <c r="H15" i="6" s="1"/>
  <c r="H17" i="6" s="1"/>
  <c r="N17" i="6" s="1"/>
  <c r="C29" i="6"/>
  <c r="C28" i="6"/>
  <c r="C34" i="6"/>
  <c r="C27" i="6"/>
  <c r="C25" i="6"/>
  <c r="D26" i="6" s="1"/>
  <c r="C26" i="6"/>
  <c r="C32" i="6"/>
  <c r="C33" i="6"/>
  <c r="C31" i="6"/>
  <c r="C30" i="6"/>
  <c r="I17" i="6"/>
  <c r="O17" i="6" s="1"/>
  <c r="G56" i="6"/>
  <c r="G50" i="6"/>
  <c r="G51" i="6"/>
  <c r="G52" i="6"/>
  <c r="G47" i="6"/>
  <c r="L48" i="6" s="1"/>
  <c r="G54" i="6"/>
  <c r="G48" i="6"/>
  <c r="G55" i="6"/>
  <c r="G49" i="6"/>
  <c r="G53" i="6"/>
  <c r="L6" i="6"/>
  <c r="L7" i="6" s="1"/>
  <c r="L8" i="6" s="1"/>
  <c r="L9" i="6" s="1"/>
  <c r="L10" i="6" s="1"/>
  <c r="L11" i="6" s="1"/>
  <c r="L12" i="6" s="1"/>
  <c r="L13" i="6" s="1"/>
  <c r="L14" i="6" s="1"/>
  <c r="L15" i="6" s="1"/>
  <c r="L17" i="6" s="1"/>
  <c r="R17" i="6" s="1"/>
  <c r="C52" i="6"/>
  <c r="C53" i="6"/>
  <c r="C47" i="6"/>
  <c r="H48" i="6" s="1"/>
  <c r="C54" i="6"/>
  <c r="C48" i="6"/>
  <c r="C56" i="6"/>
  <c r="C50" i="6"/>
  <c r="C51" i="6"/>
  <c r="C55" i="6"/>
  <c r="C49" i="6"/>
  <c r="D53" i="6"/>
  <c r="D47" i="6"/>
  <c r="I48" i="6" s="1"/>
  <c r="D48" i="6"/>
  <c r="D54" i="6"/>
  <c r="D55" i="6"/>
  <c r="D49" i="6"/>
  <c r="D51" i="6"/>
  <c r="D52" i="6"/>
  <c r="D56" i="6"/>
  <c r="D50" i="6"/>
  <c r="E54" i="6"/>
  <c r="E48" i="6"/>
  <c r="E49" i="6"/>
  <c r="E53" i="6"/>
  <c r="E55" i="6"/>
  <c r="E56" i="6"/>
  <c r="E50" i="6"/>
  <c r="E52" i="6"/>
  <c r="E47" i="6"/>
  <c r="J48" i="6" s="1"/>
  <c r="E51" i="6"/>
  <c r="F55" i="6"/>
  <c r="F49" i="6"/>
  <c r="F48" i="6"/>
  <c r="F56" i="6"/>
  <c r="F50" i="6"/>
  <c r="F54" i="6"/>
  <c r="F51" i="6"/>
  <c r="F53" i="6"/>
  <c r="F47" i="6"/>
  <c r="K48" i="6" s="1"/>
  <c r="K49" i="6" s="1"/>
  <c r="K50" i="6" s="1"/>
  <c r="F52" i="6"/>
  <c r="L17" i="4"/>
  <c r="L19" i="4" s="1"/>
  <c r="J17" i="4"/>
  <c r="J19" i="4" s="1"/>
  <c r="C32" i="4"/>
  <c r="C38" i="4"/>
  <c r="C31" i="4"/>
  <c r="C37" i="4"/>
  <c r="C30" i="4"/>
  <c r="D31" i="4" s="1"/>
  <c r="C36" i="4"/>
  <c r="I6" i="4"/>
  <c r="I7" i="4" s="1"/>
  <c r="I8" i="4" s="1"/>
  <c r="I9" i="4" s="1"/>
  <c r="I10" i="4" s="1"/>
  <c r="I11" i="4" s="1"/>
  <c r="I12" i="4" s="1"/>
  <c r="I13" i="4" s="1"/>
  <c r="I14" i="4" s="1"/>
  <c r="I15" i="4" s="1"/>
  <c r="I17" i="4" s="1"/>
  <c r="I19" i="4" s="1"/>
  <c r="C35" i="4"/>
  <c r="C59" i="4"/>
  <c r="C56" i="4"/>
  <c r="C53" i="4"/>
  <c r="C50" i="4"/>
  <c r="H51" i="4" s="1"/>
  <c r="C57" i="4"/>
  <c r="C54" i="4"/>
  <c r="C51" i="4"/>
  <c r="C58" i="4"/>
  <c r="C52" i="4"/>
  <c r="C55" i="4"/>
  <c r="D57" i="4"/>
  <c r="D54" i="4"/>
  <c r="D51" i="4"/>
  <c r="D58" i="4"/>
  <c r="D55" i="4"/>
  <c r="D52" i="4"/>
  <c r="D53" i="4"/>
  <c r="D59" i="4"/>
  <c r="D50" i="4"/>
  <c r="I51" i="4" s="1"/>
  <c r="D56" i="4"/>
  <c r="E57" i="4"/>
  <c r="E54" i="4"/>
  <c r="E51" i="4"/>
  <c r="E58" i="4"/>
  <c r="E55" i="4"/>
  <c r="E52" i="4"/>
  <c r="E59" i="4"/>
  <c r="E53" i="4"/>
  <c r="E50" i="4"/>
  <c r="J51" i="4" s="1"/>
  <c r="J52" i="4" s="1"/>
  <c r="J53" i="4" s="1"/>
  <c r="E56" i="4"/>
  <c r="F58" i="4"/>
  <c r="F55" i="4"/>
  <c r="F52" i="4"/>
  <c r="F59" i="4"/>
  <c r="F56" i="4"/>
  <c r="F53" i="4"/>
  <c r="F50" i="4"/>
  <c r="K51" i="4" s="1"/>
  <c r="K52" i="4" s="1"/>
  <c r="K53" i="4" s="1"/>
  <c r="F57" i="4"/>
  <c r="F51" i="4"/>
  <c r="F54" i="4"/>
  <c r="K6" i="4"/>
  <c r="K7" i="4" s="1"/>
  <c r="K8" i="4" s="1"/>
  <c r="K9" i="4" s="1"/>
  <c r="K10" i="4" s="1"/>
  <c r="K11" i="4" s="1"/>
  <c r="K12" i="4" s="1"/>
  <c r="K13" i="4" s="1"/>
  <c r="K14" i="4" s="1"/>
  <c r="K15" i="4" s="1"/>
  <c r="K17" i="4" s="1"/>
  <c r="K19" i="4" s="1"/>
  <c r="G58" i="4"/>
  <c r="G55" i="4"/>
  <c r="G52" i="4"/>
  <c r="G59" i="4"/>
  <c r="G56" i="4"/>
  <c r="G53" i="4"/>
  <c r="G50" i="4"/>
  <c r="L51" i="4" s="1"/>
  <c r="G57" i="4"/>
  <c r="G51" i="4"/>
  <c r="G54" i="4"/>
  <c r="J8" i="5"/>
  <c r="J9" i="5" s="1"/>
  <c r="J10" i="5" s="1"/>
  <c r="J11" i="5" s="1"/>
  <c r="J12" i="5" s="1"/>
  <c r="J13" i="5" s="1"/>
  <c r="J14" i="5" s="1"/>
  <c r="J15" i="5" s="1"/>
  <c r="O15" i="5" s="1"/>
  <c r="C28" i="5"/>
  <c r="C27" i="5"/>
  <c r="C32" i="5"/>
  <c r="C31" i="5"/>
  <c r="C24" i="5"/>
  <c r="C30" i="5"/>
  <c r="D51" i="5"/>
  <c r="D48" i="5"/>
  <c r="D45" i="5"/>
  <c r="D52" i="5"/>
  <c r="D49" i="5"/>
  <c r="D46" i="5"/>
  <c r="D43" i="5"/>
  <c r="I44" i="5" s="1"/>
  <c r="D50" i="5"/>
  <c r="D47" i="5"/>
  <c r="D44" i="5"/>
  <c r="I6" i="5"/>
  <c r="I7" i="5" s="1"/>
  <c r="I8" i="5" s="1"/>
  <c r="I9" i="5" s="1"/>
  <c r="I10" i="5" s="1"/>
  <c r="I11" i="5" s="1"/>
  <c r="I12" i="5" s="1"/>
  <c r="I13" i="5" s="1"/>
  <c r="I14" i="5" s="1"/>
  <c r="I15" i="5" s="1"/>
  <c r="N15" i="5" s="1"/>
  <c r="Q17" i="5" s="1"/>
  <c r="F52" i="5"/>
  <c r="F49" i="5"/>
  <c r="F46" i="5"/>
  <c r="F43" i="5"/>
  <c r="K44" i="5" s="1"/>
  <c r="F50" i="5"/>
  <c r="F47" i="5"/>
  <c r="F44" i="5"/>
  <c r="F51" i="5"/>
  <c r="F48" i="5"/>
  <c r="F45" i="5"/>
  <c r="C26" i="5"/>
  <c r="G46" i="5"/>
  <c r="G50" i="5"/>
  <c r="G47" i="5"/>
  <c r="G44" i="5"/>
  <c r="G49" i="5"/>
  <c r="G43" i="5"/>
  <c r="L44" i="5" s="1"/>
  <c r="G51" i="5"/>
  <c r="G48" i="5"/>
  <c r="G45" i="5"/>
  <c r="G52" i="5"/>
  <c r="C25" i="5"/>
  <c r="C44" i="5"/>
  <c r="C51" i="5"/>
  <c r="C48" i="5"/>
  <c r="C45" i="5"/>
  <c r="C23" i="5"/>
  <c r="D24" i="5" s="1"/>
  <c r="C47" i="5"/>
  <c r="C52" i="5"/>
  <c r="C49" i="5"/>
  <c r="C46" i="5"/>
  <c r="C43" i="5"/>
  <c r="H44" i="5" s="1"/>
  <c r="H45" i="5" s="1"/>
  <c r="H46" i="5" s="1"/>
  <c r="H47" i="5" s="1"/>
  <c r="H48" i="5" s="1"/>
  <c r="H49" i="5" s="1"/>
  <c r="H50" i="5" s="1"/>
  <c r="H51" i="5" s="1"/>
  <c r="H52" i="5" s="1"/>
  <c r="H53" i="5" s="1"/>
  <c r="M53" i="5" s="1"/>
  <c r="C50" i="5"/>
  <c r="C29" i="5"/>
  <c r="E52" i="5"/>
  <c r="E49" i="5"/>
  <c r="E46" i="5"/>
  <c r="E43" i="5"/>
  <c r="J44" i="5" s="1"/>
  <c r="J45" i="5" s="1"/>
  <c r="J46" i="5" s="1"/>
  <c r="J47" i="5" s="1"/>
  <c r="J48" i="5" s="1"/>
  <c r="E51" i="5"/>
  <c r="E48" i="5"/>
  <c r="E45" i="5"/>
  <c r="E50" i="5"/>
  <c r="E47" i="5"/>
  <c r="E44" i="5"/>
  <c r="C47" i="2"/>
  <c r="C53" i="2"/>
  <c r="C50" i="2"/>
  <c r="C54" i="2"/>
  <c r="C52" i="2"/>
  <c r="C46" i="2"/>
  <c r="H47" i="2" s="1"/>
  <c r="C49" i="2"/>
  <c r="C55" i="2"/>
  <c r="C51" i="2"/>
  <c r="C48" i="2"/>
  <c r="F50" i="2"/>
  <c r="F53" i="2"/>
  <c r="F49" i="2"/>
  <c r="F55" i="2"/>
  <c r="F52" i="2"/>
  <c r="F51" i="2"/>
  <c r="F46" i="2"/>
  <c r="K47" i="2" s="1"/>
  <c r="F48" i="2"/>
  <c r="F54" i="2"/>
  <c r="F47" i="2"/>
  <c r="E49" i="2"/>
  <c r="E55" i="2"/>
  <c r="E48" i="2"/>
  <c r="E54" i="2"/>
  <c r="E47" i="2"/>
  <c r="E53" i="2"/>
  <c r="E52" i="2"/>
  <c r="E51" i="2"/>
  <c r="E46" i="2"/>
  <c r="J47" i="2" s="1"/>
  <c r="E50" i="2"/>
  <c r="G51" i="2"/>
  <c r="G46" i="2"/>
  <c r="L47" i="2" s="1"/>
  <c r="G50" i="2"/>
  <c r="G48" i="2"/>
  <c r="G54" i="2"/>
  <c r="G49" i="2"/>
  <c r="G55" i="2"/>
  <c r="G47" i="2"/>
  <c r="G53" i="2"/>
  <c r="G52" i="2"/>
  <c r="D48" i="2"/>
  <c r="D54" i="2"/>
  <c r="D49" i="2"/>
  <c r="D47" i="2"/>
  <c r="D53" i="2"/>
  <c r="D50" i="2"/>
  <c r="D52" i="2"/>
  <c r="D51" i="2"/>
  <c r="D46" i="2"/>
  <c r="I47" i="2" s="1"/>
  <c r="D55" i="2"/>
  <c r="L6" i="2"/>
  <c r="L7" i="2" s="1"/>
  <c r="L8" i="2" s="1"/>
  <c r="L9" i="2" s="1"/>
  <c r="L10" i="2" s="1"/>
  <c r="L11" i="2" s="1"/>
  <c r="L12" i="2" s="1"/>
  <c r="L13" i="2" s="1"/>
  <c r="L14" i="2" s="1"/>
  <c r="L15" i="2" s="1"/>
  <c r="H6" i="2"/>
  <c r="H7" i="2" s="1"/>
  <c r="H8" i="2" s="1"/>
  <c r="H9" i="2" s="1"/>
  <c r="H10" i="2" s="1"/>
  <c r="H11" i="2" s="1"/>
  <c r="H12" i="2" s="1"/>
  <c r="H13" i="2" s="1"/>
  <c r="H14" i="2" s="1"/>
  <c r="H15" i="2" s="1"/>
  <c r="C30" i="2"/>
  <c r="K6" i="2"/>
  <c r="K7" i="2" s="1"/>
  <c r="K8" i="2" s="1"/>
  <c r="K9" i="2" s="1"/>
  <c r="K10" i="2" s="1"/>
  <c r="K11" i="2" s="1"/>
  <c r="K12" i="2" s="1"/>
  <c r="K13" i="2" s="1"/>
  <c r="K14" i="2" s="1"/>
  <c r="K15" i="2" s="1"/>
  <c r="I6" i="2"/>
  <c r="I7" i="2" s="1"/>
  <c r="I8" i="2" s="1"/>
  <c r="I9" i="2" s="1"/>
  <c r="I10" i="2" s="1"/>
  <c r="I11" i="2" s="1"/>
  <c r="I12" i="2" s="1"/>
  <c r="I13" i="2" s="1"/>
  <c r="I14" i="2" s="1"/>
  <c r="I15" i="2" s="1"/>
  <c r="J6" i="2"/>
  <c r="J7" i="2" s="1"/>
  <c r="J8" i="2" s="1"/>
  <c r="J9" i="2" s="1"/>
  <c r="J10" i="2" s="1"/>
  <c r="J11" i="2" s="1"/>
  <c r="J12" i="2" s="1"/>
  <c r="J13" i="2" s="1"/>
  <c r="J14" i="2" s="1"/>
  <c r="J15" i="2" s="1"/>
  <c r="C33" i="2"/>
  <c r="C27" i="2"/>
  <c r="C34" i="2"/>
  <c r="C28" i="2"/>
  <c r="C35" i="2"/>
  <c r="C29" i="2"/>
  <c r="C31" i="2"/>
  <c r="C26" i="2"/>
  <c r="D27" i="2" s="1"/>
  <c r="C32" i="2"/>
  <c r="D27" i="6" l="1"/>
  <c r="E21" i="4"/>
  <c r="L52" i="4"/>
  <c r="L53" i="4" s="1"/>
  <c r="K48" i="2"/>
  <c r="D28" i="2"/>
  <c r="D29" i="2" s="1"/>
  <c r="D30" i="2" s="1"/>
  <c r="D31" i="2" s="1"/>
  <c r="D32" i="2" s="1"/>
  <c r="D33" i="2" s="1"/>
  <c r="D34" i="2" s="1"/>
  <c r="D35" i="2" s="1"/>
  <c r="D36" i="2" s="1"/>
  <c r="C38" i="2" s="1"/>
  <c r="I45" i="5"/>
  <c r="I46" i="5" s="1"/>
  <c r="I47" i="5" s="1"/>
  <c r="I48" i="5" s="1"/>
  <c r="I49" i="5" s="1"/>
  <c r="I50" i="5" s="1"/>
  <c r="I51" i="5" s="1"/>
  <c r="I52" i="5" s="1"/>
  <c r="I53" i="5" s="1"/>
  <c r="N53" i="5" s="1"/>
  <c r="Q55" i="5" s="1"/>
  <c r="J49" i="5"/>
  <c r="J50" i="5" s="1"/>
  <c r="J51" i="5" s="1"/>
  <c r="J52" i="5" s="1"/>
  <c r="J53" i="5" s="1"/>
  <c r="O53" i="5" s="1"/>
  <c r="K45" i="5"/>
  <c r="K46" i="5" s="1"/>
  <c r="K47" i="5" s="1"/>
  <c r="K48" i="5" s="1"/>
  <c r="K49" i="5" s="1"/>
  <c r="K50" i="5" s="1"/>
  <c r="K51" i="5" s="1"/>
  <c r="K52" i="5" s="1"/>
  <c r="K53" i="5" s="1"/>
  <c r="P53" i="5" s="1"/>
  <c r="L45" i="5"/>
  <c r="L46" i="5" s="1"/>
  <c r="L47" i="5" s="1"/>
  <c r="L48" i="5" s="1"/>
  <c r="L49" i="5" s="1"/>
  <c r="L50" i="5" s="1"/>
  <c r="L51" i="5" s="1"/>
  <c r="L52" i="5" s="1"/>
  <c r="L53" i="5" s="1"/>
  <c r="Q53" i="5" s="1"/>
  <c r="K54" i="4"/>
  <c r="K55" i="4" s="1"/>
  <c r="K56" i="4" s="1"/>
  <c r="K57" i="4" s="1"/>
  <c r="K58" i="4" s="1"/>
  <c r="K59" i="4" s="1"/>
  <c r="K60" i="4" s="1"/>
  <c r="K62" i="4" s="1"/>
  <c r="J54" i="4"/>
  <c r="J55" i="4" s="1"/>
  <c r="J49" i="6"/>
  <c r="J50" i="6" s="1"/>
  <c r="J51" i="6" s="1"/>
  <c r="J52" i="6" s="1"/>
  <c r="J53" i="6" s="1"/>
  <c r="J54" i="6" s="1"/>
  <c r="J55" i="6" s="1"/>
  <c r="J56" i="6" s="1"/>
  <c r="J57" i="6" s="1"/>
  <c r="J59" i="6" s="1"/>
  <c r="P59" i="6" s="1"/>
  <c r="D28" i="6"/>
  <c r="D29" i="6" s="1"/>
  <c r="D30" i="6" s="1"/>
  <c r="D31" i="6" s="1"/>
  <c r="D32" i="6" s="1"/>
  <c r="D33" i="6" s="1"/>
  <c r="D34" i="6" s="1"/>
  <c r="D35" i="6" s="1"/>
  <c r="C37" i="6" s="1"/>
  <c r="C39" i="6" s="1"/>
  <c r="K51" i="6"/>
  <c r="K52" i="6" s="1"/>
  <c r="K53" i="6" s="1"/>
  <c r="K54" i="6" s="1"/>
  <c r="K55" i="6" s="1"/>
  <c r="K56" i="6" s="1"/>
  <c r="K57" i="6" s="1"/>
  <c r="K59" i="6" s="1"/>
  <c r="Q59" i="6" s="1"/>
  <c r="I49" i="6"/>
  <c r="I50" i="6" s="1"/>
  <c r="I51" i="6" s="1"/>
  <c r="I52" i="6" s="1"/>
  <c r="I53" i="6" s="1"/>
  <c r="I54" i="6" s="1"/>
  <c r="I55" i="6" s="1"/>
  <c r="I56" i="6" s="1"/>
  <c r="I57" i="6" s="1"/>
  <c r="I59" i="6" s="1"/>
  <c r="O59" i="6" s="1"/>
  <c r="L49" i="6"/>
  <c r="L50" i="6" s="1"/>
  <c r="L51" i="6" s="1"/>
  <c r="L52" i="6" s="1"/>
  <c r="L53" i="6" s="1"/>
  <c r="L54" i="6" s="1"/>
  <c r="L55" i="6" s="1"/>
  <c r="L56" i="6" s="1"/>
  <c r="L57" i="6" s="1"/>
  <c r="L59" i="6" s="1"/>
  <c r="R59" i="6" s="1"/>
  <c r="R19" i="6"/>
  <c r="H49" i="6"/>
  <c r="H50" i="6" s="1"/>
  <c r="H51" i="6" s="1"/>
  <c r="H52" i="6" s="1"/>
  <c r="H53" i="6" s="1"/>
  <c r="H54" i="6" s="1"/>
  <c r="H55" i="6" s="1"/>
  <c r="H56" i="6" s="1"/>
  <c r="H57" i="6" s="1"/>
  <c r="H59" i="6" s="1"/>
  <c r="N59" i="6" s="1"/>
  <c r="I52" i="4"/>
  <c r="I53" i="4" s="1"/>
  <c r="I54" i="4" s="1"/>
  <c r="I55" i="4" s="1"/>
  <c r="I56" i="4" s="1"/>
  <c r="I57" i="4" s="1"/>
  <c r="I58" i="4" s="1"/>
  <c r="I59" i="4" s="1"/>
  <c r="I60" i="4" s="1"/>
  <c r="I62" i="4" s="1"/>
  <c r="L54" i="4"/>
  <c r="L55" i="4" s="1"/>
  <c r="L56" i="4" s="1"/>
  <c r="L57" i="4" s="1"/>
  <c r="L58" i="4" s="1"/>
  <c r="L59" i="4" s="1"/>
  <c r="L60" i="4" s="1"/>
  <c r="L62" i="4" s="1"/>
  <c r="J56" i="4"/>
  <c r="J57" i="4" s="1"/>
  <c r="J58" i="4" s="1"/>
  <c r="J59" i="4" s="1"/>
  <c r="J60" i="4" s="1"/>
  <c r="J62" i="4" s="1"/>
  <c r="H52" i="4"/>
  <c r="H53" i="4" s="1"/>
  <c r="H54" i="4" s="1"/>
  <c r="H55" i="4" s="1"/>
  <c r="H56" i="4" s="1"/>
  <c r="H57" i="4" s="1"/>
  <c r="H58" i="4" s="1"/>
  <c r="H59" i="4" s="1"/>
  <c r="H60" i="4" s="1"/>
  <c r="H62" i="4" s="1"/>
  <c r="C64" i="4" s="1"/>
  <c r="D32" i="4"/>
  <c r="D33" i="4" s="1"/>
  <c r="D34" i="4" s="1"/>
  <c r="D35" i="4" s="1"/>
  <c r="D36" i="4" s="1"/>
  <c r="D37" i="4" s="1"/>
  <c r="D38" i="4" s="1"/>
  <c r="D39" i="4" s="1"/>
  <c r="D40" i="4" s="1"/>
  <c r="C42" i="4" s="1"/>
  <c r="D25" i="5"/>
  <c r="D26" i="5" s="1"/>
  <c r="D27" i="5" s="1"/>
  <c r="D28" i="5" s="1"/>
  <c r="D29" i="5" s="1"/>
  <c r="D30" i="5" s="1"/>
  <c r="D31" i="5" s="1"/>
  <c r="D32" i="5" s="1"/>
  <c r="D33" i="5" s="1"/>
  <c r="E33" i="5" s="1"/>
  <c r="C35" i="5" s="1"/>
  <c r="J48" i="2"/>
  <c r="J49" i="2" s="1"/>
  <c r="J50" i="2" s="1"/>
  <c r="J51" i="2" s="1"/>
  <c r="J52" i="2" s="1"/>
  <c r="J53" i="2" s="1"/>
  <c r="J54" i="2" s="1"/>
  <c r="J55" i="2" s="1"/>
  <c r="J56" i="2" s="1"/>
  <c r="H48" i="2"/>
  <c r="H49" i="2" s="1"/>
  <c r="H50" i="2" s="1"/>
  <c r="H51" i="2" s="1"/>
  <c r="H52" i="2" s="1"/>
  <c r="H53" i="2" s="1"/>
  <c r="H54" i="2" s="1"/>
  <c r="H55" i="2" s="1"/>
  <c r="H56" i="2" s="1"/>
  <c r="K49" i="2"/>
  <c r="K50" i="2" s="1"/>
  <c r="K51" i="2" s="1"/>
  <c r="K52" i="2" s="1"/>
  <c r="K53" i="2" s="1"/>
  <c r="K54" i="2" s="1"/>
  <c r="K55" i="2" s="1"/>
  <c r="K56" i="2" s="1"/>
  <c r="L48" i="2"/>
  <c r="L49" i="2" s="1"/>
  <c r="L50" i="2" s="1"/>
  <c r="L51" i="2" s="1"/>
  <c r="L52" i="2" s="1"/>
  <c r="L53" i="2" s="1"/>
  <c r="L54" i="2" s="1"/>
  <c r="L55" i="2" s="1"/>
  <c r="L56" i="2" s="1"/>
  <c r="I48" i="2"/>
  <c r="I49" i="2" s="1"/>
  <c r="I50" i="2" s="1"/>
  <c r="I51" i="2" s="1"/>
  <c r="I52" i="2" s="1"/>
  <c r="I53" i="2" s="1"/>
  <c r="I54" i="2" s="1"/>
  <c r="I55" i="2" s="1"/>
  <c r="I56" i="2" s="1"/>
  <c r="C17" i="2"/>
  <c r="R61" i="6" l="1"/>
  <c r="C58" i="2"/>
</calcChain>
</file>

<file path=xl/sharedStrings.xml><?xml version="1.0" encoding="utf-8"?>
<sst xmlns="http://schemas.openxmlformats.org/spreadsheetml/2006/main" count="182" uniqueCount="55">
  <si>
    <t>Parameters</t>
  </si>
  <si>
    <t>Annual contribution</t>
  </si>
  <si>
    <t>Loan amount</t>
  </si>
  <si>
    <t>Loan rate</t>
  </si>
  <si>
    <t>Asset returns p.a.</t>
  </si>
  <si>
    <t>Simulation</t>
  </si>
  <si>
    <t>Year</t>
  </si>
  <si>
    <t>Simulated returns</t>
  </si>
  <si>
    <t>Simulated fund values</t>
  </si>
  <si>
    <t>Time</t>
  </si>
  <si>
    <t>Age</t>
  </si>
  <si>
    <t>Fund exceeds £70,000?</t>
  </si>
  <si>
    <t>[1]</t>
  </si>
  <si>
    <t>Probability fund exceeeds £70,000</t>
  </si>
  <si>
    <t>Utility</t>
  </si>
  <si>
    <t>Expected utility</t>
  </si>
  <si>
    <t>[2] for 1+returns</t>
  </si>
  <si>
    <t>Expected fund value</t>
  </si>
  <si>
    <t>Loan</t>
  </si>
  <si>
    <t>Final net value</t>
  </si>
  <si>
    <t>Comments:</t>
  </si>
  <si>
    <t>(ii) and (iv) suggest that neither route is good</t>
  </si>
  <si>
    <t>…because the fund never reaches £70,000</t>
  </si>
  <si>
    <t>It does get closer in two of the scenarios…</t>
  </si>
  <si>
    <t>…though with a lower fund in the worse scenarios using a loan</t>
  </si>
  <si>
    <t>(iii) and (v) suggest that the basic investment is the better route</t>
  </si>
  <si>
    <t>…because it increases the expected utility from 60 to 64</t>
  </si>
  <si>
    <t>These two approaches suggest different courses of action</t>
  </si>
  <si>
    <t>…because the utility function gives some weight to how close portfolios get to the £70,000 target</t>
  </si>
  <si>
    <t>…rather than just considering whether it has been met or not</t>
  </si>
  <si>
    <t>The utility function gives no additional utility above £70,000</t>
  </si>
  <si>
    <t>…and the same is true for just considering whether the target has been met</t>
  </si>
  <si>
    <t>If we looked at more than five simulations it is likely that some would reach £70,000</t>
  </si>
  <si>
    <t>[Max 7]</t>
  </si>
  <si>
    <t>[1] for correct number of contributions</t>
  </si>
  <si>
    <t>[1] for correct timing of contributions</t>
  </si>
  <si>
    <t>[1] for correct timing of investment returns</t>
  </si>
  <si>
    <t>Or if returns have been averaged across scenarios:</t>
  </si>
  <si>
    <t>Maximum [4] marks in total for this route</t>
  </si>
  <si>
    <t>Or if returns have been averaged down scenarios:</t>
  </si>
  <si>
    <t>Maximum [2] marks in total for this route</t>
  </si>
  <si>
    <t>[0.5] for correct timing of contributions</t>
  </si>
  <si>
    <t>[0.5] for correct timing of investment returns</t>
  </si>
  <si>
    <t>No need to show working is the answer is 0% (or 100%)</t>
  </si>
  <si>
    <t>This question part is likely to be impossible for anyone who averaged the returns in (i)</t>
  </si>
  <si>
    <t>[0.5]</t>
  </si>
  <si>
    <t>No need for max in formulae if all fund values are below 70,000</t>
  </si>
  <si>
    <t>[1] for correct number of repayments</t>
  </si>
  <si>
    <t>[1] for correct timing of repayments</t>
  </si>
  <si>
    <t>[1] for correct timing of interest</t>
  </si>
  <si>
    <t>[0.5] for correct timing of interest</t>
  </si>
  <si>
    <t>[0.5] for correct number and timing of repayments</t>
  </si>
  <si>
    <t>Maximum [1] mark in total for this route</t>
  </si>
  <si>
    <t>[Give credit to any other distinct, valid points if clearly explained]</t>
  </si>
  <si>
    <t>[Some marks are possible if comments are just general without having answered rest of question but max 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</si>
</sst>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0_-;\-* #,##0.000_-;_-* &quot;-&quot;??_-;_-@_-"/>
    <numFmt numFmtId="165" formatCode="_-* #,##0_-;\-* #,##0_-;_-* &quot;-&quot;??_-;_-@_-"/>
    <numFmt numFmtId="166" formatCode="_-* #,##0.0_-;\-* #,##0.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9" fontId="0" fillId="0" borderId="0" xfId="2" applyFont="1"/>
    <xf numFmtId="9" fontId="0" fillId="0" borderId="0" xfId="0" applyNumberFormat="1"/>
    <xf numFmtId="164" fontId="0" fillId="0" borderId="0" xfId="1" applyNumberFormat="1" applyFont="1"/>
    <xf numFmtId="165" fontId="0" fillId="0" borderId="0" xfId="1" applyNumberFormat="1" applyFont="1"/>
    <xf numFmtId="0" fontId="0" fillId="2" borderId="0" xfId="0" applyFill="1"/>
    <xf numFmtId="164" fontId="0" fillId="2" borderId="0" xfId="1" applyNumberFormat="1" applyFont="1" applyFill="1"/>
    <xf numFmtId="165" fontId="0" fillId="2" borderId="0" xfId="0" applyNumberFormat="1" applyFill="1"/>
    <xf numFmtId="165" fontId="0" fillId="2" borderId="0" xfId="1" applyNumberFormat="1" applyFont="1" applyFill="1"/>
    <xf numFmtId="9" fontId="0" fillId="2" borderId="0" xfId="2" applyFont="1" applyFill="1"/>
    <xf numFmtId="164" fontId="0" fillId="3" borderId="0" xfId="1" applyNumberFormat="1" applyFont="1" applyFill="1"/>
    <xf numFmtId="0" fontId="0" fillId="3" borderId="0" xfId="0" applyFill="1"/>
    <xf numFmtId="43" fontId="0" fillId="3" borderId="0" xfId="1" applyFont="1" applyFill="1"/>
    <xf numFmtId="165" fontId="0" fillId="4" borderId="0" xfId="0" applyNumberFormat="1" applyFill="1"/>
    <xf numFmtId="165" fontId="0" fillId="0" borderId="0" xfId="1" applyNumberFormat="1" applyFont="1" applyFill="1"/>
    <xf numFmtId="0" fontId="2" fillId="0" borderId="0" xfId="0" applyFont="1"/>
    <xf numFmtId="165" fontId="0" fillId="0" borderId="0" xfId="0" applyNumberFormat="1"/>
    <xf numFmtId="166" fontId="0" fillId="2" borderId="0" xfId="0" applyNumberFormat="1" applyFill="1"/>
    <xf numFmtId="0" fontId="0" fillId="0" borderId="1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5611D-2454-49E9-BC2C-E8CAF9F4AE16}">
  <dimension ref="A1:F18"/>
  <sheetViews>
    <sheetView tabSelected="1" workbookViewId="0"/>
  </sheetViews>
  <sheetFormatPr defaultRowHeight="15" x14ac:dyDescent="0.25"/>
  <cols>
    <col min="3" max="3" width="9.5703125" bestFit="1" customWidth="1"/>
  </cols>
  <sheetData>
    <row r="1" spans="1:6" x14ac:dyDescent="0.25">
      <c r="A1" s="15" t="s">
        <v>0</v>
      </c>
    </row>
    <row r="2" spans="1:6" x14ac:dyDescent="0.25">
      <c r="A2" t="s">
        <v>1</v>
      </c>
      <c r="C2" s="4">
        <v>5000</v>
      </c>
    </row>
    <row r="3" spans="1:6" x14ac:dyDescent="0.25">
      <c r="A3" t="s">
        <v>2</v>
      </c>
      <c r="C3" s="14">
        <v>50000</v>
      </c>
    </row>
    <row r="4" spans="1:6" x14ac:dyDescent="0.25">
      <c r="A4" t="s">
        <v>3</v>
      </c>
      <c r="C4" s="2">
        <v>0.04</v>
      </c>
    </row>
    <row r="6" spans="1:6" x14ac:dyDescent="0.25">
      <c r="A6" s="15" t="s">
        <v>4</v>
      </c>
    </row>
    <row r="7" spans="1:6" x14ac:dyDescent="0.25">
      <c r="B7" t="s">
        <v>5</v>
      </c>
    </row>
    <row r="8" spans="1:6" x14ac:dyDescent="0.25">
      <c r="A8" t="s">
        <v>6</v>
      </c>
      <c r="B8">
        <v>1</v>
      </c>
      <c r="C8">
        <v>2</v>
      </c>
      <c r="D8">
        <v>3</v>
      </c>
      <c r="E8">
        <v>4</v>
      </c>
      <c r="F8">
        <v>5</v>
      </c>
    </row>
    <row r="9" spans="1:6" x14ac:dyDescent="0.25">
      <c r="A9">
        <v>1</v>
      </c>
      <c r="B9" s="1">
        <v>3.0339083428695623E-2</v>
      </c>
      <c r="C9" s="1">
        <v>1.4919270048019406E-3</v>
      </c>
      <c r="D9" s="1">
        <v>-5.2872383004150758E-2</v>
      </c>
      <c r="E9" s="1">
        <v>5.8165551484515632E-2</v>
      </c>
      <c r="F9" s="1">
        <v>-6.8336207116026504E-3</v>
      </c>
    </row>
    <row r="10" spans="1:6" x14ac:dyDescent="0.25">
      <c r="A10">
        <v>2</v>
      </c>
      <c r="B10" s="1">
        <v>5.5649238545580015E-2</v>
      </c>
      <c r="C10" s="1">
        <v>1.2040490537077009E-2</v>
      </c>
      <c r="D10" s="1">
        <v>2.499707881919111E-3</v>
      </c>
      <c r="E10" s="1">
        <v>9.4393105852283554E-2</v>
      </c>
      <c r="F10" s="1">
        <v>4.9984024844619057E-2</v>
      </c>
    </row>
    <row r="11" spans="1:6" x14ac:dyDescent="0.25">
      <c r="A11">
        <v>3</v>
      </c>
      <c r="B11" s="1">
        <v>5.328478704924966E-2</v>
      </c>
      <c r="C11" s="1">
        <v>4.6755512721688097E-2</v>
      </c>
      <c r="D11" s="1">
        <v>8.4340219095829783E-2</v>
      </c>
      <c r="E11" s="1">
        <v>7.5978054828100161E-2</v>
      </c>
      <c r="F11" s="1">
        <v>-1.5330984635557376E-2</v>
      </c>
    </row>
    <row r="12" spans="1:6" x14ac:dyDescent="0.25">
      <c r="A12">
        <v>4</v>
      </c>
      <c r="B12" s="1">
        <v>8.1921383494735656E-2</v>
      </c>
      <c r="C12" s="1">
        <v>6.215084561811568E-2</v>
      </c>
      <c r="D12" s="1">
        <v>8.36779424092291E-2</v>
      </c>
      <c r="E12" s="1">
        <v>8.4301689460221318E-2</v>
      </c>
      <c r="F12" s="1">
        <v>1.3265602442686486E-2</v>
      </c>
    </row>
    <row r="13" spans="1:6" x14ac:dyDescent="0.25">
      <c r="A13">
        <v>5</v>
      </c>
      <c r="B13" s="1">
        <v>1.6677604316885919E-2</v>
      </c>
      <c r="C13" s="1">
        <v>0.12336218149745326</v>
      </c>
      <c r="D13" s="1">
        <v>-3.3819209963126817E-2</v>
      </c>
      <c r="E13" s="1">
        <v>2.5580805362342085E-2</v>
      </c>
      <c r="F13" s="1">
        <v>-1.6618779506261672E-2</v>
      </c>
    </row>
    <row r="14" spans="1:6" x14ac:dyDescent="0.25">
      <c r="A14">
        <v>6</v>
      </c>
      <c r="B14" s="1">
        <v>1.7712328264018362E-2</v>
      </c>
      <c r="C14" s="1">
        <v>-2.2164210872331891E-2</v>
      </c>
      <c r="D14" s="1">
        <v>4.354199448495244E-4</v>
      </c>
      <c r="E14" s="1">
        <v>0.15841982199876625</v>
      </c>
      <c r="F14" s="1">
        <v>1.75778161597544E-2</v>
      </c>
    </row>
    <row r="15" spans="1:6" x14ac:dyDescent="0.25">
      <c r="A15">
        <v>7</v>
      </c>
      <c r="B15" s="1">
        <v>1.5518885999879828E-2</v>
      </c>
      <c r="C15" s="1">
        <v>5.4269029157025583E-2</v>
      </c>
      <c r="D15" s="1">
        <v>3.5864580121948153E-2</v>
      </c>
      <c r="E15" s="1">
        <v>3.8582131238907191E-2</v>
      </c>
      <c r="F15" s="1">
        <v>5.5666013361715061E-2</v>
      </c>
    </row>
    <row r="16" spans="1:6" x14ac:dyDescent="0.25">
      <c r="A16">
        <v>8</v>
      </c>
      <c r="B16" s="1">
        <v>-3.3186351905795886E-2</v>
      </c>
      <c r="C16" s="1">
        <v>0.16885301516029494</v>
      </c>
      <c r="D16" s="1">
        <v>7.1034080105669695E-3</v>
      </c>
      <c r="E16" s="1">
        <v>-2.7624359258881293E-2</v>
      </c>
      <c r="F16" s="1">
        <v>5.5057799684598896E-2</v>
      </c>
    </row>
    <row r="17" spans="1:6" x14ac:dyDescent="0.25">
      <c r="A17">
        <v>9</v>
      </c>
      <c r="B17" s="1">
        <v>1.2344951575113949E-3</v>
      </c>
      <c r="C17" s="1">
        <v>5.8203806086773335E-2</v>
      </c>
      <c r="D17" s="1">
        <v>7.2313092089387299E-2</v>
      </c>
      <c r="E17" s="1">
        <v>1.0860170032726435E-2</v>
      </c>
      <c r="F17" s="1">
        <v>0.11631446897766695</v>
      </c>
    </row>
    <row r="18" spans="1:6" x14ac:dyDescent="0.25">
      <c r="A18">
        <v>10</v>
      </c>
      <c r="B18" s="1">
        <v>0.16940513414487346</v>
      </c>
      <c r="C18" s="1">
        <v>1.4115954169067191E-2</v>
      </c>
      <c r="D18" s="1">
        <v>5.6380512817269635E-2</v>
      </c>
      <c r="E18" s="1">
        <v>1.6682542116576826E-2</v>
      </c>
      <c r="F18" s="1">
        <v>6.0691537012470542E-2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94BF9-5598-479F-B314-47C2A5DFB975}">
  <sheetPr>
    <pageSetUpPr fitToPage="1"/>
  </sheetPr>
  <dimension ref="A1:L59"/>
  <sheetViews>
    <sheetView workbookViewId="0"/>
  </sheetViews>
  <sheetFormatPr defaultRowHeight="15" x14ac:dyDescent="0.25"/>
  <cols>
    <col min="3" max="3" width="9.140625" customWidth="1"/>
    <col min="8" max="8" width="9.140625" customWidth="1"/>
  </cols>
  <sheetData>
    <row r="1" spans="1:12" x14ac:dyDescent="0.25">
      <c r="G1" s="11" t="s">
        <v>16</v>
      </c>
      <c r="L1" s="11" t="s">
        <v>34</v>
      </c>
    </row>
    <row r="2" spans="1:12" x14ac:dyDescent="0.25">
      <c r="L2" s="11" t="s">
        <v>35</v>
      </c>
    </row>
    <row r="3" spans="1:12" x14ac:dyDescent="0.25">
      <c r="C3" t="s">
        <v>7</v>
      </c>
      <c r="H3" t="s">
        <v>8</v>
      </c>
      <c r="L3" s="11" t="s">
        <v>36</v>
      </c>
    </row>
    <row r="4" spans="1:12" x14ac:dyDescent="0.25">
      <c r="A4" t="s">
        <v>9</v>
      </c>
      <c r="B4" t="s">
        <v>10</v>
      </c>
      <c r="C4">
        <v>1</v>
      </c>
      <c r="D4">
        <v>2</v>
      </c>
      <c r="E4">
        <v>3</v>
      </c>
      <c r="F4">
        <v>4</v>
      </c>
      <c r="G4">
        <v>5</v>
      </c>
      <c r="H4">
        <v>1</v>
      </c>
      <c r="I4">
        <v>2</v>
      </c>
      <c r="J4">
        <v>3</v>
      </c>
      <c r="K4">
        <v>4</v>
      </c>
      <c r="L4">
        <v>5</v>
      </c>
    </row>
    <row r="5" spans="1:12" x14ac:dyDescent="0.25">
      <c r="A5">
        <v>0</v>
      </c>
      <c r="B5" s="5">
        <v>50</v>
      </c>
      <c r="C5" s="6">
        <f>1+Data!B9</f>
        <v>1.0303390834286956</v>
      </c>
      <c r="D5" s="6">
        <f>1+Data!C9</f>
        <v>1.0014919270048019</v>
      </c>
      <c r="E5" s="6">
        <f>1+Data!D9</f>
        <v>0.94712761699584924</v>
      </c>
      <c r="F5" s="6">
        <f>1+Data!E9</f>
        <v>1.0581655514845156</v>
      </c>
      <c r="G5" s="6">
        <f>1+Data!F9</f>
        <v>0.99316637928839735</v>
      </c>
      <c r="H5" s="13">
        <f>Contribution</f>
        <v>5000</v>
      </c>
      <c r="I5" s="13">
        <f>Contribution</f>
        <v>5000</v>
      </c>
      <c r="J5" s="13">
        <f>Contribution</f>
        <v>5000</v>
      </c>
      <c r="K5" s="13">
        <f>Contribution</f>
        <v>5000</v>
      </c>
      <c r="L5" s="13">
        <f>Contribution</f>
        <v>5000</v>
      </c>
    </row>
    <row r="6" spans="1:12" x14ac:dyDescent="0.25">
      <c r="A6">
        <v>1</v>
      </c>
      <c r="B6" s="5">
        <v>51</v>
      </c>
      <c r="C6" s="6">
        <f>1+Data!B10</f>
        <v>1.05564923854558</v>
      </c>
      <c r="D6" s="6">
        <f>1+Data!C10</f>
        <v>1.012040490537077</v>
      </c>
      <c r="E6" s="6">
        <f>1+Data!D10</f>
        <v>1.0024997078819191</v>
      </c>
      <c r="F6" s="6">
        <f>1+Data!E10</f>
        <v>1.0943931058522836</v>
      </c>
      <c r="G6" s="6">
        <f>1+Data!F10</f>
        <v>1.0499840248446191</v>
      </c>
      <c r="H6" s="7">
        <f t="shared" ref="H6:H14" si="0">H5*C5+Contribution</f>
        <v>10151.695417143477</v>
      </c>
      <c r="I6" s="7">
        <f t="shared" ref="I6:I14" si="1">I5*D5+Contribution</f>
        <v>10007.45963502401</v>
      </c>
      <c r="J6" s="7">
        <f t="shared" ref="J6:J14" si="2">J5*E5+Contribution</f>
        <v>9735.6380849792458</v>
      </c>
      <c r="K6" s="7">
        <f t="shared" ref="K6:K14" si="3">K5*F5+Contribution</f>
        <v>10290.827757422579</v>
      </c>
      <c r="L6" s="7">
        <f t="shared" ref="L6:L14" si="4">L5*G5+Contribution</f>
        <v>9965.8318964419868</v>
      </c>
    </row>
    <row r="7" spans="1:12" x14ac:dyDescent="0.25">
      <c r="A7">
        <v>2</v>
      </c>
      <c r="B7" s="5">
        <v>52</v>
      </c>
      <c r="C7" s="6">
        <f>1+Data!B11</f>
        <v>1.0532847870492497</v>
      </c>
      <c r="D7" s="6">
        <f>1+Data!C11</f>
        <v>1.0467555127216881</v>
      </c>
      <c r="E7" s="6">
        <f>1+Data!D11</f>
        <v>1.0843402190958298</v>
      </c>
      <c r="F7" s="6">
        <f>1+Data!E11</f>
        <v>1.0759780548281002</v>
      </c>
      <c r="G7" s="6">
        <f>1+Data!F11</f>
        <v>0.98466901536444262</v>
      </c>
      <c r="H7" s="7">
        <f t="shared" si="0"/>
        <v>15716.629537054167</v>
      </c>
      <c r="I7" s="7">
        <f t="shared" si="1"/>
        <v>15127.954358059696</v>
      </c>
      <c r="J7" s="7">
        <f t="shared" si="2"/>
        <v>14759.97433623578</v>
      </c>
      <c r="K7" s="7">
        <f t="shared" si="3"/>
        <v>16262.210951236586</v>
      </c>
      <c r="L7" s="7">
        <f t="shared" si="4"/>
        <v>15463.964285551041</v>
      </c>
    </row>
    <row r="8" spans="1:12" x14ac:dyDescent="0.25">
      <c r="A8">
        <v>3</v>
      </c>
      <c r="B8" s="5">
        <v>53</v>
      </c>
      <c r="C8" s="6">
        <f>1+Data!B12</f>
        <v>1.0819213834947357</v>
      </c>
      <c r="D8" s="6">
        <f>1+Data!C12</f>
        <v>1.0621508456181157</v>
      </c>
      <c r="E8" s="6">
        <f>1+Data!D12</f>
        <v>1.0836779424092291</v>
      </c>
      <c r="F8" s="6">
        <f>1+Data!E12</f>
        <v>1.0843016894602213</v>
      </c>
      <c r="G8" s="6">
        <f>1+Data!F12</f>
        <v>1.0132656024426865</v>
      </c>
      <c r="H8" s="7">
        <f t="shared" si="0"/>
        <v>21554.086795068044</v>
      </c>
      <c r="I8" s="7">
        <f t="shared" si="1"/>
        <v>20835.269620501072</v>
      </c>
      <c r="J8" s="7">
        <f t="shared" si="2"/>
        <v>21004.833805602731</v>
      </c>
      <c r="K8" s="7">
        <f t="shared" si="3"/>
        <v>22497.78210651577</v>
      </c>
      <c r="L8" s="7">
        <f t="shared" si="4"/>
        <v>20226.886486684452</v>
      </c>
    </row>
    <row r="9" spans="1:12" x14ac:dyDescent="0.25">
      <c r="A9">
        <v>4</v>
      </c>
      <c r="B9" s="5">
        <v>54</v>
      </c>
      <c r="C9" s="6">
        <f>1+Data!B13</f>
        <v>1.0166776043168859</v>
      </c>
      <c r="D9" s="6">
        <f>1+Data!C13</f>
        <v>1.1233621814974533</v>
      </c>
      <c r="E9" s="6">
        <f>1+Data!D13</f>
        <v>0.96618079003687318</v>
      </c>
      <c r="F9" s="6">
        <f>1+Data!E13</f>
        <v>1.0255808053623421</v>
      </c>
      <c r="G9" s="6">
        <f>1+Data!F13</f>
        <v>0.98338122049373833</v>
      </c>
      <c r="H9" s="7">
        <f t="shared" si="0"/>
        <v>28319.827405285632</v>
      </c>
      <c r="I9" s="7">
        <f t="shared" si="1"/>
        <v>27130.19924609665</v>
      </c>
      <c r="J9" s="7">
        <f t="shared" si="2"/>
        <v>27762.475079103384</v>
      </c>
      <c r="K9" s="7">
        <f t="shared" si="3"/>
        <v>29394.383147202985</v>
      </c>
      <c r="L9" s="7">
        <f t="shared" si="4"/>
        <v>25495.208321470156</v>
      </c>
    </row>
    <row r="10" spans="1:12" x14ac:dyDescent="0.25">
      <c r="A10">
        <v>5</v>
      </c>
      <c r="B10" s="5">
        <v>55</v>
      </c>
      <c r="C10" s="6">
        <f>1+Data!B14</f>
        <v>1.0177123282640184</v>
      </c>
      <c r="D10" s="6">
        <f>1+Data!C14</f>
        <v>0.97783578912766811</v>
      </c>
      <c r="E10" s="6">
        <f>1+Data!D14</f>
        <v>1.0004354199448495</v>
      </c>
      <c r="F10" s="6">
        <f>1+Data!E14</f>
        <v>1.1584198219987663</v>
      </c>
      <c r="G10" s="6">
        <f>1+Data!F14</f>
        <v>1.0175778161597544</v>
      </c>
      <c r="H10" s="7">
        <f t="shared" si="0"/>
        <v>33792.134281073493</v>
      </c>
      <c r="I10" s="7">
        <f t="shared" si="1"/>
        <v>35477.039809555696</v>
      </c>
      <c r="J10" s="7">
        <f t="shared" si="2"/>
        <v>31823.57010530711</v>
      </c>
      <c r="K10" s="7">
        <f t="shared" si="3"/>
        <v>35146.31514123769</v>
      </c>
      <c r="L10" s="7">
        <f t="shared" si="4"/>
        <v>30071.509075909435</v>
      </c>
    </row>
    <row r="11" spans="1:12" x14ac:dyDescent="0.25">
      <c r="A11">
        <v>6</v>
      </c>
      <c r="B11" s="5">
        <v>56</v>
      </c>
      <c r="C11" s="6">
        <f>1+Data!B15</f>
        <v>1.0155188859998798</v>
      </c>
      <c r="D11" s="6">
        <f>1+Data!C15</f>
        <v>1.0542690291570256</v>
      </c>
      <c r="E11" s="6">
        <f>1+Data!D15</f>
        <v>1.0358645801219482</v>
      </c>
      <c r="F11" s="6">
        <f>1+Data!E15</f>
        <v>1.0385821312389072</v>
      </c>
      <c r="G11" s="6">
        <f>1+Data!F15</f>
        <v>1.0556660133617151</v>
      </c>
      <c r="H11" s="7">
        <f t="shared" si="0"/>
        <v>39390.671656201652</v>
      </c>
      <c r="I11" s="7">
        <f t="shared" si="1"/>
        <v>39690.719218090591</v>
      </c>
      <c r="J11" s="7">
        <f t="shared" si="2"/>
        <v>36837.426722447279</v>
      </c>
      <c r="K11" s="7">
        <f t="shared" si="3"/>
        <v>45714.18812982511</v>
      </c>
      <c r="L11" s="7">
        <f t="shared" si="4"/>
        <v>35600.100534092155</v>
      </c>
    </row>
    <row r="12" spans="1:12" x14ac:dyDescent="0.25">
      <c r="A12">
        <v>7</v>
      </c>
      <c r="B12" s="5">
        <v>57</v>
      </c>
      <c r="C12" s="6">
        <f>1+Data!B16</f>
        <v>0.96681364809420411</v>
      </c>
      <c r="D12" s="6">
        <f>1+Data!C16</f>
        <v>1.1688530151602949</v>
      </c>
      <c r="E12" s="6">
        <f>1+Data!D16</f>
        <v>1.007103408010567</v>
      </c>
      <c r="F12" s="6">
        <f>1+Data!E16</f>
        <v>0.97237564074111871</v>
      </c>
      <c r="G12" s="6">
        <f>1+Data!F16</f>
        <v>1.0550577996845989</v>
      </c>
      <c r="H12" s="7">
        <f t="shared" si="0"/>
        <v>45001.97099909294</v>
      </c>
      <c r="I12" s="7">
        <f t="shared" si="1"/>
        <v>46844.696016600465</v>
      </c>
      <c r="J12" s="7">
        <f t="shared" si="2"/>
        <v>43158.58556462088</v>
      </c>
      <c r="K12" s="7">
        <f t="shared" si="3"/>
        <v>52477.938935730119</v>
      </c>
      <c r="L12" s="7">
        <f t="shared" si="4"/>
        <v>42581.816206101328</v>
      </c>
    </row>
    <row r="13" spans="1:12" x14ac:dyDescent="0.25">
      <c r="A13">
        <v>8</v>
      </c>
      <c r="B13" s="5">
        <v>58</v>
      </c>
      <c r="C13" s="6">
        <f>1+Data!B17</f>
        <v>1.0012344951575114</v>
      </c>
      <c r="D13" s="6">
        <f>1+Data!C17</f>
        <v>1.0582038060867733</v>
      </c>
      <c r="E13" s="6">
        <f>1+Data!D17</f>
        <v>1.0723130920893873</v>
      </c>
      <c r="F13" s="6">
        <f>1+Data!E17</f>
        <v>1.0108601700327264</v>
      </c>
      <c r="G13" s="6">
        <f>1+Data!F17</f>
        <v>1.116314468977667</v>
      </c>
      <c r="H13" s="7">
        <f t="shared" si="0"/>
        <v>48508.519753062625</v>
      </c>
      <c r="I13" s="7">
        <f t="shared" si="1"/>
        <v>59754.564183270908</v>
      </c>
      <c r="J13" s="7">
        <f t="shared" si="2"/>
        <v>48465.158607045349</v>
      </c>
      <c r="K13" s="7">
        <f t="shared" si="3"/>
        <v>56028.269497403875</v>
      </c>
      <c r="L13" s="7">
        <f t="shared" si="4"/>
        <v>49926.277312983264</v>
      </c>
    </row>
    <row r="14" spans="1:12" x14ac:dyDescent="0.25">
      <c r="A14">
        <v>9</v>
      </c>
      <c r="B14" s="5">
        <v>59</v>
      </c>
      <c r="C14" s="6">
        <f>1+Data!B18</f>
        <v>1.1694051341448735</v>
      </c>
      <c r="D14" s="6">
        <f>1+Data!C18</f>
        <v>1.0141159541690672</v>
      </c>
      <c r="E14" s="6">
        <f>1+Data!D18</f>
        <v>1.0563805128172696</v>
      </c>
      <c r="F14" s="6">
        <f>1+Data!E18</f>
        <v>1.0166825421165768</v>
      </c>
      <c r="G14" s="6">
        <f>1+Data!F18</f>
        <v>1.0606915370124705</v>
      </c>
      <c r="H14" s="7">
        <f t="shared" si="0"/>
        <v>53568.403285795823</v>
      </c>
      <c r="I14" s="7">
        <f t="shared" si="1"/>
        <v>68232.507249793649</v>
      </c>
      <c r="J14" s="7">
        <f t="shared" si="2"/>
        <v>56969.824084523381</v>
      </c>
      <c r="K14" s="7">
        <f t="shared" si="3"/>
        <v>61636.7460307851</v>
      </c>
      <c r="L14" s="7">
        <f t="shared" si="4"/>
        <v>60733.425746674657</v>
      </c>
    </row>
    <row r="15" spans="1:12" x14ac:dyDescent="0.25">
      <c r="A15">
        <v>10</v>
      </c>
      <c r="B15" s="5">
        <v>60</v>
      </c>
      <c r="C15" s="6"/>
      <c r="D15" s="6"/>
      <c r="E15" s="6"/>
      <c r="F15" s="6"/>
      <c r="G15" s="6"/>
      <c r="H15" s="13">
        <f>H14*C14</f>
        <v>62643.165830352744</v>
      </c>
      <c r="I15" s="13">
        <f t="shared" ref="I15:L15" si="5">I14*D14</f>
        <v>69195.674194972278</v>
      </c>
      <c r="J15" s="13">
        <f t="shared" si="5"/>
        <v>60181.811981518447</v>
      </c>
      <c r="K15" s="13">
        <f t="shared" si="5"/>
        <v>62665.003642372423</v>
      </c>
      <c r="L15" s="13">
        <f t="shared" si="5"/>
        <v>64419.430703273094</v>
      </c>
    </row>
    <row r="17" spans="1:7" x14ac:dyDescent="0.25">
      <c r="A17" t="s">
        <v>17</v>
      </c>
      <c r="C17" s="8">
        <f>AVERAGE(H15:L15)</f>
        <v>63821.017270497803</v>
      </c>
      <c r="D17" s="10" t="s">
        <v>12</v>
      </c>
      <c r="F17" s="3"/>
      <c r="G17" s="3"/>
    </row>
    <row r="18" spans="1:7" s="18" customFormat="1" x14ac:dyDescent="0.25"/>
    <row r="20" spans="1:7" x14ac:dyDescent="0.25">
      <c r="A20" t="s">
        <v>37</v>
      </c>
    </row>
    <row r="22" spans="1:7" x14ac:dyDescent="0.25">
      <c r="D22" s="11" t="s">
        <v>34</v>
      </c>
    </row>
    <row r="23" spans="1:7" x14ac:dyDescent="0.25">
      <c r="D23" s="11" t="s">
        <v>35</v>
      </c>
    </row>
    <row r="24" spans="1:7" x14ac:dyDescent="0.25">
      <c r="D24" s="11" t="s">
        <v>36</v>
      </c>
    </row>
    <row r="25" spans="1:7" x14ac:dyDescent="0.25">
      <c r="A25" t="s">
        <v>9</v>
      </c>
      <c r="B25" t="s">
        <v>10</v>
      </c>
      <c r="C25" t="s">
        <v>7</v>
      </c>
      <c r="D25" t="s">
        <v>8</v>
      </c>
    </row>
    <row r="26" spans="1:7" x14ac:dyDescent="0.25">
      <c r="A26">
        <v>0</v>
      </c>
      <c r="B26" s="5">
        <v>50</v>
      </c>
      <c r="C26" s="6">
        <f>AVERAGE(C5:G5)</f>
        <v>1.0060581116404519</v>
      </c>
      <c r="D26" s="13">
        <f>Contribution</f>
        <v>5000</v>
      </c>
    </row>
    <row r="27" spans="1:7" x14ac:dyDescent="0.25">
      <c r="A27">
        <v>1</v>
      </c>
      <c r="B27" s="5">
        <v>51</v>
      </c>
      <c r="C27" s="6">
        <f t="shared" ref="C27:C35" si="6">AVERAGE(C6:G6)</f>
        <v>1.0429133135322957</v>
      </c>
      <c r="D27" s="7">
        <f t="shared" ref="D27:D35" si="7">D26*C26+Contribution</f>
        <v>10030.290558202259</v>
      </c>
    </row>
    <row r="28" spans="1:7" x14ac:dyDescent="0.25">
      <c r="A28">
        <v>2</v>
      </c>
      <c r="B28" s="5">
        <v>52</v>
      </c>
      <c r="C28" s="6">
        <f t="shared" si="6"/>
        <v>1.049005517811862</v>
      </c>
      <c r="D28" s="7">
        <f t="shared" si="7"/>
        <v>15460.723561746418</v>
      </c>
    </row>
    <row r="29" spans="1:7" x14ac:dyDescent="0.25">
      <c r="A29">
        <v>3</v>
      </c>
      <c r="B29" s="5">
        <v>53</v>
      </c>
      <c r="C29" s="6">
        <f t="shared" si="6"/>
        <v>1.0650634926849976</v>
      </c>
      <c r="D29" s="7">
        <f t="shared" si="7"/>
        <v>21218.384325635856</v>
      </c>
    </row>
    <row r="30" spans="1:7" x14ac:dyDescent="0.25">
      <c r="A30">
        <v>4</v>
      </c>
      <c r="B30" s="5">
        <v>54</v>
      </c>
      <c r="C30" s="6">
        <f t="shared" si="6"/>
        <v>1.0230365203414586</v>
      </c>
      <c r="D30" s="7">
        <f t="shared" si="7"/>
        <v>27598.926518994333</v>
      </c>
    </row>
    <row r="31" spans="1:7" x14ac:dyDescent="0.25">
      <c r="A31">
        <v>5</v>
      </c>
      <c r="B31" s="5">
        <v>55</v>
      </c>
      <c r="C31" s="6">
        <f t="shared" si="6"/>
        <v>1.0343962350990112</v>
      </c>
      <c r="D31" s="7">
        <f t="shared" si="7"/>
        <v>33234.709751151568</v>
      </c>
    </row>
    <row r="32" spans="1:7" x14ac:dyDescent="0.25">
      <c r="A32">
        <v>6</v>
      </c>
      <c r="B32" s="5">
        <v>56</v>
      </c>
      <c r="C32" s="6">
        <f t="shared" si="6"/>
        <v>1.0399801279758951</v>
      </c>
      <c r="D32" s="7">
        <f t="shared" si="7"/>
        <v>39377.858641199578</v>
      </c>
    </row>
    <row r="33" spans="1:12" x14ac:dyDescent="0.25">
      <c r="A33">
        <v>7</v>
      </c>
      <c r="B33" s="5">
        <v>57</v>
      </c>
      <c r="C33" s="6">
        <f t="shared" si="6"/>
        <v>1.0340407023381568</v>
      </c>
      <c r="D33" s="7">
        <f t="shared" si="7"/>
        <v>45952.190469091445</v>
      </c>
    </row>
    <row r="34" spans="1:12" x14ac:dyDescent="0.25">
      <c r="A34">
        <v>8</v>
      </c>
      <c r="B34" s="5">
        <v>58</v>
      </c>
      <c r="C34" s="6">
        <f t="shared" si="6"/>
        <v>1.0517852064688131</v>
      </c>
      <c r="D34" s="7">
        <f t="shared" si="7"/>
        <v>52516.435306636071</v>
      </c>
    </row>
    <row r="35" spans="1:12" x14ac:dyDescent="0.25">
      <c r="A35">
        <v>9</v>
      </c>
      <c r="B35" s="5">
        <v>59</v>
      </c>
      <c r="C35" s="6">
        <f t="shared" si="6"/>
        <v>1.0634551360520514</v>
      </c>
      <c r="D35" s="7">
        <f t="shared" si="7"/>
        <v>60236.009751996287</v>
      </c>
    </row>
    <row r="36" spans="1:12" x14ac:dyDescent="0.25">
      <c r="A36">
        <v>10</v>
      </c>
      <c r="B36" s="5">
        <v>60</v>
      </c>
      <c r="C36" s="6"/>
      <c r="D36" s="13">
        <f>D35*C35</f>
        <v>64058.293946041907</v>
      </c>
      <c r="E36" s="10" t="s">
        <v>12</v>
      </c>
    </row>
    <row r="38" spans="1:12" x14ac:dyDescent="0.25">
      <c r="A38" t="s">
        <v>17</v>
      </c>
      <c r="C38" s="8">
        <f>D36</f>
        <v>64058.293946041907</v>
      </c>
      <c r="D38" s="10" t="s">
        <v>12</v>
      </c>
    </row>
    <row r="39" spans="1:12" x14ac:dyDescent="0.25">
      <c r="D39" s="11" t="s">
        <v>38</v>
      </c>
    </row>
    <row r="40" spans="1:12" s="18" customFormat="1" x14ac:dyDescent="0.25"/>
    <row r="42" spans="1:12" x14ac:dyDescent="0.25">
      <c r="A42" t="s">
        <v>39</v>
      </c>
    </row>
    <row r="43" spans="1:12" x14ac:dyDescent="0.25">
      <c r="L43" s="11" t="s">
        <v>41</v>
      </c>
    </row>
    <row r="44" spans="1:12" x14ac:dyDescent="0.25">
      <c r="C44" t="s">
        <v>7</v>
      </c>
      <c r="H44" t="s">
        <v>8</v>
      </c>
      <c r="L44" s="11" t="s">
        <v>42</v>
      </c>
    </row>
    <row r="45" spans="1:12" x14ac:dyDescent="0.25">
      <c r="A45" t="s">
        <v>9</v>
      </c>
      <c r="B45" t="s">
        <v>10</v>
      </c>
      <c r="C45">
        <v>1</v>
      </c>
      <c r="D45">
        <v>2</v>
      </c>
      <c r="E45">
        <v>3</v>
      </c>
      <c r="F45">
        <v>4</v>
      </c>
      <c r="G45">
        <v>5</v>
      </c>
      <c r="H45">
        <v>1</v>
      </c>
      <c r="I45">
        <v>2</v>
      </c>
      <c r="J45">
        <v>3</v>
      </c>
      <c r="K45">
        <v>4</v>
      </c>
      <c r="L45">
        <v>5</v>
      </c>
    </row>
    <row r="46" spans="1:12" x14ac:dyDescent="0.25">
      <c r="A46">
        <v>0</v>
      </c>
      <c r="B46" s="5">
        <v>50</v>
      </c>
      <c r="C46" s="6">
        <f>AVERAGE(C$5:C$14)</f>
        <v>1.0408556588495634</v>
      </c>
      <c r="D46" s="6">
        <f t="shared" ref="D46:G55" si="8">AVERAGE(D$5:D$14)</f>
        <v>1.0519078551079966</v>
      </c>
      <c r="E46" s="6">
        <f t="shared" si="8"/>
        <v>1.0255923289403723</v>
      </c>
      <c r="F46" s="6">
        <f t="shared" si="8"/>
        <v>1.0535339513115558</v>
      </c>
      <c r="G46" s="6">
        <f t="shared" si="8"/>
        <v>1.0329773877630088</v>
      </c>
      <c r="H46" s="13">
        <f>Contribution</f>
        <v>5000</v>
      </c>
      <c r="I46" s="13">
        <f>Contribution</f>
        <v>5000</v>
      </c>
      <c r="J46" s="13">
        <f>Contribution</f>
        <v>5000</v>
      </c>
      <c r="K46" s="13">
        <f>Contribution</f>
        <v>5000</v>
      </c>
      <c r="L46" s="13">
        <f>Contribution</f>
        <v>5000</v>
      </c>
    </row>
    <row r="47" spans="1:12" x14ac:dyDescent="0.25">
      <c r="A47">
        <v>1</v>
      </c>
      <c r="B47" s="5">
        <v>51</v>
      </c>
      <c r="C47" s="6">
        <f t="shared" ref="C47:C55" si="9">AVERAGE(C$5:C$14)</f>
        <v>1.0408556588495634</v>
      </c>
      <c r="D47" s="6">
        <f t="shared" si="8"/>
        <v>1.0519078551079966</v>
      </c>
      <c r="E47" s="6">
        <f t="shared" si="8"/>
        <v>1.0255923289403723</v>
      </c>
      <c r="F47" s="6">
        <f t="shared" si="8"/>
        <v>1.0535339513115558</v>
      </c>
      <c r="G47" s="6">
        <f t="shared" si="8"/>
        <v>1.0329773877630088</v>
      </c>
      <c r="H47" s="7">
        <f t="shared" ref="H47:H55" si="10">H46*C46+Contribution</f>
        <v>10204.278294247817</v>
      </c>
      <c r="I47" s="7">
        <f t="shared" ref="I47:I55" si="11">I46*D46+Contribution</f>
        <v>10259.539275539983</v>
      </c>
      <c r="J47" s="7">
        <f t="shared" ref="J47:J55" si="12">J46*E46+Contribution</f>
        <v>10127.961644701862</v>
      </c>
      <c r="K47" s="7">
        <f t="shared" ref="K47:K55" si="13">K46*F46+Contribution</f>
        <v>10267.669756557778</v>
      </c>
      <c r="L47" s="7">
        <f t="shared" ref="L47:L55" si="14">L46*G46+Contribution</f>
        <v>10164.886938815045</v>
      </c>
    </row>
    <row r="48" spans="1:12" x14ac:dyDescent="0.25">
      <c r="A48">
        <v>2</v>
      </c>
      <c r="B48" s="5">
        <v>52</v>
      </c>
      <c r="C48" s="6">
        <f t="shared" si="9"/>
        <v>1.0408556588495634</v>
      </c>
      <c r="D48" s="6">
        <f t="shared" si="8"/>
        <v>1.0519078551079966</v>
      </c>
      <c r="E48" s="6">
        <f t="shared" si="8"/>
        <v>1.0255923289403723</v>
      </c>
      <c r="F48" s="6">
        <f t="shared" si="8"/>
        <v>1.0535339513115558</v>
      </c>
      <c r="G48" s="6">
        <f t="shared" si="8"/>
        <v>1.0329773877630088</v>
      </c>
      <c r="H48" s="7">
        <f t="shared" si="10"/>
        <v>15621.180807043611</v>
      </c>
      <c r="I48" s="7">
        <f t="shared" si="11"/>
        <v>15792.089953729512</v>
      </c>
      <c r="J48" s="7">
        <f t="shared" si="12"/>
        <v>15387.159770608547</v>
      </c>
      <c r="K48" s="7">
        <f t="shared" si="13"/>
        <v>15817.338689388476</v>
      </c>
      <c r="L48" s="7">
        <f t="shared" si="14"/>
        <v>15500.098356963494</v>
      </c>
    </row>
    <row r="49" spans="1:12" x14ac:dyDescent="0.25">
      <c r="A49">
        <v>3</v>
      </c>
      <c r="B49" s="5">
        <v>53</v>
      </c>
      <c r="C49" s="6">
        <f t="shared" si="9"/>
        <v>1.0408556588495634</v>
      </c>
      <c r="D49" s="6">
        <f t="shared" si="8"/>
        <v>1.0519078551079966</v>
      </c>
      <c r="E49" s="6">
        <f t="shared" si="8"/>
        <v>1.0255923289403723</v>
      </c>
      <c r="F49" s="6">
        <f t="shared" si="8"/>
        <v>1.0535339513115558</v>
      </c>
      <c r="G49" s="6">
        <f t="shared" si="8"/>
        <v>1.0329773877630088</v>
      </c>
      <c r="H49" s="7">
        <f t="shared" si="10"/>
        <v>21259.394440923534</v>
      </c>
      <c r="I49" s="7">
        <f t="shared" si="11"/>
        <v>21611.823470900152</v>
      </c>
      <c r="J49" s="7">
        <f t="shared" si="12"/>
        <v>20780.953024916023</v>
      </c>
      <c r="K49" s="7">
        <f t="shared" si="13"/>
        <v>21664.103328664587</v>
      </c>
      <c r="L49" s="7">
        <f t="shared" si="14"/>
        <v>21011.251110845857</v>
      </c>
    </row>
    <row r="50" spans="1:12" x14ac:dyDescent="0.25">
      <c r="A50">
        <v>4</v>
      </c>
      <c r="B50" s="5">
        <v>54</v>
      </c>
      <c r="C50" s="6">
        <f t="shared" si="9"/>
        <v>1.0408556588495634</v>
      </c>
      <c r="D50" s="6">
        <f t="shared" si="8"/>
        <v>1.0519078551079966</v>
      </c>
      <c r="E50" s="6">
        <f t="shared" si="8"/>
        <v>1.0255923289403723</v>
      </c>
      <c r="F50" s="6">
        <f t="shared" si="8"/>
        <v>1.0535339513115558</v>
      </c>
      <c r="G50" s="6">
        <f t="shared" si="8"/>
        <v>1.0329773877630088</v>
      </c>
      <c r="H50" s="7">
        <f t="shared" si="10"/>
        <v>27127.96100755021</v>
      </c>
      <c r="I50" s="7">
        <f t="shared" si="11"/>
        <v>27733.646872247235</v>
      </c>
      <c r="J50" s="7">
        <f t="shared" si="12"/>
        <v>26312.786010424101</v>
      </c>
      <c r="K50" s="7">
        <f t="shared" si="13"/>
        <v>27823.868381469831</v>
      </c>
      <c r="L50" s="7">
        <f t="shared" si="14"/>
        <v>26704.14728611417</v>
      </c>
    </row>
    <row r="51" spans="1:12" x14ac:dyDescent="0.25">
      <c r="A51">
        <v>5</v>
      </c>
      <c r="B51" s="5">
        <v>55</v>
      </c>
      <c r="C51" s="6">
        <f t="shared" si="9"/>
        <v>1.0408556588495634</v>
      </c>
      <c r="D51" s="6">
        <f t="shared" si="8"/>
        <v>1.0519078551079966</v>
      </c>
      <c r="E51" s="6">
        <f t="shared" si="8"/>
        <v>1.0255923289403723</v>
      </c>
      <c r="F51" s="6">
        <f t="shared" si="8"/>
        <v>1.0535339513115558</v>
      </c>
      <c r="G51" s="6">
        <f t="shared" si="8"/>
        <v>1.0329773877630088</v>
      </c>
      <c r="H51" s="7">
        <f t="shared" si="10"/>
        <v>33236.291727758944</v>
      </c>
      <c r="I51" s="7">
        <f t="shared" si="11"/>
        <v>34173.240995708184</v>
      </c>
      <c r="J51" s="7">
        <f t="shared" si="12"/>
        <v>31986.191485340503</v>
      </c>
      <c r="K51" s="7">
        <f t="shared" si="13"/>
        <v>34313.389996702572</v>
      </c>
      <c r="L51" s="7">
        <f t="shared" si="14"/>
        <v>32584.780306048859</v>
      </c>
    </row>
    <row r="52" spans="1:12" x14ac:dyDescent="0.25">
      <c r="A52">
        <v>6</v>
      </c>
      <c r="B52" s="5">
        <v>56</v>
      </c>
      <c r="C52" s="6">
        <f t="shared" si="9"/>
        <v>1.0408556588495634</v>
      </c>
      <c r="D52" s="6">
        <f t="shared" si="8"/>
        <v>1.0519078551079966</v>
      </c>
      <c r="E52" s="6">
        <f t="shared" si="8"/>
        <v>1.0255923289403723</v>
      </c>
      <c r="F52" s="6">
        <f t="shared" si="8"/>
        <v>1.0535339513115558</v>
      </c>
      <c r="G52" s="6">
        <f t="shared" si="8"/>
        <v>1.0329773877630088</v>
      </c>
      <c r="H52" s="7">
        <f t="shared" si="10"/>
        <v>39594.182324012829</v>
      </c>
      <c r="I52" s="7">
        <f t="shared" si="11"/>
        <v>40947.100637884054</v>
      </c>
      <c r="J52" s="7">
        <f t="shared" si="12"/>
        <v>37804.792619383072</v>
      </c>
      <c r="K52" s="7">
        <f t="shared" si="13"/>
        <v>41150.321346120472</v>
      </c>
      <c r="L52" s="7">
        <f t="shared" si="14"/>
        <v>38659.341241373884</v>
      </c>
    </row>
    <row r="53" spans="1:12" x14ac:dyDescent="0.25">
      <c r="A53">
        <v>7</v>
      </c>
      <c r="B53" s="5">
        <v>57</v>
      </c>
      <c r="C53" s="6">
        <f t="shared" si="9"/>
        <v>1.0408556588495634</v>
      </c>
      <c r="D53" s="6">
        <f t="shared" si="8"/>
        <v>1.0519078551079966</v>
      </c>
      <c r="E53" s="6">
        <f t="shared" si="8"/>
        <v>1.0255923289403723</v>
      </c>
      <c r="F53" s="6">
        <f t="shared" si="8"/>
        <v>1.0535339513115558</v>
      </c>
      <c r="G53" s="6">
        <f t="shared" si="8"/>
        <v>1.0329773877630088</v>
      </c>
      <c r="H53" s="7">
        <f t="shared" si="10"/>
        <v>46211.828729470115</v>
      </c>
      <c r="I53" s="7">
        <f t="shared" si="11"/>
        <v>48072.576804887896</v>
      </c>
      <c r="J53" s="7">
        <f t="shared" si="12"/>
        <v>43772.305307620882</v>
      </c>
      <c r="K53" s="7">
        <f t="shared" si="13"/>
        <v>48353.26064551856</v>
      </c>
      <c r="L53" s="7">
        <f t="shared" si="14"/>
        <v>44934.225328153152</v>
      </c>
    </row>
    <row r="54" spans="1:12" x14ac:dyDescent="0.25">
      <c r="A54">
        <v>8</v>
      </c>
      <c r="B54" s="5">
        <v>58</v>
      </c>
      <c r="C54" s="6">
        <f t="shared" si="9"/>
        <v>1.0408556588495634</v>
      </c>
      <c r="D54" s="6">
        <f t="shared" si="8"/>
        <v>1.0519078551079966</v>
      </c>
      <c r="E54" s="6">
        <f t="shared" si="8"/>
        <v>1.0255923289403723</v>
      </c>
      <c r="F54" s="6">
        <f t="shared" si="8"/>
        <v>1.0535339513115558</v>
      </c>
      <c r="G54" s="6">
        <f t="shared" si="8"/>
        <v>1.0329773877630088</v>
      </c>
      <c r="H54" s="7">
        <f t="shared" si="10"/>
        <v>53099.843438855802</v>
      </c>
      <c r="I54" s="7">
        <f t="shared" si="11"/>
        <v>55567.921156344055</v>
      </c>
      <c r="J54" s="7">
        <f t="shared" si="12"/>
        <v>49892.540543531919</v>
      </c>
      <c r="K54" s="7">
        <f t="shared" si="13"/>
        <v>55941.801746670717</v>
      </c>
      <c r="L54" s="7">
        <f t="shared" si="14"/>
        <v>51416.038700630073</v>
      </c>
    </row>
    <row r="55" spans="1:12" x14ac:dyDescent="0.25">
      <c r="A55">
        <v>9</v>
      </c>
      <c r="B55" s="5">
        <v>59</v>
      </c>
      <c r="C55" s="6">
        <f t="shared" si="9"/>
        <v>1.0408556588495634</v>
      </c>
      <c r="D55" s="6">
        <f t="shared" si="8"/>
        <v>1.0519078551079966</v>
      </c>
      <c r="E55" s="6">
        <f t="shared" si="8"/>
        <v>1.0255923289403723</v>
      </c>
      <c r="F55" s="6">
        <f t="shared" si="8"/>
        <v>1.0535339513115558</v>
      </c>
      <c r="G55" s="6">
        <f t="shared" si="8"/>
        <v>1.0329773877630088</v>
      </c>
      <c r="H55" s="7">
        <f t="shared" si="10"/>
        <v>60269.272527358924</v>
      </c>
      <c r="I55" s="7">
        <f t="shared" si="11"/>
        <v>63452.332756380136</v>
      </c>
      <c r="J55" s="7">
        <f t="shared" si="12"/>
        <v>56169.406852792854</v>
      </c>
      <c r="K55" s="7">
        <f t="shared" si="13"/>
        <v>63936.587437657698</v>
      </c>
      <c r="L55" s="7">
        <f t="shared" si="14"/>
        <v>58111.605346098622</v>
      </c>
    </row>
    <row r="56" spans="1:12" x14ac:dyDescent="0.25">
      <c r="A56">
        <v>10</v>
      </c>
      <c r="B56" s="5">
        <v>60</v>
      </c>
      <c r="C56" s="6"/>
      <c r="D56" s="6"/>
      <c r="E56" s="6"/>
      <c r="F56" s="6"/>
      <c r="G56" s="6"/>
      <c r="H56" s="13">
        <f>H55*C55</f>
        <v>62731.613364848068</v>
      </c>
      <c r="I56" s="13">
        <f t="shared" ref="I56" si="15">I55*D55</f>
        <v>66746.007251362695</v>
      </c>
      <c r="J56" s="13">
        <f t="shared" ref="J56" si="16">J55*E55</f>
        <v>57606.912789355134</v>
      </c>
      <c r="K56" s="13">
        <f t="shared" ref="K56" si="17">K55*F55</f>
        <v>67359.365596572301</v>
      </c>
      <c r="L56" s="13">
        <f t="shared" ref="L56" si="18">L55*G55</f>
        <v>60027.974289127851</v>
      </c>
    </row>
    <row r="58" spans="1:12" x14ac:dyDescent="0.25">
      <c r="A58" t="s">
        <v>17</v>
      </c>
      <c r="C58" s="8">
        <f>AVERAGE(H56:L56)</f>
        <v>62894.374658253204</v>
      </c>
      <c r="D58" s="10" t="s">
        <v>12</v>
      </c>
      <c r="F58" s="3"/>
      <c r="G58" s="3"/>
    </row>
    <row r="59" spans="1:12" x14ac:dyDescent="0.25">
      <c r="D59" s="11" t="s">
        <v>40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1156D-4F07-4F6E-AAE4-B3A8147416E5}">
  <sheetPr>
    <pageSetUpPr fitToPage="1"/>
  </sheetPr>
  <dimension ref="A3:M21"/>
  <sheetViews>
    <sheetView workbookViewId="0"/>
  </sheetViews>
  <sheetFormatPr defaultRowHeight="15" x14ac:dyDescent="0.25"/>
  <cols>
    <col min="3" max="3" width="9.140625" customWidth="1"/>
    <col min="8" max="8" width="9.140625" customWidth="1"/>
  </cols>
  <sheetData>
    <row r="3" spans="1:12" x14ac:dyDescent="0.25">
      <c r="C3" t="s">
        <v>7</v>
      </c>
      <c r="H3" t="s">
        <v>8</v>
      </c>
    </row>
    <row r="4" spans="1:12" x14ac:dyDescent="0.25">
      <c r="A4" t="s">
        <v>9</v>
      </c>
      <c r="B4" t="s">
        <v>10</v>
      </c>
      <c r="C4">
        <v>1</v>
      </c>
      <c r="D4">
        <v>2</v>
      </c>
      <c r="E4">
        <v>3</v>
      </c>
      <c r="F4">
        <v>4</v>
      </c>
      <c r="G4">
        <v>5</v>
      </c>
      <c r="H4">
        <v>1</v>
      </c>
      <c r="I4">
        <v>2</v>
      </c>
      <c r="J4">
        <v>3</v>
      </c>
      <c r="K4">
        <v>4</v>
      </c>
      <c r="L4">
        <v>5</v>
      </c>
    </row>
    <row r="5" spans="1:12" x14ac:dyDescent="0.25">
      <c r="A5">
        <v>0</v>
      </c>
      <c r="B5" s="5">
        <v>50</v>
      </c>
      <c r="C5" s="6">
        <f>1+Data!B9</f>
        <v>1.0303390834286956</v>
      </c>
      <c r="D5" s="6">
        <f>1+Data!C9</f>
        <v>1.0014919270048019</v>
      </c>
      <c r="E5" s="6">
        <f>1+Data!D9</f>
        <v>0.94712761699584924</v>
      </c>
      <c r="F5" s="6">
        <f>1+Data!E9</f>
        <v>1.0581655514845156</v>
      </c>
      <c r="G5" s="6">
        <f>1+Data!F9</f>
        <v>0.99316637928839735</v>
      </c>
      <c r="H5" s="13">
        <f>Contribution</f>
        <v>5000</v>
      </c>
      <c r="I5" s="13">
        <f>Contribution</f>
        <v>5000</v>
      </c>
      <c r="J5" s="13">
        <f>Contribution</f>
        <v>5000</v>
      </c>
      <c r="K5" s="13">
        <f>Contribution</f>
        <v>5000</v>
      </c>
      <c r="L5" s="13">
        <f>Contribution</f>
        <v>5000</v>
      </c>
    </row>
    <row r="6" spans="1:12" x14ac:dyDescent="0.25">
      <c r="A6">
        <v>1</v>
      </c>
      <c r="B6" s="5">
        <v>51</v>
      </c>
      <c r="C6" s="6">
        <f>1+Data!B10</f>
        <v>1.05564923854558</v>
      </c>
      <c r="D6" s="6">
        <f>1+Data!C10</f>
        <v>1.012040490537077</v>
      </c>
      <c r="E6" s="6">
        <f>1+Data!D10</f>
        <v>1.0024997078819191</v>
      </c>
      <c r="F6" s="6">
        <f>1+Data!E10</f>
        <v>1.0943931058522836</v>
      </c>
      <c r="G6" s="6">
        <f>1+Data!F10</f>
        <v>1.0499840248446191</v>
      </c>
      <c r="H6" s="7">
        <f t="shared" ref="H6:H14" si="0">H5*C5+Contribution</f>
        <v>10151.695417143477</v>
      </c>
      <c r="I6" s="7">
        <f t="shared" ref="I6:I14" si="1">I5*D5+Contribution</f>
        <v>10007.45963502401</v>
      </c>
      <c r="J6" s="7">
        <f t="shared" ref="J6:J14" si="2">J5*E5+Contribution</f>
        <v>9735.6380849792458</v>
      </c>
      <c r="K6" s="7">
        <f t="shared" ref="K6:K14" si="3">K5*F5+Contribution</f>
        <v>10290.827757422579</v>
      </c>
      <c r="L6" s="7">
        <f t="shared" ref="L6:L14" si="4">L5*G5+Contribution</f>
        <v>9965.8318964419868</v>
      </c>
    </row>
    <row r="7" spans="1:12" x14ac:dyDescent="0.25">
      <c r="A7">
        <v>2</v>
      </c>
      <c r="B7" s="5">
        <v>52</v>
      </c>
      <c r="C7" s="6">
        <f>1+Data!B11</f>
        <v>1.0532847870492497</v>
      </c>
      <c r="D7" s="6">
        <f>1+Data!C11</f>
        <v>1.0467555127216881</v>
      </c>
      <c r="E7" s="6">
        <f>1+Data!D11</f>
        <v>1.0843402190958298</v>
      </c>
      <c r="F7" s="6">
        <f>1+Data!E11</f>
        <v>1.0759780548281002</v>
      </c>
      <c r="G7" s="6">
        <f>1+Data!F11</f>
        <v>0.98466901536444262</v>
      </c>
      <c r="H7" s="7">
        <f t="shared" si="0"/>
        <v>15716.629537054167</v>
      </c>
      <c r="I7" s="7">
        <f t="shared" si="1"/>
        <v>15127.954358059696</v>
      </c>
      <c r="J7" s="7">
        <f t="shared" si="2"/>
        <v>14759.97433623578</v>
      </c>
      <c r="K7" s="7">
        <f t="shared" si="3"/>
        <v>16262.210951236586</v>
      </c>
      <c r="L7" s="7">
        <f t="shared" si="4"/>
        <v>15463.964285551041</v>
      </c>
    </row>
    <row r="8" spans="1:12" x14ac:dyDescent="0.25">
      <c r="A8">
        <v>3</v>
      </c>
      <c r="B8" s="5">
        <v>53</v>
      </c>
      <c r="C8" s="6">
        <f>1+Data!B12</f>
        <v>1.0819213834947357</v>
      </c>
      <c r="D8" s="6">
        <f>1+Data!C12</f>
        <v>1.0621508456181157</v>
      </c>
      <c r="E8" s="6">
        <f>1+Data!D12</f>
        <v>1.0836779424092291</v>
      </c>
      <c r="F8" s="6">
        <f>1+Data!E12</f>
        <v>1.0843016894602213</v>
      </c>
      <c r="G8" s="6">
        <f>1+Data!F12</f>
        <v>1.0132656024426865</v>
      </c>
      <c r="H8" s="7">
        <f t="shared" si="0"/>
        <v>21554.086795068044</v>
      </c>
      <c r="I8" s="7">
        <f t="shared" si="1"/>
        <v>20835.269620501072</v>
      </c>
      <c r="J8" s="7">
        <f t="shared" si="2"/>
        <v>21004.833805602731</v>
      </c>
      <c r="K8" s="7">
        <f t="shared" si="3"/>
        <v>22497.78210651577</v>
      </c>
      <c r="L8" s="7">
        <f t="shared" si="4"/>
        <v>20226.886486684452</v>
      </c>
    </row>
    <row r="9" spans="1:12" x14ac:dyDescent="0.25">
      <c r="A9">
        <v>4</v>
      </c>
      <c r="B9" s="5">
        <v>54</v>
      </c>
      <c r="C9" s="6">
        <f>1+Data!B13</f>
        <v>1.0166776043168859</v>
      </c>
      <c r="D9" s="6">
        <f>1+Data!C13</f>
        <v>1.1233621814974533</v>
      </c>
      <c r="E9" s="6">
        <f>1+Data!D13</f>
        <v>0.96618079003687318</v>
      </c>
      <c r="F9" s="6">
        <f>1+Data!E13</f>
        <v>1.0255808053623421</v>
      </c>
      <c r="G9" s="6">
        <f>1+Data!F13</f>
        <v>0.98338122049373833</v>
      </c>
      <c r="H9" s="7">
        <f t="shared" si="0"/>
        <v>28319.827405285632</v>
      </c>
      <c r="I9" s="7">
        <f t="shared" si="1"/>
        <v>27130.19924609665</v>
      </c>
      <c r="J9" s="7">
        <f t="shared" si="2"/>
        <v>27762.475079103384</v>
      </c>
      <c r="K9" s="7">
        <f t="shared" si="3"/>
        <v>29394.383147202985</v>
      </c>
      <c r="L9" s="7">
        <f t="shared" si="4"/>
        <v>25495.208321470156</v>
      </c>
    </row>
    <row r="10" spans="1:12" x14ac:dyDescent="0.25">
      <c r="A10">
        <v>5</v>
      </c>
      <c r="B10" s="5">
        <v>55</v>
      </c>
      <c r="C10" s="6">
        <f>1+Data!B14</f>
        <v>1.0177123282640184</v>
      </c>
      <c r="D10" s="6">
        <f>1+Data!C14</f>
        <v>0.97783578912766811</v>
      </c>
      <c r="E10" s="6">
        <f>1+Data!D14</f>
        <v>1.0004354199448495</v>
      </c>
      <c r="F10" s="6">
        <f>1+Data!E14</f>
        <v>1.1584198219987663</v>
      </c>
      <c r="G10" s="6">
        <f>1+Data!F14</f>
        <v>1.0175778161597544</v>
      </c>
      <c r="H10" s="7">
        <f t="shared" si="0"/>
        <v>33792.134281073493</v>
      </c>
      <c r="I10" s="7">
        <f t="shared" si="1"/>
        <v>35477.039809555696</v>
      </c>
      <c r="J10" s="7">
        <f t="shared" si="2"/>
        <v>31823.57010530711</v>
      </c>
      <c r="K10" s="7">
        <f t="shared" si="3"/>
        <v>35146.31514123769</v>
      </c>
      <c r="L10" s="7">
        <f t="shared" si="4"/>
        <v>30071.509075909435</v>
      </c>
    </row>
    <row r="11" spans="1:12" x14ac:dyDescent="0.25">
      <c r="A11">
        <v>6</v>
      </c>
      <c r="B11" s="5">
        <v>56</v>
      </c>
      <c r="C11" s="6">
        <f>1+Data!B15</f>
        <v>1.0155188859998798</v>
      </c>
      <c r="D11" s="6">
        <f>1+Data!C15</f>
        <v>1.0542690291570256</v>
      </c>
      <c r="E11" s="6">
        <f>1+Data!D15</f>
        <v>1.0358645801219482</v>
      </c>
      <c r="F11" s="6">
        <f>1+Data!E15</f>
        <v>1.0385821312389072</v>
      </c>
      <c r="G11" s="6">
        <f>1+Data!F15</f>
        <v>1.0556660133617151</v>
      </c>
      <c r="H11" s="7">
        <f t="shared" si="0"/>
        <v>39390.671656201652</v>
      </c>
      <c r="I11" s="7">
        <f t="shared" si="1"/>
        <v>39690.719218090591</v>
      </c>
      <c r="J11" s="7">
        <f t="shared" si="2"/>
        <v>36837.426722447279</v>
      </c>
      <c r="K11" s="7">
        <f t="shared" si="3"/>
        <v>45714.18812982511</v>
      </c>
      <c r="L11" s="7">
        <f t="shared" si="4"/>
        <v>35600.100534092155</v>
      </c>
    </row>
    <row r="12" spans="1:12" x14ac:dyDescent="0.25">
      <c r="A12">
        <v>7</v>
      </c>
      <c r="B12" s="5">
        <v>57</v>
      </c>
      <c r="C12" s="6">
        <f>1+Data!B16</f>
        <v>0.96681364809420411</v>
      </c>
      <c r="D12" s="6">
        <f>1+Data!C16</f>
        <v>1.1688530151602949</v>
      </c>
      <c r="E12" s="6">
        <f>1+Data!D16</f>
        <v>1.007103408010567</v>
      </c>
      <c r="F12" s="6">
        <f>1+Data!E16</f>
        <v>0.97237564074111871</v>
      </c>
      <c r="G12" s="6">
        <f>1+Data!F16</f>
        <v>1.0550577996845989</v>
      </c>
      <c r="H12" s="7">
        <f t="shared" si="0"/>
        <v>45001.97099909294</v>
      </c>
      <c r="I12" s="7">
        <f t="shared" si="1"/>
        <v>46844.696016600465</v>
      </c>
      <c r="J12" s="7">
        <f t="shared" si="2"/>
        <v>43158.58556462088</v>
      </c>
      <c r="K12" s="7">
        <f t="shared" si="3"/>
        <v>52477.938935730119</v>
      </c>
      <c r="L12" s="7">
        <f t="shared" si="4"/>
        <v>42581.816206101328</v>
      </c>
    </row>
    <row r="13" spans="1:12" x14ac:dyDescent="0.25">
      <c r="A13">
        <v>8</v>
      </c>
      <c r="B13" s="5">
        <v>58</v>
      </c>
      <c r="C13" s="6">
        <f>1+Data!B17</f>
        <v>1.0012344951575114</v>
      </c>
      <c r="D13" s="6">
        <f>1+Data!C17</f>
        <v>1.0582038060867733</v>
      </c>
      <c r="E13" s="6">
        <f>1+Data!D17</f>
        <v>1.0723130920893873</v>
      </c>
      <c r="F13" s="6">
        <f>1+Data!E17</f>
        <v>1.0108601700327264</v>
      </c>
      <c r="G13" s="6">
        <f>1+Data!F17</f>
        <v>1.116314468977667</v>
      </c>
      <c r="H13" s="7">
        <f t="shared" si="0"/>
        <v>48508.519753062625</v>
      </c>
      <c r="I13" s="7">
        <f t="shared" si="1"/>
        <v>59754.564183270908</v>
      </c>
      <c r="J13" s="7">
        <f t="shared" si="2"/>
        <v>48465.158607045349</v>
      </c>
      <c r="K13" s="7">
        <f t="shared" si="3"/>
        <v>56028.269497403875</v>
      </c>
      <c r="L13" s="7">
        <f t="shared" si="4"/>
        <v>49926.277312983264</v>
      </c>
    </row>
    <row r="14" spans="1:12" x14ac:dyDescent="0.25">
      <c r="A14">
        <v>9</v>
      </c>
      <c r="B14" s="5">
        <v>59</v>
      </c>
      <c r="C14" s="6">
        <f>1+Data!B18</f>
        <v>1.1694051341448735</v>
      </c>
      <c r="D14" s="6">
        <f>1+Data!C18</f>
        <v>1.0141159541690672</v>
      </c>
      <c r="E14" s="6">
        <f>1+Data!D18</f>
        <v>1.0563805128172696</v>
      </c>
      <c r="F14" s="6">
        <f>1+Data!E18</f>
        <v>1.0166825421165768</v>
      </c>
      <c r="G14" s="6">
        <f>1+Data!F18</f>
        <v>1.0606915370124705</v>
      </c>
      <c r="H14" s="7">
        <f t="shared" si="0"/>
        <v>53568.403285795823</v>
      </c>
      <c r="I14" s="7">
        <f t="shared" si="1"/>
        <v>68232.507249793649</v>
      </c>
      <c r="J14" s="7">
        <f t="shared" si="2"/>
        <v>56969.824084523381</v>
      </c>
      <c r="K14" s="7">
        <f t="shared" si="3"/>
        <v>61636.7460307851</v>
      </c>
      <c r="L14" s="7">
        <f t="shared" si="4"/>
        <v>60733.425746674657</v>
      </c>
    </row>
    <row r="15" spans="1:12" x14ac:dyDescent="0.25">
      <c r="A15">
        <v>10</v>
      </c>
      <c r="B15" s="5">
        <v>60</v>
      </c>
      <c r="C15" s="6"/>
      <c r="D15" s="6"/>
      <c r="E15" s="6"/>
      <c r="F15" s="6"/>
      <c r="G15" s="6"/>
      <c r="H15" s="13">
        <f>H14*C14</f>
        <v>62643.165830352744</v>
      </c>
      <c r="I15" s="13">
        <f t="shared" ref="I15:L15" si="5">I14*D14</f>
        <v>69195.674194972278</v>
      </c>
      <c r="J15" s="13">
        <f t="shared" si="5"/>
        <v>60181.811981518447</v>
      </c>
      <c r="K15" s="13">
        <f t="shared" si="5"/>
        <v>62665.003642372423</v>
      </c>
      <c r="L15" s="13">
        <f t="shared" si="5"/>
        <v>64419.430703273094</v>
      </c>
    </row>
    <row r="17" spans="1:13" x14ac:dyDescent="0.25">
      <c r="A17" t="s">
        <v>11</v>
      </c>
      <c r="C17" s="4"/>
      <c r="D17" s="3"/>
      <c r="E17" s="3"/>
      <c r="F17" s="3"/>
      <c r="G17" s="3"/>
      <c r="H17" s="7" t="b">
        <f>H15&gt;70000</f>
        <v>0</v>
      </c>
      <c r="I17" s="7" t="b">
        <f t="shared" ref="I17:L17" si="6">I15&gt;70000</f>
        <v>0</v>
      </c>
      <c r="J17" s="7" t="b">
        <f t="shared" si="6"/>
        <v>0</v>
      </c>
      <c r="K17" s="7" t="b">
        <f t="shared" si="6"/>
        <v>0</v>
      </c>
      <c r="L17" s="7" t="b">
        <f t="shared" si="6"/>
        <v>0</v>
      </c>
      <c r="M17" s="12" t="s">
        <v>12</v>
      </c>
    </row>
    <row r="19" spans="1:13" x14ac:dyDescent="0.25">
      <c r="A19" t="s">
        <v>13</v>
      </c>
      <c r="E19" s="9">
        <f>COUNTIF(H17:L17,TRUE)/COUNTA(H17:L17)</f>
        <v>0</v>
      </c>
      <c r="F19" s="12" t="s">
        <v>12</v>
      </c>
    </row>
    <row r="20" spans="1:13" x14ac:dyDescent="0.25">
      <c r="F20" s="11" t="s">
        <v>43</v>
      </c>
    </row>
    <row r="21" spans="1:13" x14ac:dyDescent="0.25">
      <c r="F21" s="11" t="s">
        <v>44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D3DF1-472B-4A3A-8CB8-1D7250BBECC5}">
  <sheetPr>
    <pageSetUpPr fitToPage="1"/>
  </sheetPr>
  <dimension ref="A3:R56"/>
  <sheetViews>
    <sheetView workbookViewId="0"/>
  </sheetViews>
  <sheetFormatPr defaultRowHeight="15" x14ac:dyDescent="0.25"/>
  <cols>
    <col min="3" max="3" width="9.140625" customWidth="1"/>
    <col min="8" max="8" width="9.140625" customWidth="1"/>
  </cols>
  <sheetData>
    <row r="3" spans="1:18" x14ac:dyDescent="0.25">
      <c r="C3" t="s">
        <v>7</v>
      </c>
      <c r="H3" t="s">
        <v>8</v>
      </c>
      <c r="M3" t="s">
        <v>14</v>
      </c>
    </row>
    <row r="4" spans="1:18" x14ac:dyDescent="0.25">
      <c r="A4" t="s">
        <v>9</v>
      </c>
      <c r="B4" t="s">
        <v>10</v>
      </c>
      <c r="C4">
        <v>1</v>
      </c>
      <c r="D4">
        <v>2</v>
      </c>
      <c r="E4">
        <v>3</v>
      </c>
      <c r="F4">
        <v>4</v>
      </c>
      <c r="G4">
        <v>5</v>
      </c>
      <c r="H4">
        <v>1</v>
      </c>
      <c r="I4">
        <v>2</v>
      </c>
      <c r="J4">
        <v>3</v>
      </c>
      <c r="K4">
        <v>4</v>
      </c>
      <c r="L4">
        <v>5</v>
      </c>
      <c r="M4">
        <v>1</v>
      </c>
      <c r="N4">
        <v>2</v>
      </c>
      <c r="O4">
        <v>3</v>
      </c>
      <c r="P4">
        <v>4</v>
      </c>
      <c r="Q4">
        <v>5</v>
      </c>
    </row>
    <row r="5" spans="1:18" x14ac:dyDescent="0.25">
      <c r="A5">
        <v>0</v>
      </c>
      <c r="B5" s="5">
        <v>50</v>
      </c>
      <c r="C5" s="6">
        <f>1+Data!B9</f>
        <v>1.0303390834286956</v>
      </c>
      <c r="D5" s="6">
        <f>1+Data!C9</f>
        <v>1.0014919270048019</v>
      </c>
      <c r="E5" s="6">
        <f>1+Data!D9</f>
        <v>0.94712761699584924</v>
      </c>
      <c r="F5" s="6">
        <f>1+Data!E9</f>
        <v>1.0581655514845156</v>
      </c>
      <c r="G5" s="6">
        <f>1+Data!F9</f>
        <v>0.99316637928839735</v>
      </c>
      <c r="H5" s="13">
        <f>Contribution</f>
        <v>5000</v>
      </c>
      <c r="I5" s="13">
        <f>Contribution</f>
        <v>5000</v>
      </c>
      <c r="J5" s="13">
        <f>Contribution</f>
        <v>5000</v>
      </c>
      <c r="K5" s="13">
        <f>Contribution</f>
        <v>5000</v>
      </c>
      <c r="L5" s="13">
        <f>Contribution</f>
        <v>5000</v>
      </c>
      <c r="M5" s="16"/>
      <c r="N5" s="16"/>
      <c r="O5" s="16"/>
      <c r="P5" s="16"/>
      <c r="Q5" s="16"/>
    </row>
    <row r="6" spans="1:18" x14ac:dyDescent="0.25">
      <c r="A6">
        <v>1</v>
      </c>
      <c r="B6" s="5">
        <v>51</v>
      </c>
      <c r="C6" s="6">
        <f>1+Data!B10</f>
        <v>1.05564923854558</v>
      </c>
      <c r="D6" s="6">
        <f>1+Data!C10</f>
        <v>1.012040490537077</v>
      </c>
      <c r="E6" s="6">
        <f>1+Data!D10</f>
        <v>1.0024997078819191</v>
      </c>
      <c r="F6" s="6">
        <f>1+Data!E10</f>
        <v>1.0943931058522836</v>
      </c>
      <c r="G6" s="6">
        <f>1+Data!F10</f>
        <v>1.0499840248446191</v>
      </c>
      <c r="H6" s="7">
        <f t="shared" ref="H6:L14" si="0">H5*C5+Contribution</f>
        <v>10151.695417143477</v>
      </c>
      <c r="I6" s="7">
        <f t="shared" si="0"/>
        <v>10007.45963502401</v>
      </c>
      <c r="J6" s="7">
        <f t="shared" si="0"/>
        <v>9735.6380849792458</v>
      </c>
      <c r="K6" s="7">
        <f t="shared" si="0"/>
        <v>10290.827757422579</v>
      </c>
      <c r="L6" s="7">
        <f t="shared" si="0"/>
        <v>9965.8318964419868</v>
      </c>
      <c r="M6" s="16"/>
      <c r="N6" s="16"/>
      <c r="O6" s="16"/>
      <c r="P6" s="16"/>
      <c r="Q6" s="16"/>
    </row>
    <row r="7" spans="1:18" x14ac:dyDescent="0.25">
      <c r="A7">
        <v>2</v>
      </c>
      <c r="B7" s="5">
        <v>52</v>
      </c>
      <c r="C7" s="6">
        <f>1+Data!B11</f>
        <v>1.0532847870492497</v>
      </c>
      <c r="D7" s="6">
        <f>1+Data!C11</f>
        <v>1.0467555127216881</v>
      </c>
      <c r="E7" s="6">
        <f>1+Data!D11</f>
        <v>1.0843402190958298</v>
      </c>
      <c r="F7" s="6">
        <f>1+Data!E11</f>
        <v>1.0759780548281002</v>
      </c>
      <c r="G7" s="6">
        <f>1+Data!F11</f>
        <v>0.98466901536444262</v>
      </c>
      <c r="H7" s="7">
        <f t="shared" si="0"/>
        <v>15716.629537054167</v>
      </c>
      <c r="I7" s="7">
        <f t="shared" si="0"/>
        <v>15127.954358059696</v>
      </c>
      <c r="J7" s="7">
        <f t="shared" si="0"/>
        <v>14759.97433623578</v>
      </c>
      <c r="K7" s="7">
        <f t="shared" si="0"/>
        <v>16262.210951236586</v>
      </c>
      <c r="L7" s="7">
        <f t="shared" si="0"/>
        <v>15463.964285551041</v>
      </c>
      <c r="M7" s="16"/>
      <c r="N7" s="16"/>
      <c r="O7" s="16"/>
      <c r="P7" s="16"/>
      <c r="Q7" s="16"/>
    </row>
    <row r="8" spans="1:18" x14ac:dyDescent="0.25">
      <c r="A8">
        <v>3</v>
      </c>
      <c r="B8" s="5">
        <v>53</v>
      </c>
      <c r="C8" s="6">
        <f>1+Data!B12</f>
        <v>1.0819213834947357</v>
      </c>
      <c r="D8" s="6">
        <f>1+Data!C12</f>
        <v>1.0621508456181157</v>
      </c>
      <c r="E8" s="6">
        <f>1+Data!D12</f>
        <v>1.0836779424092291</v>
      </c>
      <c r="F8" s="6">
        <f>1+Data!E12</f>
        <v>1.0843016894602213</v>
      </c>
      <c r="G8" s="6">
        <f>1+Data!F12</f>
        <v>1.0132656024426865</v>
      </c>
      <c r="H8" s="7">
        <f t="shared" si="0"/>
        <v>21554.086795068044</v>
      </c>
      <c r="I8" s="7">
        <f t="shared" si="0"/>
        <v>20835.269620501072</v>
      </c>
      <c r="J8" s="7">
        <f t="shared" si="0"/>
        <v>21004.833805602731</v>
      </c>
      <c r="K8" s="7">
        <f t="shared" si="0"/>
        <v>22497.78210651577</v>
      </c>
      <c r="L8" s="7">
        <f t="shared" si="0"/>
        <v>20226.886486684452</v>
      </c>
      <c r="M8" s="16"/>
      <c r="N8" s="16"/>
      <c r="O8" s="16"/>
      <c r="P8" s="16"/>
      <c r="Q8" s="16"/>
    </row>
    <row r="9" spans="1:18" x14ac:dyDescent="0.25">
      <c r="A9">
        <v>4</v>
      </c>
      <c r="B9" s="5">
        <v>54</v>
      </c>
      <c r="C9" s="6">
        <f>1+Data!B13</f>
        <v>1.0166776043168859</v>
      </c>
      <c r="D9" s="6">
        <f>1+Data!C13</f>
        <v>1.1233621814974533</v>
      </c>
      <c r="E9" s="6">
        <f>1+Data!D13</f>
        <v>0.96618079003687318</v>
      </c>
      <c r="F9" s="6">
        <f>1+Data!E13</f>
        <v>1.0255808053623421</v>
      </c>
      <c r="G9" s="6">
        <f>1+Data!F13</f>
        <v>0.98338122049373833</v>
      </c>
      <c r="H9" s="7">
        <f t="shared" si="0"/>
        <v>28319.827405285632</v>
      </c>
      <c r="I9" s="7">
        <f t="shared" si="0"/>
        <v>27130.19924609665</v>
      </c>
      <c r="J9" s="7">
        <f t="shared" si="0"/>
        <v>27762.475079103384</v>
      </c>
      <c r="K9" s="7">
        <f t="shared" si="0"/>
        <v>29394.383147202985</v>
      </c>
      <c r="L9" s="7">
        <f t="shared" si="0"/>
        <v>25495.208321470156</v>
      </c>
      <c r="M9" s="16"/>
      <c r="N9" s="16"/>
      <c r="O9" s="16"/>
      <c r="P9" s="16"/>
      <c r="Q9" s="16"/>
    </row>
    <row r="10" spans="1:18" x14ac:dyDescent="0.25">
      <c r="A10">
        <v>5</v>
      </c>
      <c r="B10" s="5">
        <v>55</v>
      </c>
      <c r="C10" s="6">
        <f>1+Data!B14</f>
        <v>1.0177123282640184</v>
      </c>
      <c r="D10" s="6">
        <f>1+Data!C14</f>
        <v>0.97783578912766811</v>
      </c>
      <c r="E10" s="6">
        <f>1+Data!D14</f>
        <v>1.0004354199448495</v>
      </c>
      <c r="F10" s="6">
        <f>1+Data!E14</f>
        <v>1.1584198219987663</v>
      </c>
      <c r="G10" s="6">
        <f>1+Data!F14</f>
        <v>1.0175778161597544</v>
      </c>
      <c r="H10" s="7">
        <f t="shared" si="0"/>
        <v>33792.134281073493</v>
      </c>
      <c r="I10" s="7">
        <f t="shared" si="0"/>
        <v>35477.039809555696</v>
      </c>
      <c r="J10" s="7">
        <f t="shared" si="0"/>
        <v>31823.57010530711</v>
      </c>
      <c r="K10" s="7">
        <f t="shared" si="0"/>
        <v>35146.31514123769</v>
      </c>
      <c r="L10" s="7">
        <f t="shared" si="0"/>
        <v>30071.509075909435</v>
      </c>
      <c r="M10" s="16"/>
      <c r="N10" s="16"/>
      <c r="O10" s="16"/>
      <c r="P10" s="16"/>
      <c r="Q10" s="16"/>
    </row>
    <row r="11" spans="1:18" x14ac:dyDescent="0.25">
      <c r="A11">
        <v>6</v>
      </c>
      <c r="B11" s="5">
        <v>56</v>
      </c>
      <c r="C11" s="6">
        <f>1+Data!B15</f>
        <v>1.0155188859998798</v>
      </c>
      <c r="D11" s="6">
        <f>1+Data!C15</f>
        <v>1.0542690291570256</v>
      </c>
      <c r="E11" s="6">
        <f>1+Data!D15</f>
        <v>1.0358645801219482</v>
      </c>
      <c r="F11" s="6">
        <f>1+Data!E15</f>
        <v>1.0385821312389072</v>
      </c>
      <c r="G11" s="6">
        <f>1+Data!F15</f>
        <v>1.0556660133617151</v>
      </c>
      <c r="H11" s="7">
        <f t="shared" si="0"/>
        <v>39390.671656201652</v>
      </c>
      <c r="I11" s="7">
        <f t="shared" si="0"/>
        <v>39690.719218090591</v>
      </c>
      <c r="J11" s="7">
        <f t="shared" si="0"/>
        <v>36837.426722447279</v>
      </c>
      <c r="K11" s="7">
        <f t="shared" si="0"/>
        <v>45714.18812982511</v>
      </c>
      <c r="L11" s="7">
        <f t="shared" si="0"/>
        <v>35600.100534092155</v>
      </c>
      <c r="M11" s="16"/>
      <c r="N11" s="16"/>
      <c r="O11" s="16"/>
      <c r="P11" s="16"/>
      <c r="Q11" s="16"/>
    </row>
    <row r="12" spans="1:18" x14ac:dyDescent="0.25">
      <c r="A12">
        <v>7</v>
      </c>
      <c r="B12" s="5">
        <v>57</v>
      </c>
      <c r="C12" s="6">
        <f>1+Data!B16</f>
        <v>0.96681364809420411</v>
      </c>
      <c r="D12" s="6">
        <f>1+Data!C16</f>
        <v>1.1688530151602949</v>
      </c>
      <c r="E12" s="6">
        <f>1+Data!D16</f>
        <v>1.007103408010567</v>
      </c>
      <c r="F12" s="6">
        <f>1+Data!E16</f>
        <v>0.97237564074111871</v>
      </c>
      <c r="G12" s="6">
        <f>1+Data!F16</f>
        <v>1.0550577996845989</v>
      </c>
      <c r="H12" s="7">
        <f t="shared" si="0"/>
        <v>45001.97099909294</v>
      </c>
      <c r="I12" s="7">
        <f t="shared" si="0"/>
        <v>46844.696016600465</v>
      </c>
      <c r="J12" s="7">
        <f t="shared" si="0"/>
        <v>43158.58556462088</v>
      </c>
      <c r="K12" s="7">
        <f t="shared" si="0"/>
        <v>52477.938935730119</v>
      </c>
      <c r="L12" s="7">
        <f t="shared" si="0"/>
        <v>42581.816206101328</v>
      </c>
      <c r="M12" s="16"/>
      <c r="N12" s="16"/>
      <c r="O12" s="16"/>
      <c r="P12" s="16"/>
      <c r="Q12" s="16"/>
    </row>
    <row r="13" spans="1:18" x14ac:dyDescent="0.25">
      <c r="A13">
        <v>8</v>
      </c>
      <c r="B13" s="5">
        <v>58</v>
      </c>
      <c r="C13" s="6">
        <f>1+Data!B17</f>
        <v>1.0012344951575114</v>
      </c>
      <c r="D13" s="6">
        <f>1+Data!C17</f>
        <v>1.0582038060867733</v>
      </c>
      <c r="E13" s="6">
        <f>1+Data!D17</f>
        <v>1.0723130920893873</v>
      </c>
      <c r="F13" s="6">
        <f>1+Data!E17</f>
        <v>1.0108601700327264</v>
      </c>
      <c r="G13" s="6">
        <f>1+Data!F17</f>
        <v>1.116314468977667</v>
      </c>
      <c r="H13" s="7">
        <f t="shared" si="0"/>
        <v>48508.519753062625</v>
      </c>
      <c r="I13" s="7">
        <f t="shared" si="0"/>
        <v>59754.564183270908</v>
      </c>
      <c r="J13" s="7">
        <f t="shared" si="0"/>
        <v>48465.158607045349</v>
      </c>
      <c r="K13" s="7">
        <f t="shared" si="0"/>
        <v>56028.269497403875</v>
      </c>
      <c r="L13" s="7">
        <f t="shared" si="0"/>
        <v>49926.277312983264</v>
      </c>
      <c r="M13" s="16"/>
      <c r="N13" s="16"/>
      <c r="O13" s="16"/>
      <c r="P13" s="16"/>
      <c r="Q13" s="16"/>
    </row>
    <row r="14" spans="1:18" x14ac:dyDescent="0.25">
      <c r="A14">
        <v>9</v>
      </c>
      <c r="B14" s="5">
        <v>59</v>
      </c>
      <c r="C14" s="6">
        <f>1+Data!B18</f>
        <v>1.1694051341448735</v>
      </c>
      <c r="D14" s="6">
        <f>1+Data!C18</f>
        <v>1.0141159541690672</v>
      </c>
      <c r="E14" s="6">
        <f>1+Data!D18</f>
        <v>1.0563805128172696</v>
      </c>
      <c r="F14" s="6">
        <f>1+Data!E18</f>
        <v>1.0166825421165768</v>
      </c>
      <c r="G14" s="6">
        <f>1+Data!F18</f>
        <v>1.0606915370124705</v>
      </c>
      <c r="H14" s="7">
        <f t="shared" si="0"/>
        <v>53568.403285795823</v>
      </c>
      <c r="I14" s="7">
        <f t="shared" si="0"/>
        <v>68232.507249793649</v>
      </c>
      <c r="J14" s="7">
        <f t="shared" si="0"/>
        <v>56969.824084523381</v>
      </c>
      <c r="K14" s="7">
        <f t="shared" si="0"/>
        <v>61636.7460307851</v>
      </c>
      <c r="L14" s="7">
        <f t="shared" si="0"/>
        <v>60733.425746674657</v>
      </c>
      <c r="M14" s="16"/>
      <c r="N14" s="16"/>
      <c r="O14" s="16"/>
      <c r="P14" s="16"/>
      <c r="Q14" s="16"/>
    </row>
    <row r="15" spans="1:18" x14ac:dyDescent="0.25">
      <c r="A15">
        <v>10</v>
      </c>
      <c r="B15" s="5">
        <v>60</v>
      </c>
      <c r="C15" s="6"/>
      <c r="D15" s="6"/>
      <c r="E15" s="6"/>
      <c r="F15" s="6"/>
      <c r="G15" s="6"/>
      <c r="H15" s="13">
        <f>H14*C14</f>
        <v>62643.165830352744</v>
      </c>
      <c r="I15" s="13">
        <f t="shared" ref="I15:L15" si="1">I14*D14</f>
        <v>69195.674194972278</v>
      </c>
      <c r="J15" s="13">
        <f t="shared" si="1"/>
        <v>60181.811981518447</v>
      </c>
      <c r="K15" s="13">
        <f t="shared" si="1"/>
        <v>62665.003642372423</v>
      </c>
      <c r="L15" s="13">
        <f t="shared" si="1"/>
        <v>64419.430703273094</v>
      </c>
      <c r="M15" s="17">
        <f t="shared" ref="M15" si="2">IF(H15&lt;=70000,0.001*H15,70)</f>
        <v>62.643165830352743</v>
      </c>
      <c r="N15" s="17">
        <f t="shared" ref="N15" si="3">IF(I15&lt;=70000,0.001*I15,70)</f>
        <v>69.195674194972284</v>
      </c>
      <c r="O15" s="17">
        <f t="shared" ref="O15" si="4">IF(J15&lt;=70000,0.001*J15,70)</f>
        <v>60.18181198151845</v>
      </c>
      <c r="P15" s="17">
        <f t="shared" ref="P15" si="5">IF(K15&lt;=70000,0.001*K15,70)</f>
        <v>62.665003642372426</v>
      </c>
      <c r="Q15" s="17">
        <f t="shared" ref="Q15" si="6">IF(L15&lt;=70000,0.001*L15,70)</f>
        <v>64.419430703273093</v>
      </c>
      <c r="R15" s="12" t="s">
        <v>12</v>
      </c>
    </row>
    <row r="16" spans="1:18" x14ac:dyDescent="0.25">
      <c r="R16" s="11" t="s">
        <v>46</v>
      </c>
    </row>
    <row r="17" spans="1:18" x14ac:dyDescent="0.25">
      <c r="N17" t="s">
        <v>15</v>
      </c>
      <c r="Q17" s="17">
        <f>SUM(M15:Q15)/5</f>
        <v>63.821017270497805</v>
      </c>
      <c r="R17" s="12" t="s">
        <v>12</v>
      </c>
    </row>
    <row r="18" spans="1:18" s="18" customFormat="1" x14ac:dyDescent="0.25"/>
    <row r="20" spans="1:18" x14ac:dyDescent="0.25">
      <c r="A20" t="s">
        <v>37</v>
      </c>
    </row>
    <row r="22" spans="1:18" x14ac:dyDescent="0.25">
      <c r="A22" t="s">
        <v>9</v>
      </c>
      <c r="B22" t="s">
        <v>10</v>
      </c>
      <c r="C22" t="s">
        <v>7</v>
      </c>
      <c r="D22" t="s">
        <v>8</v>
      </c>
      <c r="E22" t="s">
        <v>14</v>
      </c>
    </row>
    <row r="23" spans="1:18" x14ac:dyDescent="0.25">
      <c r="A23">
        <v>0</v>
      </c>
      <c r="B23" s="5">
        <v>50</v>
      </c>
      <c r="C23" s="6">
        <f t="shared" ref="C23:C32" si="7">AVERAGE(C5:G5)</f>
        <v>1.0060581116404519</v>
      </c>
      <c r="D23" s="13">
        <f>Contribution</f>
        <v>5000</v>
      </c>
    </row>
    <row r="24" spans="1:18" x14ac:dyDescent="0.25">
      <c r="A24">
        <v>1</v>
      </c>
      <c r="B24" s="5">
        <v>51</v>
      </c>
      <c r="C24" s="6">
        <f t="shared" si="7"/>
        <v>1.0429133135322957</v>
      </c>
      <c r="D24" s="7">
        <f t="shared" ref="D24:D32" si="8">D23*C23+Contribution</f>
        <v>10030.290558202259</v>
      </c>
    </row>
    <row r="25" spans="1:18" x14ac:dyDescent="0.25">
      <c r="A25">
        <v>2</v>
      </c>
      <c r="B25" s="5">
        <v>52</v>
      </c>
      <c r="C25" s="6">
        <f t="shared" si="7"/>
        <v>1.049005517811862</v>
      </c>
      <c r="D25" s="7">
        <f t="shared" si="8"/>
        <v>15460.723561746418</v>
      </c>
    </row>
    <row r="26" spans="1:18" x14ac:dyDescent="0.25">
      <c r="A26">
        <v>3</v>
      </c>
      <c r="B26" s="5">
        <v>53</v>
      </c>
      <c r="C26" s="6">
        <f t="shared" si="7"/>
        <v>1.0650634926849976</v>
      </c>
      <c r="D26" s="7">
        <f t="shared" si="8"/>
        <v>21218.384325635856</v>
      </c>
    </row>
    <row r="27" spans="1:18" x14ac:dyDescent="0.25">
      <c r="A27">
        <v>4</v>
      </c>
      <c r="B27" s="5">
        <v>54</v>
      </c>
      <c r="C27" s="6">
        <f t="shared" si="7"/>
        <v>1.0230365203414586</v>
      </c>
      <c r="D27" s="7">
        <f t="shared" si="8"/>
        <v>27598.926518994333</v>
      </c>
    </row>
    <row r="28" spans="1:18" x14ac:dyDescent="0.25">
      <c r="A28">
        <v>5</v>
      </c>
      <c r="B28" s="5">
        <v>55</v>
      </c>
      <c r="C28" s="6">
        <f t="shared" si="7"/>
        <v>1.0343962350990112</v>
      </c>
      <c r="D28" s="7">
        <f t="shared" si="8"/>
        <v>33234.709751151568</v>
      </c>
    </row>
    <row r="29" spans="1:18" x14ac:dyDescent="0.25">
      <c r="A29">
        <v>6</v>
      </c>
      <c r="B29" s="5">
        <v>56</v>
      </c>
      <c r="C29" s="6">
        <f t="shared" si="7"/>
        <v>1.0399801279758951</v>
      </c>
      <c r="D29" s="7">
        <f t="shared" si="8"/>
        <v>39377.858641199578</v>
      </c>
    </row>
    <row r="30" spans="1:18" x14ac:dyDescent="0.25">
      <c r="A30">
        <v>7</v>
      </c>
      <c r="B30" s="5">
        <v>57</v>
      </c>
      <c r="C30" s="6">
        <f t="shared" si="7"/>
        <v>1.0340407023381568</v>
      </c>
      <c r="D30" s="7">
        <f t="shared" si="8"/>
        <v>45952.190469091445</v>
      </c>
    </row>
    <row r="31" spans="1:18" x14ac:dyDescent="0.25">
      <c r="A31">
        <v>8</v>
      </c>
      <c r="B31" s="5">
        <v>58</v>
      </c>
      <c r="C31" s="6">
        <f t="shared" si="7"/>
        <v>1.0517852064688131</v>
      </c>
      <c r="D31" s="7">
        <f t="shared" si="8"/>
        <v>52516.435306636071</v>
      </c>
    </row>
    <row r="32" spans="1:18" x14ac:dyDescent="0.25">
      <c r="A32">
        <v>9</v>
      </c>
      <c r="B32" s="5">
        <v>59</v>
      </c>
      <c r="C32" s="6">
        <f t="shared" si="7"/>
        <v>1.0634551360520514</v>
      </c>
      <c r="D32" s="7">
        <f t="shared" si="8"/>
        <v>60236.009751996287</v>
      </c>
    </row>
    <row r="33" spans="1:17" x14ac:dyDescent="0.25">
      <c r="A33">
        <v>10</v>
      </c>
      <c r="B33" s="5">
        <v>60</v>
      </c>
      <c r="C33" s="6"/>
      <c r="D33" s="13">
        <f>D32*C32</f>
        <v>64058.293946041907</v>
      </c>
      <c r="E33" s="17">
        <f>IF(D33&lt;=70000,0.001*D33,70)</f>
        <v>64.058293946041914</v>
      </c>
    </row>
    <row r="35" spans="1:17" x14ac:dyDescent="0.25">
      <c r="A35" t="s">
        <v>15</v>
      </c>
      <c r="C35" s="8">
        <f>E33</f>
        <v>64.058293946041914</v>
      </c>
      <c r="D35" s="10" t="s">
        <v>12</v>
      </c>
    </row>
    <row r="36" spans="1:17" x14ac:dyDescent="0.25">
      <c r="D36" s="11" t="s">
        <v>52</v>
      </c>
    </row>
    <row r="37" spans="1:17" s="18" customFormat="1" x14ac:dyDescent="0.25"/>
    <row r="39" spans="1:17" x14ac:dyDescent="0.25">
      <c r="A39" t="s">
        <v>39</v>
      </c>
    </row>
    <row r="41" spans="1:17" x14ac:dyDescent="0.25">
      <c r="C41" t="s">
        <v>7</v>
      </c>
      <c r="H41" t="s">
        <v>8</v>
      </c>
      <c r="M41" t="s">
        <v>14</v>
      </c>
    </row>
    <row r="42" spans="1:17" x14ac:dyDescent="0.25">
      <c r="A42" t="s">
        <v>9</v>
      </c>
      <c r="B42" t="s">
        <v>10</v>
      </c>
      <c r="C42">
        <v>1</v>
      </c>
      <c r="D42">
        <v>2</v>
      </c>
      <c r="E42">
        <v>3</v>
      </c>
      <c r="F42">
        <v>4</v>
      </c>
      <c r="G42">
        <v>5</v>
      </c>
      <c r="H42">
        <v>1</v>
      </c>
      <c r="I42">
        <v>2</v>
      </c>
      <c r="J42">
        <v>3</v>
      </c>
      <c r="K42">
        <v>4</v>
      </c>
      <c r="L42">
        <v>5</v>
      </c>
      <c r="M42">
        <v>1</v>
      </c>
      <c r="N42">
        <v>2</v>
      </c>
      <c r="O42">
        <v>3</v>
      </c>
      <c r="P42">
        <v>4</v>
      </c>
      <c r="Q42">
        <v>5</v>
      </c>
    </row>
    <row r="43" spans="1:17" x14ac:dyDescent="0.25">
      <c r="A43">
        <v>0</v>
      </c>
      <c r="B43" s="5">
        <v>50</v>
      </c>
      <c r="C43" s="6">
        <f>AVERAGE(C$5:C$14)</f>
        <v>1.0408556588495634</v>
      </c>
      <c r="D43" s="6">
        <f t="shared" ref="D43:G52" si="9">AVERAGE(D$5:D$14)</f>
        <v>1.0519078551079966</v>
      </c>
      <c r="E43" s="6">
        <f t="shared" si="9"/>
        <v>1.0255923289403723</v>
      </c>
      <c r="F43" s="6">
        <f t="shared" si="9"/>
        <v>1.0535339513115558</v>
      </c>
      <c r="G43" s="6">
        <f t="shared" si="9"/>
        <v>1.0329773877630088</v>
      </c>
      <c r="H43" s="13">
        <f>Contribution</f>
        <v>5000</v>
      </c>
      <c r="I43" s="13">
        <f>Contribution</f>
        <v>5000</v>
      </c>
      <c r="J43" s="13">
        <f>Contribution</f>
        <v>5000</v>
      </c>
      <c r="K43" s="13">
        <f>Contribution</f>
        <v>5000</v>
      </c>
      <c r="L43" s="13">
        <f>Contribution</f>
        <v>5000</v>
      </c>
      <c r="M43" s="16"/>
      <c r="N43" s="16"/>
      <c r="O43" s="16"/>
      <c r="P43" s="16"/>
      <c r="Q43" s="16"/>
    </row>
    <row r="44" spans="1:17" x14ac:dyDescent="0.25">
      <c r="A44">
        <v>1</v>
      </c>
      <c r="B44" s="5">
        <v>51</v>
      </c>
      <c r="C44" s="6">
        <f t="shared" ref="C44:C52" si="10">AVERAGE(C$5:C$14)</f>
        <v>1.0408556588495634</v>
      </c>
      <c r="D44" s="6">
        <f t="shared" si="9"/>
        <v>1.0519078551079966</v>
      </c>
      <c r="E44" s="6">
        <f t="shared" si="9"/>
        <v>1.0255923289403723</v>
      </c>
      <c r="F44" s="6">
        <f t="shared" si="9"/>
        <v>1.0535339513115558</v>
      </c>
      <c r="G44" s="6">
        <f t="shared" si="9"/>
        <v>1.0329773877630088</v>
      </c>
      <c r="H44" s="7">
        <f t="shared" ref="H44:H52" si="11">H43*C43+Contribution</f>
        <v>10204.278294247817</v>
      </c>
      <c r="I44" s="7">
        <f t="shared" ref="I44:I52" si="12">I43*D43+Contribution</f>
        <v>10259.539275539983</v>
      </c>
      <c r="J44" s="7">
        <f t="shared" ref="J44:J52" si="13">J43*E43+Contribution</f>
        <v>10127.961644701862</v>
      </c>
      <c r="K44" s="7">
        <f t="shared" ref="K44:K52" si="14">K43*F43+Contribution</f>
        <v>10267.669756557778</v>
      </c>
      <c r="L44" s="7">
        <f t="shared" ref="L44:L52" si="15">L43*G43+Contribution</f>
        <v>10164.886938815045</v>
      </c>
      <c r="M44" s="16"/>
      <c r="N44" s="16"/>
      <c r="O44" s="16"/>
      <c r="P44" s="16"/>
      <c r="Q44" s="16"/>
    </row>
    <row r="45" spans="1:17" x14ac:dyDescent="0.25">
      <c r="A45">
        <v>2</v>
      </c>
      <c r="B45" s="5">
        <v>52</v>
      </c>
      <c r="C45" s="6">
        <f t="shared" si="10"/>
        <v>1.0408556588495634</v>
      </c>
      <c r="D45" s="6">
        <f t="shared" si="9"/>
        <v>1.0519078551079966</v>
      </c>
      <c r="E45" s="6">
        <f t="shared" si="9"/>
        <v>1.0255923289403723</v>
      </c>
      <c r="F45" s="6">
        <f t="shared" si="9"/>
        <v>1.0535339513115558</v>
      </c>
      <c r="G45" s="6">
        <f t="shared" si="9"/>
        <v>1.0329773877630088</v>
      </c>
      <c r="H45" s="7">
        <f t="shared" si="11"/>
        <v>15621.180807043611</v>
      </c>
      <c r="I45" s="7">
        <f t="shared" si="12"/>
        <v>15792.089953729512</v>
      </c>
      <c r="J45" s="7">
        <f t="shared" si="13"/>
        <v>15387.159770608547</v>
      </c>
      <c r="K45" s="7">
        <f t="shared" si="14"/>
        <v>15817.338689388476</v>
      </c>
      <c r="L45" s="7">
        <f t="shared" si="15"/>
        <v>15500.098356963494</v>
      </c>
      <c r="M45" s="16"/>
      <c r="N45" s="16"/>
      <c r="O45" s="16"/>
      <c r="P45" s="16"/>
      <c r="Q45" s="16"/>
    </row>
    <row r="46" spans="1:17" x14ac:dyDescent="0.25">
      <c r="A46">
        <v>3</v>
      </c>
      <c r="B46" s="5">
        <v>53</v>
      </c>
      <c r="C46" s="6">
        <f t="shared" si="10"/>
        <v>1.0408556588495634</v>
      </c>
      <c r="D46" s="6">
        <f t="shared" si="9"/>
        <v>1.0519078551079966</v>
      </c>
      <c r="E46" s="6">
        <f t="shared" si="9"/>
        <v>1.0255923289403723</v>
      </c>
      <c r="F46" s="6">
        <f t="shared" si="9"/>
        <v>1.0535339513115558</v>
      </c>
      <c r="G46" s="6">
        <f t="shared" si="9"/>
        <v>1.0329773877630088</v>
      </c>
      <c r="H46" s="7">
        <f t="shared" si="11"/>
        <v>21259.394440923534</v>
      </c>
      <c r="I46" s="7">
        <f t="shared" si="12"/>
        <v>21611.823470900152</v>
      </c>
      <c r="J46" s="7">
        <f t="shared" si="13"/>
        <v>20780.953024916023</v>
      </c>
      <c r="K46" s="7">
        <f t="shared" si="14"/>
        <v>21664.103328664587</v>
      </c>
      <c r="L46" s="7">
        <f t="shared" si="15"/>
        <v>21011.251110845857</v>
      </c>
      <c r="M46" s="16"/>
      <c r="N46" s="16"/>
      <c r="O46" s="16"/>
      <c r="P46" s="16"/>
      <c r="Q46" s="16"/>
    </row>
    <row r="47" spans="1:17" x14ac:dyDescent="0.25">
      <c r="A47">
        <v>4</v>
      </c>
      <c r="B47" s="5">
        <v>54</v>
      </c>
      <c r="C47" s="6">
        <f t="shared" si="10"/>
        <v>1.0408556588495634</v>
      </c>
      <c r="D47" s="6">
        <f t="shared" si="9"/>
        <v>1.0519078551079966</v>
      </c>
      <c r="E47" s="6">
        <f t="shared" si="9"/>
        <v>1.0255923289403723</v>
      </c>
      <c r="F47" s="6">
        <f t="shared" si="9"/>
        <v>1.0535339513115558</v>
      </c>
      <c r="G47" s="6">
        <f t="shared" si="9"/>
        <v>1.0329773877630088</v>
      </c>
      <c r="H47" s="7">
        <f t="shared" si="11"/>
        <v>27127.96100755021</v>
      </c>
      <c r="I47" s="7">
        <f t="shared" si="12"/>
        <v>27733.646872247235</v>
      </c>
      <c r="J47" s="7">
        <f t="shared" si="13"/>
        <v>26312.786010424101</v>
      </c>
      <c r="K47" s="7">
        <f t="shared" si="14"/>
        <v>27823.868381469831</v>
      </c>
      <c r="L47" s="7">
        <f t="shared" si="15"/>
        <v>26704.14728611417</v>
      </c>
      <c r="M47" s="16"/>
      <c r="N47" s="16"/>
      <c r="O47" s="16"/>
      <c r="P47" s="16"/>
      <c r="Q47" s="16"/>
    </row>
    <row r="48" spans="1:17" x14ac:dyDescent="0.25">
      <c r="A48">
        <v>5</v>
      </c>
      <c r="B48" s="5">
        <v>55</v>
      </c>
      <c r="C48" s="6">
        <f t="shared" si="10"/>
        <v>1.0408556588495634</v>
      </c>
      <c r="D48" s="6">
        <f t="shared" si="9"/>
        <v>1.0519078551079966</v>
      </c>
      <c r="E48" s="6">
        <f t="shared" si="9"/>
        <v>1.0255923289403723</v>
      </c>
      <c r="F48" s="6">
        <f t="shared" si="9"/>
        <v>1.0535339513115558</v>
      </c>
      <c r="G48" s="6">
        <f t="shared" si="9"/>
        <v>1.0329773877630088</v>
      </c>
      <c r="H48" s="7">
        <f t="shared" si="11"/>
        <v>33236.291727758944</v>
      </c>
      <c r="I48" s="7">
        <f t="shared" si="12"/>
        <v>34173.240995708184</v>
      </c>
      <c r="J48" s="7">
        <f t="shared" si="13"/>
        <v>31986.191485340503</v>
      </c>
      <c r="K48" s="7">
        <f t="shared" si="14"/>
        <v>34313.389996702572</v>
      </c>
      <c r="L48" s="7">
        <f t="shared" si="15"/>
        <v>32584.780306048859</v>
      </c>
      <c r="M48" s="16"/>
      <c r="N48" s="16"/>
      <c r="O48" s="16"/>
      <c r="P48" s="16"/>
      <c r="Q48" s="16"/>
    </row>
    <row r="49" spans="1:18" x14ac:dyDescent="0.25">
      <c r="A49">
        <v>6</v>
      </c>
      <c r="B49" s="5">
        <v>56</v>
      </c>
      <c r="C49" s="6">
        <f t="shared" si="10"/>
        <v>1.0408556588495634</v>
      </c>
      <c r="D49" s="6">
        <f t="shared" si="9"/>
        <v>1.0519078551079966</v>
      </c>
      <c r="E49" s="6">
        <f t="shared" si="9"/>
        <v>1.0255923289403723</v>
      </c>
      <c r="F49" s="6">
        <f t="shared" si="9"/>
        <v>1.0535339513115558</v>
      </c>
      <c r="G49" s="6">
        <f t="shared" si="9"/>
        <v>1.0329773877630088</v>
      </c>
      <c r="H49" s="7">
        <f t="shared" si="11"/>
        <v>39594.182324012829</v>
      </c>
      <c r="I49" s="7">
        <f t="shared" si="12"/>
        <v>40947.100637884054</v>
      </c>
      <c r="J49" s="7">
        <f t="shared" si="13"/>
        <v>37804.792619383072</v>
      </c>
      <c r="K49" s="7">
        <f t="shared" si="14"/>
        <v>41150.321346120472</v>
      </c>
      <c r="L49" s="7">
        <f t="shared" si="15"/>
        <v>38659.341241373884</v>
      </c>
      <c r="M49" s="16"/>
      <c r="N49" s="16"/>
      <c r="O49" s="16"/>
      <c r="P49" s="16"/>
      <c r="Q49" s="16"/>
    </row>
    <row r="50" spans="1:18" x14ac:dyDescent="0.25">
      <c r="A50">
        <v>7</v>
      </c>
      <c r="B50" s="5">
        <v>57</v>
      </c>
      <c r="C50" s="6">
        <f t="shared" si="10"/>
        <v>1.0408556588495634</v>
      </c>
      <c r="D50" s="6">
        <f t="shared" si="9"/>
        <v>1.0519078551079966</v>
      </c>
      <c r="E50" s="6">
        <f t="shared" si="9"/>
        <v>1.0255923289403723</v>
      </c>
      <c r="F50" s="6">
        <f t="shared" si="9"/>
        <v>1.0535339513115558</v>
      </c>
      <c r="G50" s="6">
        <f t="shared" si="9"/>
        <v>1.0329773877630088</v>
      </c>
      <c r="H50" s="7">
        <f t="shared" si="11"/>
        <v>46211.828729470115</v>
      </c>
      <c r="I50" s="7">
        <f t="shared" si="12"/>
        <v>48072.576804887896</v>
      </c>
      <c r="J50" s="7">
        <f t="shared" si="13"/>
        <v>43772.305307620882</v>
      </c>
      <c r="K50" s="7">
        <f t="shared" si="14"/>
        <v>48353.26064551856</v>
      </c>
      <c r="L50" s="7">
        <f t="shared" si="15"/>
        <v>44934.225328153152</v>
      </c>
      <c r="M50" s="16"/>
      <c r="N50" s="16"/>
      <c r="O50" s="16"/>
      <c r="P50" s="16"/>
      <c r="Q50" s="16"/>
    </row>
    <row r="51" spans="1:18" x14ac:dyDescent="0.25">
      <c r="A51">
        <v>8</v>
      </c>
      <c r="B51" s="5">
        <v>58</v>
      </c>
      <c r="C51" s="6">
        <f t="shared" si="10"/>
        <v>1.0408556588495634</v>
      </c>
      <c r="D51" s="6">
        <f t="shared" si="9"/>
        <v>1.0519078551079966</v>
      </c>
      <c r="E51" s="6">
        <f t="shared" si="9"/>
        <v>1.0255923289403723</v>
      </c>
      <c r="F51" s="6">
        <f t="shared" si="9"/>
        <v>1.0535339513115558</v>
      </c>
      <c r="G51" s="6">
        <f t="shared" si="9"/>
        <v>1.0329773877630088</v>
      </c>
      <c r="H51" s="7">
        <f t="shared" si="11"/>
        <v>53099.843438855802</v>
      </c>
      <c r="I51" s="7">
        <f t="shared" si="12"/>
        <v>55567.921156344055</v>
      </c>
      <c r="J51" s="7">
        <f t="shared" si="13"/>
        <v>49892.540543531919</v>
      </c>
      <c r="K51" s="7">
        <f t="shared" si="14"/>
        <v>55941.801746670717</v>
      </c>
      <c r="L51" s="7">
        <f t="shared" si="15"/>
        <v>51416.038700630073</v>
      </c>
      <c r="M51" s="16"/>
      <c r="N51" s="16"/>
      <c r="O51" s="16"/>
      <c r="P51" s="16"/>
      <c r="Q51" s="16"/>
    </row>
    <row r="52" spans="1:18" x14ac:dyDescent="0.25">
      <c r="A52">
        <v>9</v>
      </c>
      <c r="B52" s="5">
        <v>59</v>
      </c>
      <c r="C52" s="6">
        <f t="shared" si="10"/>
        <v>1.0408556588495634</v>
      </c>
      <c r="D52" s="6">
        <f t="shared" si="9"/>
        <v>1.0519078551079966</v>
      </c>
      <c r="E52" s="6">
        <f t="shared" si="9"/>
        <v>1.0255923289403723</v>
      </c>
      <c r="F52" s="6">
        <f t="shared" si="9"/>
        <v>1.0535339513115558</v>
      </c>
      <c r="G52" s="6">
        <f t="shared" si="9"/>
        <v>1.0329773877630088</v>
      </c>
      <c r="H52" s="7">
        <f t="shared" si="11"/>
        <v>60269.272527358924</v>
      </c>
      <c r="I52" s="7">
        <f t="shared" si="12"/>
        <v>63452.332756380136</v>
      </c>
      <c r="J52" s="7">
        <f t="shared" si="13"/>
        <v>56169.406852792854</v>
      </c>
      <c r="K52" s="7">
        <f t="shared" si="14"/>
        <v>63936.587437657698</v>
      </c>
      <c r="L52" s="7">
        <f t="shared" si="15"/>
        <v>58111.605346098622</v>
      </c>
      <c r="M52" s="16"/>
      <c r="N52" s="16"/>
      <c r="O52" s="16"/>
      <c r="P52" s="16"/>
      <c r="Q52" s="16"/>
    </row>
    <row r="53" spans="1:18" x14ac:dyDescent="0.25">
      <c r="A53">
        <v>10</v>
      </c>
      <c r="B53" s="5">
        <v>60</v>
      </c>
      <c r="C53" s="6"/>
      <c r="D53" s="6"/>
      <c r="E53" s="6"/>
      <c r="F53" s="6"/>
      <c r="G53" s="6"/>
      <c r="H53" s="13">
        <f>H52*C52</f>
        <v>62731.613364848068</v>
      </c>
      <c r="I53" s="13">
        <f t="shared" ref="I53" si="16">I52*D52</f>
        <v>66746.007251362695</v>
      </c>
      <c r="J53" s="13">
        <f t="shared" ref="J53" si="17">J52*E52</f>
        <v>57606.912789355134</v>
      </c>
      <c r="K53" s="13">
        <f t="shared" ref="K53" si="18">K52*F52</f>
        <v>67359.365596572301</v>
      </c>
      <c r="L53" s="13">
        <f t="shared" ref="L53" si="19">L52*G52</f>
        <v>60027.974289127851</v>
      </c>
      <c r="M53" s="17">
        <f t="shared" ref="M53" si="20">IF(H53&lt;=70000,0.001*H53,70)</f>
        <v>62.731613364848073</v>
      </c>
      <c r="N53" s="17">
        <f t="shared" ref="N53" si="21">IF(I53&lt;=70000,0.001*I53,70)</f>
        <v>66.746007251362698</v>
      </c>
      <c r="O53" s="17">
        <f t="shared" ref="O53" si="22">IF(J53&lt;=70000,0.001*J53,70)</f>
        <v>57.606912789355135</v>
      </c>
      <c r="P53" s="17">
        <f t="shared" ref="P53" si="23">IF(K53&lt;=70000,0.001*K53,70)</f>
        <v>67.359365596572303</v>
      </c>
      <c r="Q53" s="17">
        <f t="shared" ref="Q53" si="24">IF(L53&lt;=70000,0.001*L53,70)</f>
        <v>60.027974289127854</v>
      </c>
      <c r="R53" s="12" t="s">
        <v>45</v>
      </c>
    </row>
    <row r="54" spans="1:18" x14ac:dyDescent="0.25">
      <c r="R54" s="11" t="s">
        <v>46</v>
      </c>
    </row>
    <row r="55" spans="1:18" x14ac:dyDescent="0.25">
      <c r="F55" s="3"/>
      <c r="G55" s="3"/>
      <c r="N55" t="s">
        <v>15</v>
      </c>
      <c r="Q55" s="17">
        <f>SUM(M53:Q53)/5</f>
        <v>62.89437465825322</v>
      </c>
      <c r="R55" s="12" t="s">
        <v>45</v>
      </c>
    </row>
    <row r="56" spans="1:18" x14ac:dyDescent="0.25">
      <c r="R56" s="11" t="s">
        <v>52</v>
      </c>
    </row>
  </sheetData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845CF-C571-4CB0-9374-E11E2B031A2C}">
  <sheetPr>
    <pageSetUpPr fitToPage="1"/>
  </sheetPr>
  <dimension ref="A1:M65"/>
  <sheetViews>
    <sheetView workbookViewId="0"/>
  </sheetViews>
  <sheetFormatPr defaultRowHeight="15" x14ac:dyDescent="0.25"/>
  <cols>
    <col min="3" max="3" width="9.140625" customWidth="1"/>
    <col min="8" max="8" width="9.140625" customWidth="1"/>
  </cols>
  <sheetData>
    <row r="1" spans="1:13" x14ac:dyDescent="0.25">
      <c r="M1" s="11" t="s">
        <v>47</v>
      </c>
    </row>
    <row r="2" spans="1:13" x14ac:dyDescent="0.25">
      <c r="M2" s="11" t="s">
        <v>48</v>
      </c>
    </row>
    <row r="3" spans="1:13" x14ac:dyDescent="0.25">
      <c r="C3" t="s">
        <v>7</v>
      </c>
      <c r="H3" t="s">
        <v>8</v>
      </c>
      <c r="M3" s="11" t="s">
        <v>49</v>
      </c>
    </row>
    <row r="4" spans="1:13" x14ac:dyDescent="0.25">
      <c r="A4" t="s">
        <v>9</v>
      </c>
      <c r="B4" t="s">
        <v>10</v>
      </c>
      <c r="C4">
        <v>1</v>
      </c>
      <c r="D4">
        <v>2</v>
      </c>
      <c r="E4">
        <v>3</v>
      </c>
      <c r="F4">
        <v>4</v>
      </c>
      <c r="G4">
        <v>5</v>
      </c>
      <c r="H4">
        <v>1</v>
      </c>
      <c r="I4">
        <v>2</v>
      </c>
      <c r="J4">
        <v>3</v>
      </c>
      <c r="K4">
        <v>4</v>
      </c>
      <c r="L4">
        <v>5</v>
      </c>
      <c r="M4" t="s">
        <v>18</v>
      </c>
    </row>
    <row r="5" spans="1:13" x14ac:dyDescent="0.25">
      <c r="A5">
        <v>0</v>
      </c>
      <c r="B5" s="5">
        <v>50</v>
      </c>
      <c r="C5" s="6">
        <f>1+Data!B9</f>
        <v>1.0303390834286956</v>
      </c>
      <c r="D5" s="6">
        <f>1+Data!C9</f>
        <v>1.0014919270048019</v>
      </c>
      <c r="E5" s="6">
        <f>1+Data!D9</f>
        <v>0.94712761699584924</v>
      </c>
      <c r="F5" s="6">
        <f>1+Data!E9</f>
        <v>1.0581655514845156</v>
      </c>
      <c r="G5" s="6">
        <f>1+Data!F9</f>
        <v>0.99316637928839735</v>
      </c>
      <c r="H5" s="7">
        <f>LumpSum</f>
        <v>50000</v>
      </c>
      <c r="I5" s="7">
        <f>LumpSum</f>
        <v>50000</v>
      </c>
      <c r="J5" s="7">
        <f>LumpSum</f>
        <v>50000</v>
      </c>
      <c r="K5" s="7">
        <f>LumpSum</f>
        <v>50000</v>
      </c>
      <c r="L5" s="7">
        <f>LumpSum</f>
        <v>50000</v>
      </c>
      <c r="M5" s="13">
        <f>-LumpSum</f>
        <v>-50000</v>
      </c>
    </row>
    <row r="6" spans="1:13" x14ac:dyDescent="0.25">
      <c r="A6">
        <v>1</v>
      </c>
      <c r="B6" s="5">
        <v>51</v>
      </c>
      <c r="C6" s="6">
        <f>1+Data!B10</f>
        <v>1.05564923854558</v>
      </c>
      <c r="D6" s="6">
        <f>1+Data!C10</f>
        <v>1.012040490537077</v>
      </c>
      <c r="E6" s="6">
        <f>1+Data!D10</f>
        <v>1.0024997078819191</v>
      </c>
      <c r="F6" s="6">
        <f>1+Data!E10</f>
        <v>1.0943931058522836</v>
      </c>
      <c r="G6" s="6">
        <f>1+Data!F10</f>
        <v>1.0499840248446191</v>
      </c>
      <c r="H6" s="7">
        <f>H5*C5</f>
        <v>51516.95417143478</v>
      </c>
      <c r="I6" s="7">
        <f t="shared" ref="I6:L15" si="0">I5*D5</f>
        <v>50074.596350240099</v>
      </c>
      <c r="J6" s="7">
        <f t="shared" si="0"/>
        <v>47356.380849792462</v>
      </c>
      <c r="K6" s="7">
        <f t="shared" si="0"/>
        <v>52908.27757422578</v>
      </c>
      <c r="L6" s="7">
        <f t="shared" si="0"/>
        <v>49658.318964419865</v>
      </c>
      <c r="M6" s="7">
        <f t="shared" ref="M6:M15" si="1">M5*(1+LoanRate)+Contribution</f>
        <v>-47000</v>
      </c>
    </row>
    <row r="7" spans="1:13" x14ac:dyDescent="0.25">
      <c r="A7">
        <v>2</v>
      </c>
      <c r="B7" s="5">
        <v>52</v>
      </c>
      <c r="C7" s="6">
        <f>1+Data!B11</f>
        <v>1.0532847870492497</v>
      </c>
      <c r="D7" s="6">
        <f>1+Data!C11</f>
        <v>1.0467555127216881</v>
      </c>
      <c r="E7" s="6">
        <f>1+Data!D11</f>
        <v>1.0843402190958298</v>
      </c>
      <c r="F7" s="6">
        <f>1+Data!E11</f>
        <v>1.0759780548281002</v>
      </c>
      <c r="G7" s="6">
        <f>1+Data!F11</f>
        <v>0.98466901536444262</v>
      </c>
      <c r="H7" s="7">
        <f t="shared" ref="H7:H15" si="2">H6*C6</f>
        <v>54383.833443262665</v>
      </c>
      <c r="I7" s="7">
        <f t="shared" si="0"/>
        <v>50677.519053743119</v>
      </c>
      <c r="J7" s="7">
        <f t="shared" si="0"/>
        <v>47474.757968261853</v>
      </c>
      <c r="K7" s="7">
        <f t="shared" si="0"/>
        <v>57902.454219751671</v>
      </c>
      <c r="L7" s="7">
        <f t="shared" si="0"/>
        <v>52140.441613279443</v>
      </c>
      <c r="M7" s="7">
        <f t="shared" si="1"/>
        <v>-43880</v>
      </c>
    </row>
    <row r="8" spans="1:13" x14ac:dyDescent="0.25">
      <c r="A8">
        <v>3</v>
      </c>
      <c r="B8" s="5">
        <v>53</v>
      </c>
      <c r="C8" s="6">
        <f>1+Data!B12</f>
        <v>1.0819213834947357</v>
      </c>
      <c r="D8" s="6">
        <f>1+Data!C12</f>
        <v>1.0621508456181157</v>
      </c>
      <c r="E8" s="6">
        <f>1+Data!D12</f>
        <v>1.0836779424092291</v>
      </c>
      <c r="F8" s="6">
        <f>1+Data!E12</f>
        <v>1.0843016894602213</v>
      </c>
      <c r="G8" s="6">
        <f>1+Data!F12</f>
        <v>1.0132656024426865</v>
      </c>
      <c r="H8" s="7">
        <f t="shared" si="2"/>
        <v>57281.66442720878</v>
      </c>
      <c r="I8" s="7">
        <f t="shared" si="0"/>
        <v>53046.972440563994</v>
      </c>
      <c r="J8" s="7">
        <f t="shared" si="0"/>
        <v>51478.789456826547</v>
      </c>
      <c r="K8" s="7">
        <f t="shared" si="0"/>
        <v>62301.77006114152</v>
      </c>
      <c r="L8" s="7">
        <f t="shared" si="0"/>
        <v>51341.077304015082</v>
      </c>
      <c r="M8" s="7">
        <f t="shared" si="1"/>
        <v>-40635.200000000004</v>
      </c>
    </row>
    <row r="9" spans="1:13" x14ac:dyDescent="0.25">
      <c r="A9">
        <v>4</v>
      </c>
      <c r="B9" s="5">
        <v>54</v>
      </c>
      <c r="C9" s="6">
        <f>1+Data!B13</f>
        <v>1.0166776043168859</v>
      </c>
      <c r="D9" s="6">
        <f>1+Data!C13</f>
        <v>1.1233621814974533</v>
      </c>
      <c r="E9" s="6">
        <f>1+Data!D13</f>
        <v>0.96618079003687318</v>
      </c>
      <c r="F9" s="6">
        <f>1+Data!E13</f>
        <v>1.0255808053623421</v>
      </c>
      <c r="G9" s="6">
        <f>1+Data!F13</f>
        <v>0.98338122049373833</v>
      </c>
      <c r="H9" s="7">
        <f t="shared" si="2"/>
        <v>61974.257625966908</v>
      </c>
      <c r="I9" s="7">
        <f t="shared" si="0"/>
        <v>56343.886635225921</v>
      </c>
      <c r="J9" s="7">
        <f t="shared" si="0"/>
        <v>55786.428636291712</v>
      </c>
      <c r="K9" s="7">
        <f t="shared" si="0"/>
        <v>67553.914533657982</v>
      </c>
      <c r="L9" s="7">
        <f t="shared" si="0"/>
        <v>52022.14762450938</v>
      </c>
      <c r="M9" s="7">
        <f t="shared" si="1"/>
        <v>-37260.608000000007</v>
      </c>
    </row>
    <row r="10" spans="1:13" x14ac:dyDescent="0.25">
      <c r="A10">
        <v>5</v>
      </c>
      <c r="B10" s="5">
        <v>55</v>
      </c>
      <c r="C10" s="6">
        <f>1+Data!B14</f>
        <v>1.0177123282640184</v>
      </c>
      <c r="D10" s="6">
        <f>1+Data!C14</f>
        <v>0.97783578912766811</v>
      </c>
      <c r="E10" s="6">
        <f>1+Data!D14</f>
        <v>1.0004354199448495</v>
      </c>
      <c r="F10" s="6">
        <f>1+Data!E14</f>
        <v>1.1584198219987663</v>
      </c>
      <c r="G10" s="6">
        <f>1+Data!F14</f>
        <v>1.0175778161597544</v>
      </c>
      <c r="H10" s="7">
        <f t="shared" si="2"/>
        <v>63007.839772485531</v>
      </c>
      <c r="I10" s="7">
        <f t="shared" si="0"/>
        <v>63294.591404592589</v>
      </c>
      <c r="J10" s="7">
        <f t="shared" si="0"/>
        <v>53899.775693147974</v>
      </c>
      <c r="K10" s="7">
        <f t="shared" si="0"/>
        <v>69281.998072807779</v>
      </c>
      <c r="L10" s="7">
        <f t="shared" si="0"/>
        <v>51157.603023695461</v>
      </c>
      <c r="M10" s="7">
        <f t="shared" si="1"/>
        <v>-33751.032320000006</v>
      </c>
    </row>
    <row r="11" spans="1:13" x14ac:dyDescent="0.25">
      <c r="A11">
        <v>6</v>
      </c>
      <c r="B11" s="5">
        <v>56</v>
      </c>
      <c r="C11" s="6">
        <f>1+Data!B15</f>
        <v>1.0155188859998798</v>
      </c>
      <c r="D11" s="6">
        <f>1+Data!C15</f>
        <v>1.0542690291570256</v>
      </c>
      <c r="E11" s="6">
        <f>1+Data!D15</f>
        <v>1.0358645801219482</v>
      </c>
      <c r="F11" s="6">
        <f>1+Data!E15</f>
        <v>1.0385821312389072</v>
      </c>
      <c r="G11" s="6">
        <f>1+Data!F15</f>
        <v>1.0556660133617151</v>
      </c>
      <c r="H11" s="7">
        <f t="shared" si="2"/>
        <v>64123.855313742468</v>
      </c>
      <c r="I11" s="7">
        <f t="shared" si="0"/>
        <v>61891.716733623114</v>
      </c>
      <c r="J11" s="7">
        <f t="shared" si="0"/>
        <v>53923.244730507686</v>
      </c>
      <c r="K11" s="7">
        <f t="shared" si="0"/>
        <v>80257.639875220848</v>
      </c>
      <c r="L11" s="7">
        <f t="shared" si="0"/>
        <v>52056.841964819672</v>
      </c>
      <c r="M11" s="7">
        <f t="shared" si="1"/>
        <v>-30101.073612800006</v>
      </c>
    </row>
    <row r="12" spans="1:13" x14ac:dyDescent="0.25">
      <c r="A12">
        <v>7</v>
      </c>
      <c r="B12" s="5">
        <v>57</v>
      </c>
      <c r="C12" s="6">
        <f>1+Data!B16</f>
        <v>0.96681364809420411</v>
      </c>
      <c r="D12" s="6">
        <f>1+Data!C16</f>
        <v>1.1688530151602949</v>
      </c>
      <c r="E12" s="6">
        <f>1+Data!D16</f>
        <v>1.007103408010567</v>
      </c>
      <c r="F12" s="6">
        <f>1+Data!E16</f>
        <v>0.97237564074111871</v>
      </c>
      <c r="G12" s="6">
        <f>1+Data!F16</f>
        <v>1.0550577996845989</v>
      </c>
      <c r="H12" s="7">
        <f t="shared" si="2"/>
        <v>65118.986114229228</v>
      </c>
      <c r="I12" s="7">
        <f t="shared" si="0"/>
        <v>65250.520113618477</v>
      </c>
      <c r="J12" s="7">
        <f t="shared" si="0"/>
        <v>55857.179261580401</v>
      </c>
      <c r="K12" s="7">
        <f t="shared" si="0"/>
        <v>83354.15066981157</v>
      </c>
      <c r="L12" s="7">
        <f t="shared" si="0"/>
        <v>54954.638825202012</v>
      </c>
      <c r="M12" s="7">
        <f t="shared" si="1"/>
        <v>-26305.116557312009</v>
      </c>
    </row>
    <row r="13" spans="1:13" x14ac:dyDescent="0.25">
      <c r="A13">
        <v>8</v>
      </c>
      <c r="B13" s="5">
        <v>58</v>
      </c>
      <c r="C13" s="6">
        <f>1+Data!B17</f>
        <v>1.0012344951575114</v>
      </c>
      <c r="D13" s="6">
        <f>1+Data!C17</f>
        <v>1.0582038060867733</v>
      </c>
      <c r="E13" s="6">
        <f>1+Data!D17</f>
        <v>1.0723130920893873</v>
      </c>
      <c r="F13" s="6">
        <f>1+Data!E17</f>
        <v>1.0108601700327264</v>
      </c>
      <c r="G13" s="6">
        <f>1+Data!F17</f>
        <v>1.116314468977667</v>
      </c>
      <c r="H13" s="7">
        <f t="shared" si="2"/>
        <v>62957.924525293784</v>
      </c>
      <c r="I13" s="7">
        <f t="shared" si="0"/>
        <v>76268.267175580433</v>
      </c>
      <c r="J13" s="7">
        <f t="shared" si="0"/>
        <v>56253.955596194784</v>
      </c>
      <c r="K13" s="7">
        <f t="shared" si="0"/>
        <v>81051.545665989775</v>
      </c>
      <c r="L13" s="7">
        <f t="shared" si="0"/>
        <v>57980.320321379462</v>
      </c>
      <c r="M13" s="7">
        <f t="shared" si="1"/>
        <v>-22357.321219604491</v>
      </c>
    </row>
    <row r="14" spans="1:13" x14ac:dyDescent="0.25">
      <c r="A14">
        <v>9</v>
      </c>
      <c r="B14" s="5">
        <v>59</v>
      </c>
      <c r="C14" s="6">
        <f>1+Data!B18</f>
        <v>1.1694051341448735</v>
      </c>
      <c r="D14" s="6">
        <f>1+Data!C18</f>
        <v>1.0141159541690672</v>
      </c>
      <c r="E14" s="6">
        <f>1+Data!D18</f>
        <v>1.0563805128172696</v>
      </c>
      <c r="F14" s="6">
        <f>1+Data!E18</f>
        <v>1.0166825421165768</v>
      </c>
      <c r="G14" s="6">
        <f>1+Data!F18</f>
        <v>1.0606915370124705</v>
      </c>
      <c r="H14" s="7">
        <f t="shared" si="2"/>
        <v>63035.645778247228</v>
      </c>
      <c r="I14" s="7">
        <f t="shared" si="0"/>
        <v>80707.370608842131</v>
      </c>
      <c r="J14" s="7">
        <f t="shared" si="0"/>
        <v>60321.85306761472</v>
      </c>
      <c r="K14" s="7">
        <f t="shared" si="0"/>
        <v>81931.779233337715</v>
      </c>
      <c r="L14" s="7">
        <f t="shared" si="0"/>
        <v>64724.270490715746</v>
      </c>
      <c r="M14" s="7">
        <f t="shared" si="1"/>
        <v>-18251.614068388673</v>
      </c>
    </row>
    <row r="15" spans="1:13" x14ac:dyDescent="0.25">
      <c r="A15">
        <v>10</v>
      </c>
      <c r="B15" s="5">
        <v>60</v>
      </c>
      <c r="C15" s="6"/>
      <c r="D15" s="6"/>
      <c r="E15" s="6"/>
      <c r="F15" s="6"/>
      <c r="G15" s="6"/>
      <c r="H15" s="7">
        <f t="shared" si="2"/>
        <v>73714.207807219922</v>
      </c>
      <c r="I15" s="7">
        <f t="shared" si="0"/>
        <v>81846.632153462473</v>
      </c>
      <c r="J15" s="7">
        <f t="shared" si="0"/>
        <v>63722.830077654828</v>
      </c>
      <c r="K15" s="7">
        <f t="shared" si="0"/>
        <v>83298.60959108395</v>
      </c>
      <c r="L15" s="7">
        <f t="shared" si="0"/>
        <v>68652.485948808171</v>
      </c>
      <c r="M15" s="7">
        <f t="shared" si="1"/>
        <v>-13981.678631124221</v>
      </c>
    </row>
    <row r="17" spans="1:13" x14ac:dyDescent="0.25">
      <c r="A17" t="s">
        <v>19</v>
      </c>
      <c r="H17" s="7">
        <f>H15+$M$15</f>
        <v>59732.529176095704</v>
      </c>
      <c r="I17" s="7">
        <f t="shared" ref="I17:L17" si="3">I15+$M$15</f>
        <v>67864.953522338255</v>
      </c>
      <c r="J17" s="7">
        <f t="shared" si="3"/>
        <v>49741.15144653061</v>
      </c>
      <c r="K17" s="7">
        <f t="shared" si="3"/>
        <v>69316.930959959733</v>
      </c>
      <c r="L17" s="7">
        <f t="shared" si="3"/>
        <v>54670.807317683953</v>
      </c>
      <c r="M17" s="12" t="s">
        <v>12</v>
      </c>
    </row>
    <row r="19" spans="1:13" x14ac:dyDescent="0.25">
      <c r="A19" t="s">
        <v>11</v>
      </c>
      <c r="C19" s="4"/>
      <c r="D19" s="3"/>
      <c r="E19" s="3"/>
      <c r="F19" s="3"/>
      <c r="G19" s="3"/>
      <c r="H19" s="7" t="b">
        <f>H17&gt;70000</f>
        <v>0</v>
      </c>
      <c r="I19" s="7" t="b">
        <f t="shared" ref="I19:L19" si="4">I17&gt;70000</f>
        <v>0</v>
      </c>
      <c r="J19" s="7" t="b">
        <f t="shared" si="4"/>
        <v>0</v>
      </c>
      <c r="K19" s="7" t="b">
        <f t="shared" si="4"/>
        <v>0</v>
      </c>
      <c r="L19" s="7" t="b">
        <f t="shared" si="4"/>
        <v>0</v>
      </c>
      <c r="M19" s="12" t="s">
        <v>12</v>
      </c>
    </row>
    <row r="20" spans="1:13" x14ac:dyDescent="0.25">
      <c r="M20" s="11" t="s">
        <v>43</v>
      </c>
    </row>
    <row r="21" spans="1:13" x14ac:dyDescent="0.25">
      <c r="A21" t="s">
        <v>13</v>
      </c>
      <c r="E21" s="9">
        <f>COUNTIF(H19:L19,TRUE)/COUNTA(H19:L19)</f>
        <v>0</v>
      </c>
      <c r="F21" s="12" t="s">
        <v>12</v>
      </c>
    </row>
    <row r="22" spans="1:13" s="18" customFormat="1" x14ac:dyDescent="0.25"/>
    <row r="24" spans="1:13" x14ac:dyDescent="0.25">
      <c r="A24" t="s">
        <v>37</v>
      </c>
    </row>
    <row r="26" spans="1:13" x14ac:dyDescent="0.25">
      <c r="E26" s="11" t="s">
        <v>47</v>
      </c>
    </row>
    <row r="27" spans="1:13" x14ac:dyDescent="0.25">
      <c r="E27" s="11" t="s">
        <v>48</v>
      </c>
    </row>
    <row r="28" spans="1:13" x14ac:dyDescent="0.25">
      <c r="E28" s="11" t="s">
        <v>49</v>
      </c>
    </row>
    <row r="29" spans="1:13" x14ac:dyDescent="0.25">
      <c r="A29" t="s">
        <v>9</v>
      </c>
      <c r="B29" t="s">
        <v>10</v>
      </c>
      <c r="C29" t="s">
        <v>7</v>
      </c>
      <c r="D29" t="s">
        <v>8</v>
      </c>
      <c r="E29" t="s">
        <v>18</v>
      </c>
    </row>
    <row r="30" spans="1:13" x14ac:dyDescent="0.25">
      <c r="A30">
        <v>0</v>
      </c>
      <c r="B30" s="5">
        <v>50</v>
      </c>
      <c r="C30" s="6">
        <f>AVERAGE(C5:G5)</f>
        <v>1.0060581116404519</v>
      </c>
      <c r="D30" s="13">
        <f>LumpSum</f>
        <v>50000</v>
      </c>
      <c r="E30" s="13">
        <f>-LumpSum</f>
        <v>-50000</v>
      </c>
    </row>
    <row r="31" spans="1:13" x14ac:dyDescent="0.25">
      <c r="A31">
        <v>1</v>
      </c>
      <c r="B31" s="5">
        <v>51</v>
      </c>
      <c r="C31" s="6">
        <f t="shared" ref="C31:C39" si="5">AVERAGE(C6:G6)</f>
        <v>1.0429133135322957</v>
      </c>
      <c r="D31" s="7">
        <f>D30*C30</f>
        <v>50302.905582022591</v>
      </c>
      <c r="E31" s="7">
        <f t="shared" ref="E31:E40" si="6">E30*(1+LoanRate)+Contribution</f>
        <v>-47000</v>
      </c>
    </row>
    <row r="32" spans="1:13" x14ac:dyDescent="0.25">
      <c r="A32">
        <v>2</v>
      </c>
      <c r="B32" s="5">
        <v>52</v>
      </c>
      <c r="C32" s="6">
        <f t="shared" si="5"/>
        <v>1.049005517811862</v>
      </c>
      <c r="D32" s="7">
        <f t="shared" ref="D32:D40" si="7">D31*C31</f>
        <v>52461.569940849389</v>
      </c>
      <c r="E32" s="7">
        <f t="shared" si="6"/>
        <v>-43880</v>
      </c>
    </row>
    <row r="33" spans="1:13" x14ac:dyDescent="0.25">
      <c r="A33">
        <v>3</v>
      </c>
      <c r="B33" s="5">
        <v>53</v>
      </c>
      <c r="C33" s="6">
        <f t="shared" si="5"/>
        <v>1.0650634926849976</v>
      </c>
      <c r="D33" s="7">
        <f t="shared" si="7"/>
        <v>55032.476341023932</v>
      </c>
      <c r="E33" s="7">
        <f t="shared" si="6"/>
        <v>-40635.200000000004</v>
      </c>
    </row>
    <row r="34" spans="1:13" x14ac:dyDescent="0.25">
      <c r="A34">
        <v>4</v>
      </c>
      <c r="B34" s="5">
        <v>54</v>
      </c>
      <c r="C34" s="6">
        <f t="shared" si="5"/>
        <v>1.0230365203414586</v>
      </c>
      <c r="D34" s="7">
        <f t="shared" si="7"/>
        <v>58613.081462875445</v>
      </c>
      <c r="E34" s="7">
        <f t="shared" si="6"/>
        <v>-37260.608000000007</v>
      </c>
    </row>
    <row r="35" spans="1:13" x14ac:dyDescent="0.25">
      <c r="A35">
        <v>5</v>
      </c>
      <c r="B35" s="5">
        <v>55</v>
      </c>
      <c r="C35" s="6">
        <f t="shared" si="5"/>
        <v>1.0343962350990112</v>
      </c>
      <c r="D35" s="7">
        <f t="shared" si="7"/>
        <v>59963.32290627055</v>
      </c>
      <c r="E35" s="7">
        <f t="shared" si="6"/>
        <v>-33751.032320000006</v>
      </c>
    </row>
    <row r="36" spans="1:13" x14ac:dyDescent="0.25">
      <c r="A36">
        <v>6</v>
      </c>
      <c r="B36" s="5">
        <v>56</v>
      </c>
      <c r="C36" s="6">
        <f t="shared" si="5"/>
        <v>1.0399801279758951</v>
      </c>
      <c r="D36" s="7">
        <f t="shared" si="7"/>
        <v>62025.835458272559</v>
      </c>
      <c r="E36" s="7">
        <f t="shared" si="6"/>
        <v>-30101.073612800006</v>
      </c>
    </row>
    <row r="37" spans="1:13" x14ac:dyDescent="0.25">
      <c r="A37">
        <v>7</v>
      </c>
      <c r="B37" s="5">
        <v>57</v>
      </c>
      <c r="C37" s="6">
        <f t="shared" si="5"/>
        <v>1.0340407023381568</v>
      </c>
      <c r="D37" s="7">
        <f t="shared" si="7"/>
        <v>64505.636297706107</v>
      </c>
      <c r="E37" s="7">
        <f t="shared" si="6"/>
        <v>-26305.116557312009</v>
      </c>
    </row>
    <row r="38" spans="1:13" x14ac:dyDescent="0.25">
      <c r="A38">
        <v>8</v>
      </c>
      <c r="B38" s="5">
        <v>58</v>
      </c>
      <c r="C38" s="6">
        <f t="shared" si="5"/>
        <v>1.0517852064688131</v>
      </c>
      <c r="D38" s="7">
        <f t="shared" si="7"/>
        <v>66701.453462049729</v>
      </c>
      <c r="E38" s="7">
        <f t="shared" si="6"/>
        <v>-22357.321219604491</v>
      </c>
    </row>
    <row r="39" spans="1:13" x14ac:dyDescent="0.25">
      <c r="A39">
        <v>9</v>
      </c>
      <c r="B39" s="5">
        <v>59</v>
      </c>
      <c r="C39" s="6">
        <f t="shared" si="5"/>
        <v>1.0634551360520514</v>
      </c>
      <c r="D39" s="7">
        <f t="shared" si="7"/>
        <v>70155.602001351901</v>
      </c>
      <c r="E39" s="7">
        <f t="shared" si="6"/>
        <v>-18251.614068388673</v>
      </c>
    </row>
    <row r="40" spans="1:13" x14ac:dyDescent="0.25">
      <c r="A40">
        <v>10</v>
      </c>
      <c r="B40" s="5">
        <v>60</v>
      </c>
      <c r="C40" s="6"/>
      <c r="D40" s="13">
        <f t="shared" si="7"/>
        <v>74607.335271161253</v>
      </c>
      <c r="E40" s="7">
        <f t="shared" si="6"/>
        <v>-13981.678631124221</v>
      </c>
    </row>
    <row r="42" spans="1:13" x14ac:dyDescent="0.25">
      <c r="A42" t="s">
        <v>17</v>
      </c>
      <c r="C42" s="8">
        <f>D40+E40</f>
        <v>60625.656640037036</v>
      </c>
      <c r="D42" s="12" t="s">
        <v>12</v>
      </c>
    </row>
    <row r="43" spans="1:13" x14ac:dyDescent="0.25">
      <c r="D43" s="11" t="s">
        <v>38</v>
      </c>
    </row>
    <row r="44" spans="1:13" s="18" customFormat="1" x14ac:dyDescent="0.25"/>
    <row r="46" spans="1:13" x14ac:dyDescent="0.25">
      <c r="A46" t="s">
        <v>39</v>
      </c>
    </row>
    <row r="47" spans="1:13" x14ac:dyDescent="0.25">
      <c r="M47" s="11" t="s">
        <v>51</v>
      </c>
    </row>
    <row r="48" spans="1:13" x14ac:dyDescent="0.25">
      <c r="C48" t="s">
        <v>7</v>
      </c>
      <c r="H48" t="s">
        <v>8</v>
      </c>
      <c r="M48" s="11" t="s">
        <v>50</v>
      </c>
    </row>
    <row r="49" spans="1:13" x14ac:dyDescent="0.25">
      <c r="A49" t="s">
        <v>9</v>
      </c>
      <c r="B49" t="s">
        <v>10</v>
      </c>
      <c r="C49">
        <v>1</v>
      </c>
      <c r="D49">
        <v>2</v>
      </c>
      <c r="E49">
        <v>3</v>
      </c>
      <c r="F49">
        <v>4</v>
      </c>
      <c r="G49">
        <v>5</v>
      </c>
      <c r="H49">
        <v>1</v>
      </c>
      <c r="I49">
        <v>2</v>
      </c>
      <c r="J49">
        <v>3</v>
      </c>
      <c r="K49">
        <v>4</v>
      </c>
      <c r="L49">
        <v>5</v>
      </c>
      <c r="M49" t="s">
        <v>18</v>
      </c>
    </row>
    <row r="50" spans="1:13" x14ac:dyDescent="0.25">
      <c r="A50">
        <v>0</v>
      </c>
      <c r="B50" s="5">
        <v>50</v>
      </c>
      <c r="C50" s="6">
        <f>AVERAGE(C$5:C$14)</f>
        <v>1.0408556588495634</v>
      </c>
      <c r="D50" s="6">
        <f t="shared" ref="D50:G59" si="8">AVERAGE(D$5:D$14)</f>
        <v>1.0519078551079966</v>
      </c>
      <c r="E50" s="6">
        <f t="shared" si="8"/>
        <v>1.0255923289403723</v>
      </c>
      <c r="F50" s="6">
        <f t="shared" si="8"/>
        <v>1.0535339513115558</v>
      </c>
      <c r="G50" s="6">
        <f t="shared" si="8"/>
        <v>1.0329773877630088</v>
      </c>
      <c r="H50" s="7">
        <f>LumpSum</f>
        <v>50000</v>
      </c>
      <c r="I50" s="7">
        <f>LumpSum</f>
        <v>50000</v>
      </c>
      <c r="J50" s="7">
        <f>LumpSum</f>
        <v>50000</v>
      </c>
      <c r="K50" s="7">
        <f>LumpSum</f>
        <v>50000</v>
      </c>
      <c r="L50" s="7">
        <f>LumpSum</f>
        <v>50000</v>
      </c>
      <c r="M50" s="13">
        <f>-LumpSum</f>
        <v>-50000</v>
      </c>
    </row>
    <row r="51" spans="1:13" x14ac:dyDescent="0.25">
      <c r="A51">
        <v>1</v>
      </c>
      <c r="B51" s="5">
        <v>51</v>
      </c>
      <c r="C51" s="6">
        <f t="shared" ref="C51:C59" si="9">AVERAGE(C$5:C$14)</f>
        <v>1.0408556588495634</v>
      </c>
      <c r="D51" s="6">
        <f t="shared" si="8"/>
        <v>1.0519078551079966</v>
      </c>
      <c r="E51" s="6">
        <f t="shared" si="8"/>
        <v>1.0255923289403723</v>
      </c>
      <c r="F51" s="6">
        <f t="shared" si="8"/>
        <v>1.0535339513115558</v>
      </c>
      <c r="G51" s="6">
        <f t="shared" si="8"/>
        <v>1.0329773877630088</v>
      </c>
      <c r="H51" s="7">
        <f>H50*C50</f>
        <v>52042.782942478174</v>
      </c>
      <c r="I51" s="7">
        <f t="shared" ref="I51:I60" si="10">I50*D50</f>
        <v>52595.392755399829</v>
      </c>
      <c r="J51" s="7">
        <f t="shared" ref="J51:J60" si="11">J50*E50</f>
        <v>51279.61644701862</v>
      </c>
      <c r="K51" s="7">
        <f t="shared" ref="K51:K60" si="12">K50*F50</f>
        <v>52676.697565577793</v>
      </c>
      <c r="L51" s="7">
        <f t="shared" ref="L51:L60" si="13">L50*G50</f>
        <v>51648.869388150444</v>
      </c>
      <c r="M51" s="7">
        <f t="shared" ref="M51:M60" si="14">M50*(1+LoanRate)+Contribution</f>
        <v>-47000</v>
      </c>
    </row>
    <row r="52" spans="1:13" x14ac:dyDescent="0.25">
      <c r="A52">
        <v>2</v>
      </c>
      <c r="B52" s="5">
        <v>52</v>
      </c>
      <c r="C52" s="6">
        <f t="shared" si="9"/>
        <v>1.0408556588495634</v>
      </c>
      <c r="D52" s="6">
        <f t="shared" si="8"/>
        <v>1.0519078551079966</v>
      </c>
      <c r="E52" s="6">
        <f t="shared" si="8"/>
        <v>1.0255923289403723</v>
      </c>
      <c r="F52" s="6">
        <f t="shared" si="8"/>
        <v>1.0535339513115558</v>
      </c>
      <c r="G52" s="6">
        <f t="shared" si="8"/>
        <v>1.0329773877630088</v>
      </c>
      <c r="H52" s="7">
        <f t="shared" ref="H52:H60" si="15">H51*C51</f>
        <v>54169.025127957939</v>
      </c>
      <c r="I52" s="7">
        <f t="shared" si="10"/>
        <v>55325.506781895296</v>
      </c>
      <c r="J52" s="7">
        <f t="shared" si="11"/>
        <v>52591.981259066844</v>
      </c>
      <c r="K52" s="7">
        <f t="shared" si="12"/>
        <v>55496.689328306988</v>
      </c>
      <c r="L52" s="7">
        <f t="shared" si="13"/>
        <v>53352.114181484481</v>
      </c>
      <c r="M52" s="7">
        <f t="shared" si="14"/>
        <v>-43880</v>
      </c>
    </row>
    <row r="53" spans="1:13" x14ac:dyDescent="0.25">
      <c r="A53">
        <v>3</v>
      </c>
      <c r="B53" s="5">
        <v>53</v>
      </c>
      <c r="C53" s="6">
        <f t="shared" si="9"/>
        <v>1.0408556588495634</v>
      </c>
      <c r="D53" s="6">
        <f t="shared" si="8"/>
        <v>1.0519078551079966</v>
      </c>
      <c r="E53" s="6">
        <f t="shared" si="8"/>
        <v>1.0255923289403723</v>
      </c>
      <c r="F53" s="6">
        <f t="shared" si="8"/>
        <v>1.0535339513115558</v>
      </c>
      <c r="G53" s="6">
        <f t="shared" si="8"/>
        <v>1.0329773877630088</v>
      </c>
      <c r="H53" s="7">
        <f t="shared" si="15"/>
        <v>56382.136338799217</v>
      </c>
      <c r="I53" s="7">
        <f t="shared" si="10"/>
        <v>58197.3351717064</v>
      </c>
      <c r="J53" s="7">
        <f t="shared" si="11"/>
        <v>53937.932543074778</v>
      </c>
      <c r="K53" s="7">
        <f t="shared" si="12"/>
        <v>58467.646392761111</v>
      </c>
      <c r="L53" s="7">
        <f t="shared" si="13"/>
        <v>55111.527538823619</v>
      </c>
      <c r="M53" s="7">
        <f t="shared" si="14"/>
        <v>-40635.200000000004</v>
      </c>
    </row>
    <row r="54" spans="1:13" x14ac:dyDescent="0.25">
      <c r="A54">
        <v>4</v>
      </c>
      <c r="B54" s="5">
        <v>54</v>
      </c>
      <c r="C54" s="6">
        <f t="shared" si="9"/>
        <v>1.0408556588495634</v>
      </c>
      <c r="D54" s="6">
        <f t="shared" si="8"/>
        <v>1.0519078551079966</v>
      </c>
      <c r="E54" s="6">
        <f t="shared" si="8"/>
        <v>1.0255923289403723</v>
      </c>
      <c r="F54" s="6">
        <f t="shared" si="8"/>
        <v>1.0535339513115558</v>
      </c>
      <c r="G54" s="6">
        <f t="shared" si="8"/>
        <v>1.0329773877630088</v>
      </c>
      <c r="H54" s="7">
        <f t="shared" si="15"/>
        <v>58685.665666266774</v>
      </c>
      <c r="I54" s="7">
        <f t="shared" si="10"/>
        <v>61218.23401347085</v>
      </c>
      <c r="J54" s="7">
        <f t="shared" si="11"/>
        <v>55318.329855080759</v>
      </c>
      <c r="K54" s="7">
        <f t="shared" si="12"/>
        <v>61597.650528052443</v>
      </c>
      <c r="L54" s="7">
        <f t="shared" si="13"/>
        <v>56928.961752683143</v>
      </c>
      <c r="M54" s="7">
        <f t="shared" si="14"/>
        <v>-37260.608000000007</v>
      </c>
    </row>
    <row r="55" spans="1:13" x14ac:dyDescent="0.25">
      <c r="A55">
        <v>5</v>
      </c>
      <c r="B55" s="5">
        <v>55</v>
      </c>
      <c r="C55" s="6">
        <f t="shared" si="9"/>
        <v>1.0408556588495634</v>
      </c>
      <c r="D55" s="6">
        <f t="shared" si="8"/>
        <v>1.0519078551079966</v>
      </c>
      <c r="E55" s="6">
        <f t="shared" si="8"/>
        <v>1.0255923289403723</v>
      </c>
      <c r="F55" s="6">
        <f t="shared" si="8"/>
        <v>1.0535339513115558</v>
      </c>
      <c r="G55" s="6">
        <f t="shared" si="8"/>
        <v>1.0329773877630088</v>
      </c>
      <c r="H55" s="7">
        <f t="shared" si="15"/>
        <v>61083.307202087308</v>
      </c>
      <c r="I55" s="7">
        <f t="shared" si="10"/>
        <v>64395.94123460952</v>
      </c>
      <c r="J55" s="7">
        <f t="shared" si="11"/>
        <v>56734.054749164003</v>
      </c>
      <c r="K55" s="7">
        <f t="shared" si="12"/>
        <v>64895.216152327434</v>
      </c>
      <c r="L55" s="7">
        <f t="shared" si="13"/>
        <v>58806.330199346878</v>
      </c>
      <c r="M55" s="7">
        <f t="shared" si="14"/>
        <v>-33751.032320000006</v>
      </c>
    </row>
    <row r="56" spans="1:13" x14ac:dyDescent="0.25">
      <c r="A56">
        <v>6</v>
      </c>
      <c r="B56" s="5">
        <v>56</v>
      </c>
      <c r="C56" s="6">
        <f t="shared" si="9"/>
        <v>1.0408556588495634</v>
      </c>
      <c r="D56" s="6">
        <f t="shared" si="8"/>
        <v>1.0519078551079966</v>
      </c>
      <c r="E56" s="6">
        <f t="shared" si="8"/>
        <v>1.0255923289403723</v>
      </c>
      <c r="F56" s="6">
        <f t="shared" si="8"/>
        <v>1.0535339513115558</v>
      </c>
      <c r="G56" s="6">
        <f t="shared" si="8"/>
        <v>1.0329773877630088</v>
      </c>
      <c r="H56" s="7">
        <f t="shared" si="15"/>
        <v>63578.905962538869</v>
      </c>
      <c r="I56" s="7">
        <f t="shared" si="10"/>
        <v>67738.596421758688</v>
      </c>
      <c r="J56" s="7">
        <f t="shared" si="11"/>
        <v>58186.011340425699</v>
      </c>
      <c r="K56" s="7">
        <f t="shared" si="12"/>
        <v>68369.313494179019</v>
      </c>
      <c r="L56" s="7">
        <f t="shared" si="13"/>
        <v>60745.609353250278</v>
      </c>
      <c r="M56" s="7">
        <f t="shared" si="14"/>
        <v>-30101.073612800006</v>
      </c>
    </row>
    <row r="57" spans="1:13" x14ac:dyDescent="0.25">
      <c r="A57">
        <v>7</v>
      </c>
      <c r="B57" s="5">
        <v>57</v>
      </c>
      <c r="C57" s="6">
        <f t="shared" si="9"/>
        <v>1.0408556588495634</v>
      </c>
      <c r="D57" s="6">
        <f t="shared" si="8"/>
        <v>1.0519078551079966</v>
      </c>
      <c r="E57" s="6">
        <f t="shared" si="8"/>
        <v>1.0255923289403723</v>
      </c>
      <c r="F57" s="6">
        <f t="shared" si="8"/>
        <v>1.0535339513115558</v>
      </c>
      <c r="G57" s="6">
        <f t="shared" si="8"/>
        <v>1.0329773877630088</v>
      </c>
      <c r="H57" s="7">
        <f t="shared" si="15"/>
        <v>66176.464054572833</v>
      </c>
      <c r="I57" s="7">
        <f t="shared" si="10"/>
        <v>71254.761670038395</v>
      </c>
      <c r="J57" s="7">
        <f t="shared" si="11"/>
        <v>59675.126882378107</v>
      </c>
      <c r="K57" s="7">
        <f t="shared" si="12"/>
        <v>72029.392993980888</v>
      </c>
      <c r="L57" s="7">
        <f t="shared" si="13"/>
        <v>62748.840867792671</v>
      </c>
      <c r="M57" s="7">
        <f t="shared" si="14"/>
        <v>-26305.116557312009</v>
      </c>
    </row>
    <row r="58" spans="1:13" x14ac:dyDescent="0.25">
      <c r="A58">
        <v>8</v>
      </c>
      <c r="B58" s="5">
        <v>58</v>
      </c>
      <c r="C58" s="6">
        <f t="shared" si="9"/>
        <v>1.0408556588495634</v>
      </c>
      <c r="D58" s="6">
        <f t="shared" si="8"/>
        <v>1.0519078551079966</v>
      </c>
      <c r="E58" s="6">
        <f t="shared" si="8"/>
        <v>1.0255923289403723</v>
      </c>
      <c r="F58" s="6">
        <f t="shared" si="8"/>
        <v>1.0535339513115558</v>
      </c>
      <c r="G58" s="6">
        <f t="shared" si="8"/>
        <v>1.0329773877630088</v>
      </c>
      <c r="H58" s="7">
        <f t="shared" si="15"/>
        <v>68880.147093856853</v>
      </c>
      <c r="I58" s="7">
        <f t="shared" si="10"/>
        <v>74953.443514561572</v>
      </c>
      <c r="J58" s="7">
        <f t="shared" si="11"/>
        <v>61202.35235911038</v>
      </c>
      <c r="K58" s="7">
        <f t="shared" si="12"/>
        <v>75885.411011521574</v>
      </c>
      <c r="L58" s="7">
        <f t="shared" si="13"/>
        <v>64818.133724769206</v>
      </c>
      <c r="M58" s="7">
        <f t="shared" si="14"/>
        <v>-22357.321219604491</v>
      </c>
    </row>
    <row r="59" spans="1:13" x14ac:dyDescent="0.25">
      <c r="A59">
        <v>9</v>
      </c>
      <c r="B59" s="5">
        <v>59</v>
      </c>
      <c r="C59" s="6">
        <f t="shared" si="9"/>
        <v>1.0408556588495634</v>
      </c>
      <c r="D59" s="6">
        <f t="shared" si="8"/>
        <v>1.0519078551079966</v>
      </c>
      <c r="E59" s="6">
        <f t="shared" si="8"/>
        <v>1.0255923289403723</v>
      </c>
      <c r="F59" s="6">
        <f t="shared" si="8"/>
        <v>1.0535339513115558</v>
      </c>
      <c r="G59" s="6">
        <f t="shared" si="8"/>
        <v>1.0329773877630088</v>
      </c>
      <c r="H59" s="7">
        <f t="shared" si="15"/>
        <v>71694.290885031223</v>
      </c>
      <c r="I59" s="7">
        <f t="shared" si="10"/>
        <v>78844.116000360838</v>
      </c>
      <c r="J59" s="7">
        <f t="shared" si="11"/>
        <v>62768.663092609306</v>
      </c>
      <c r="K59" s="7">
        <f t="shared" si="12"/>
        <v>79947.856909869777</v>
      </c>
      <c r="L59" s="7">
        <f t="shared" si="13"/>
        <v>66955.666454685488</v>
      </c>
      <c r="M59" s="7">
        <f t="shared" si="14"/>
        <v>-18251.614068388673</v>
      </c>
    </row>
    <row r="60" spans="1:13" x14ac:dyDescent="0.25">
      <c r="A60">
        <v>10</v>
      </c>
      <c r="B60" s="5">
        <v>60</v>
      </c>
      <c r="C60" s="6"/>
      <c r="D60" s="6"/>
      <c r="E60" s="6"/>
      <c r="F60" s="6"/>
      <c r="G60" s="6"/>
      <c r="H60" s="7">
        <f t="shared" si="15"/>
        <v>74623.408374891427</v>
      </c>
      <c r="I60" s="7">
        <f t="shared" si="10"/>
        <v>82936.744949825646</v>
      </c>
      <c r="J60" s="7">
        <f t="shared" si="11"/>
        <v>64375.059365622772</v>
      </c>
      <c r="K60" s="7">
        <f t="shared" si="12"/>
        <v>84227.781589145976</v>
      </c>
      <c r="L60" s="7">
        <f t="shared" si="13"/>
        <v>69163.689430292332</v>
      </c>
      <c r="M60" s="7">
        <f t="shared" si="14"/>
        <v>-13981.678631124221</v>
      </c>
    </row>
    <row r="62" spans="1:13" x14ac:dyDescent="0.25">
      <c r="A62" t="s">
        <v>19</v>
      </c>
      <c r="H62" s="7">
        <f>H60+$M$60</f>
        <v>60641.72974376721</v>
      </c>
      <c r="I62" s="7">
        <f t="shared" ref="I62:L62" si="16">I60+$M$60</f>
        <v>68955.066318701429</v>
      </c>
      <c r="J62" s="7">
        <f t="shared" si="16"/>
        <v>50393.380734498554</v>
      </c>
      <c r="K62" s="7">
        <f t="shared" si="16"/>
        <v>70246.102958021758</v>
      </c>
      <c r="L62" s="7">
        <f t="shared" si="16"/>
        <v>55182.010799168114</v>
      </c>
      <c r="M62" s="12" t="s">
        <v>45</v>
      </c>
    </row>
    <row r="63" spans="1:13" x14ac:dyDescent="0.25">
      <c r="M63" s="11" t="s">
        <v>43</v>
      </c>
    </row>
    <row r="64" spans="1:13" x14ac:dyDescent="0.25">
      <c r="A64" t="s">
        <v>17</v>
      </c>
      <c r="C64" s="8">
        <f>AVERAGE(H62:L62)</f>
        <v>61083.65811083142</v>
      </c>
      <c r="D64" s="10" t="s">
        <v>45</v>
      </c>
      <c r="F64" s="3"/>
      <c r="G64" s="3"/>
    </row>
    <row r="65" spans="4:4" x14ac:dyDescent="0.25">
      <c r="D65" s="11" t="s">
        <v>40</v>
      </c>
    </row>
  </sheetData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BB6A0-2789-4955-AB59-8D0AAB03D56D}">
  <sheetPr>
    <pageSetUpPr fitToPage="1"/>
  </sheetPr>
  <dimension ref="A3:S62"/>
  <sheetViews>
    <sheetView workbookViewId="0"/>
  </sheetViews>
  <sheetFormatPr defaultRowHeight="15" x14ac:dyDescent="0.25"/>
  <cols>
    <col min="3" max="3" width="9.140625" customWidth="1"/>
    <col min="8" max="8" width="9.140625" customWidth="1"/>
  </cols>
  <sheetData>
    <row r="3" spans="1:18" x14ac:dyDescent="0.25">
      <c r="C3" t="s">
        <v>7</v>
      </c>
      <c r="H3" t="s">
        <v>8</v>
      </c>
      <c r="N3" t="s">
        <v>14</v>
      </c>
    </row>
    <row r="4" spans="1:18" x14ac:dyDescent="0.25">
      <c r="A4" t="s">
        <v>9</v>
      </c>
      <c r="B4" t="s">
        <v>10</v>
      </c>
      <c r="C4">
        <v>1</v>
      </c>
      <c r="D4">
        <v>2</v>
      </c>
      <c r="E4">
        <v>3</v>
      </c>
      <c r="F4">
        <v>4</v>
      </c>
      <c r="G4">
        <v>5</v>
      </c>
      <c r="H4">
        <v>1</v>
      </c>
      <c r="I4">
        <v>2</v>
      </c>
      <c r="J4">
        <v>3</v>
      </c>
      <c r="K4">
        <v>4</v>
      </c>
      <c r="L4">
        <v>5</v>
      </c>
      <c r="M4" t="s">
        <v>18</v>
      </c>
      <c r="N4">
        <v>1</v>
      </c>
      <c r="O4">
        <v>2</v>
      </c>
      <c r="P4">
        <v>3</v>
      </c>
      <c r="Q4">
        <v>4</v>
      </c>
      <c r="R4">
        <v>5</v>
      </c>
    </row>
    <row r="5" spans="1:18" x14ac:dyDescent="0.25">
      <c r="A5">
        <v>0</v>
      </c>
      <c r="B5" s="5">
        <v>50</v>
      </c>
      <c r="C5" s="6">
        <f>1+Data!B9</f>
        <v>1.0303390834286956</v>
      </c>
      <c r="D5" s="6">
        <f>1+Data!C9</f>
        <v>1.0014919270048019</v>
      </c>
      <c r="E5" s="6">
        <f>1+Data!D9</f>
        <v>0.94712761699584924</v>
      </c>
      <c r="F5" s="6">
        <f>1+Data!E9</f>
        <v>1.0581655514845156</v>
      </c>
      <c r="G5" s="6">
        <f>1+Data!F9</f>
        <v>0.99316637928839735</v>
      </c>
      <c r="H5" s="7">
        <f>LumpSum</f>
        <v>50000</v>
      </c>
      <c r="I5" s="7">
        <f>LumpSum</f>
        <v>50000</v>
      </c>
      <c r="J5" s="7">
        <f>LumpSum</f>
        <v>50000</v>
      </c>
      <c r="K5" s="7">
        <f>LumpSum</f>
        <v>50000</v>
      </c>
      <c r="L5" s="7">
        <f>LumpSum</f>
        <v>50000</v>
      </c>
      <c r="M5" s="13">
        <f>-LumpSum</f>
        <v>-50000</v>
      </c>
      <c r="N5" s="16"/>
      <c r="O5" s="16"/>
      <c r="P5" s="16"/>
      <c r="Q5" s="16"/>
      <c r="R5" s="16"/>
    </row>
    <row r="6" spans="1:18" x14ac:dyDescent="0.25">
      <c r="A6">
        <v>1</v>
      </c>
      <c r="B6" s="5">
        <v>51</v>
      </c>
      <c r="C6" s="6">
        <f>1+Data!B10</f>
        <v>1.05564923854558</v>
      </c>
      <c r="D6" s="6">
        <f>1+Data!C10</f>
        <v>1.012040490537077</v>
      </c>
      <c r="E6" s="6">
        <f>1+Data!D10</f>
        <v>1.0024997078819191</v>
      </c>
      <c r="F6" s="6">
        <f>1+Data!E10</f>
        <v>1.0943931058522836</v>
      </c>
      <c r="G6" s="6">
        <f>1+Data!F10</f>
        <v>1.0499840248446191</v>
      </c>
      <c r="H6" s="7">
        <f>H5*C5</f>
        <v>51516.95417143478</v>
      </c>
      <c r="I6" s="7">
        <f t="shared" ref="I6:L15" si="0">I5*D5</f>
        <v>50074.596350240099</v>
      </c>
      <c r="J6" s="7">
        <f t="shared" si="0"/>
        <v>47356.380849792462</v>
      </c>
      <c r="K6" s="7">
        <f t="shared" si="0"/>
        <v>52908.27757422578</v>
      </c>
      <c r="L6" s="7">
        <f t="shared" si="0"/>
        <v>49658.318964419865</v>
      </c>
      <c r="M6" s="7">
        <f t="shared" ref="M6:M15" si="1">M5*(1+LoanRate)+Contribution</f>
        <v>-47000</v>
      </c>
      <c r="N6" s="16"/>
      <c r="O6" s="16"/>
      <c r="P6" s="16"/>
      <c r="Q6" s="16"/>
      <c r="R6" s="16"/>
    </row>
    <row r="7" spans="1:18" x14ac:dyDescent="0.25">
      <c r="A7">
        <v>2</v>
      </c>
      <c r="B7" s="5">
        <v>52</v>
      </c>
      <c r="C7" s="6">
        <f>1+Data!B11</f>
        <v>1.0532847870492497</v>
      </c>
      <c r="D7" s="6">
        <f>1+Data!C11</f>
        <v>1.0467555127216881</v>
      </c>
      <c r="E7" s="6">
        <f>1+Data!D11</f>
        <v>1.0843402190958298</v>
      </c>
      <c r="F7" s="6">
        <f>1+Data!E11</f>
        <v>1.0759780548281002</v>
      </c>
      <c r="G7" s="6">
        <f>1+Data!F11</f>
        <v>0.98466901536444262</v>
      </c>
      <c r="H7" s="7">
        <f t="shared" ref="H7:H15" si="2">H6*C6</f>
        <v>54383.833443262665</v>
      </c>
      <c r="I7" s="7">
        <f t="shared" si="0"/>
        <v>50677.519053743119</v>
      </c>
      <c r="J7" s="7">
        <f t="shared" si="0"/>
        <v>47474.757968261853</v>
      </c>
      <c r="K7" s="7">
        <f t="shared" si="0"/>
        <v>57902.454219751671</v>
      </c>
      <c r="L7" s="7">
        <f t="shared" si="0"/>
        <v>52140.441613279443</v>
      </c>
      <c r="M7" s="7">
        <f t="shared" si="1"/>
        <v>-43880</v>
      </c>
      <c r="N7" s="16"/>
      <c r="O7" s="16"/>
      <c r="P7" s="16"/>
      <c r="Q7" s="16"/>
      <c r="R7" s="16"/>
    </row>
    <row r="8" spans="1:18" x14ac:dyDescent="0.25">
      <c r="A8">
        <v>3</v>
      </c>
      <c r="B8" s="5">
        <v>53</v>
      </c>
      <c r="C8" s="6">
        <f>1+Data!B12</f>
        <v>1.0819213834947357</v>
      </c>
      <c r="D8" s="6">
        <f>1+Data!C12</f>
        <v>1.0621508456181157</v>
      </c>
      <c r="E8" s="6">
        <f>1+Data!D12</f>
        <v>1.0836779424092291</v>
      </c>
      <c r="F8" s="6">
        <f>1+Data!E12</f>
        <v>1.0843016894602213</v>
      </c>
      <c r="G8" s="6">
        <f>1+Data!F12</f>
        <v>1.0132656024426865</v>
      </c>
      <c r="H8" s="7">
        <f t="shared" si="2"/>
        <v>57281.66442720878</v>
      </c>
      <c r="I8" s="7">
        <f t="shared" si="0"/>
        <v>53046.972440563994</v>
      </c>
      <c r="J8" s="7">
        <f t="shared" si="0"/>
        <v>51478.789456826547</v>
      </c>
      <c r="K8" s="7">
        <f t="shared" si="0"/>
        <v>62301.77006114152</v>
      </c>
      <c r="L8" s="7">
        <f t="shared" si="0"/>
        <v>51341.077304015082</v>
      </c>
      <c r="M8" s="7">
        <f t="shared" si="1"/>
        <v>-40635.200000000004</v>
      </c>
      <c r="N8" s="16"/>
      <c r="O8" s="16"/>
      <c r="P8" s="16"/>
      <c r="Q8" s="16"/>
      <c r="R8" s="16"/>
    </row>
    <row r="9" spans="1:18" x14ac:dyDescent="0.25">
      <c r="A9">
        <v>4</v>
      </c>
      <c r="B9" s="5">
        <v>54</v>
      </c>
      <c r="C9" s="6">
        <f>1+Data!B13</f>
        <v>1.0166776043168859</v>
      </c>
      <c r="D9" s="6">
        <f>1+Data!C13</f>
        <v>1.1233621814974533</v>
      </c>
      <c r="E9" s="6">
        <f>1+Data!D13</f>
        <v>0.96618079003687318</v>
      </c>
      <c r="F9" s="6">
        <f>1+Data!E13</f>
        <v>1.0255808053623421</v>
      </c>
      <c r="G9" s="6">
        <f>1+Data!F13</f>
        <v>0.98338122049373833</v>
      </c>
      <c r="H9" s="7">
        <f t="shared" si="2"/>
        <v>61974.257625966908</v>
      </c>
      <c r="I9" s="7">
        <f t="shared" si="0"/>
        <v>56343.886635225921</v>
      </c>
      <c r="J9" s="7">
        <f t="shared" si="0"/>
        <v>55786.428636291712</v>
      </c>
      <c r="K9" s="7">
        <f t="shared" si="0"/>
        <v>67553.914533657982</v>
      </c>
      <c r="L9" s="7">
        <f t="shared" si="0"/>
        <v>52022.14762450938</v>
      </c>
      <c r="M9" s="7">
        <f t="shared" si="1"/>
        <v>-37260.608000000007</v>
      </c>
      <c r="N9" s="16"/>
      <c r="O9" s="16"/>
      <c r="P9" s="16"/>
      <c r="Q9" s="16"/>
      <c r="R9" s="16"/>
    </row>
    <row r="10" spans="1:18" x14ac:dyDescent="0.25">
      <c r="A10">
        <v>5</v>
      </c>
      <c r="B10" s="5">
        <v>55</v>
      </c>
      <c r="C10" s="6">
        <f>1+Data!B14</f>
        <v>1.0177123282640184</v>
      </c>
      <c r="D10" s="6">
        <f>1+Data!C14</f>
        <v>0.97783578912766811</v>
      </c>
      <c r="E10" s="6">
        <f>1+Data!D14</f>
        <v>1.0004354199448495</v>
      </c>
      <c r="F10" s="6">
        <f>1+Data!E14</f>
        <v>1.1584198219987663</v>
      </c>
      <c r="G10" s="6">
        <f>1+Data!F14</f>
        <v>1.0175778161597544</v>
      </c>
      <c r="H10" s="7">
        <f t="shared" si="2"/>
        <v>63007.839772485531</v>
      </c>
      <c r="I10" s="7">
        <f t="shared" si="0"/>
        <v>63294.591404592589</v>
      </c>
      <c r="J10" s="7">
        <f t="shared" si="0"/>
        <v>53899.775693147974</v>
      </c>
      <c r="K10" s="7">
        <f t="shared" si="0"/>
        <v>69281.998072807779</v>
      </c>
      <c r="L10" s="7">
        <f t="shared" si="0"/>
        <v>51157.603023695461</v>
      </c>
      <c r="M10" s="7">
        <f t="shared" si="1"/>
        <v>-33751.032320000006</v>
      </c>
      <c r="N10" s="16"/>
      <c r="O10" s="16"/>
      <c r="P10" s="16"/>
      <c r="Q10" s="16"/>
      <c r="R10" s="16"/>
    </row>
    <row r="11" spans="1:18" x14ac:dyDescent="0.25">
      <c r="A11">
        <v>6</v>
      </c>
      <c r="B11" s="5">
        <v>56</v>
      </c>
      <c r="C11" s="6">
        <f>1+Data!B15</f>
        <v>1.0155188859998798</v>
      </c>
      <c r="D11" s="6">
        <f>1+Data!C15</f>
        <v>1.0542690291570256</v>
      </c>
      <c r="E11" s="6">
        <f>1+Data!D15</f>
        <v>1.0358645801219482</v>
      </c>
      <c r="F11" s="6">
        <f>1+Data!E15</f>
        <v>1.0385821312389072</v>
      </c>
      <c r="G11" s="6">
        <f>1+Data!F15</f>
        <v>1.0556660133617151</v>
      </c>
      <c r="H11" s="7">
        <f t="shared" si="2"/>
        <v>64123.855313742468</v>
      </c>
      <c r="I11" s="7">
        <f t="shared" si="0"/>
        <v>61891.716733623114</v>
      </c>
      <c r="J11" s="7">
        <f t="shared" si="0"/>
        <v>53923.244730507686</v>
      </c>
      <c r="K11" s="7">
        <f t="shared" si="0"/>
        <v>80257.639875220848</v>
      </c>
      <c r="L11" s="7">
        <f t="shared" si="0"/>
        <v>52056.841964819672</v>
      </c>
      <c r="M11" s="7">
        <f t="shared" si="1"/>
        <v>-30101.073612800006</v>
      </c>
      <c r="N11" s="16"/>
      <c r="O11" s="16"/>
      <c r="P11" s="16"/>
      <c r="Q11" s="16"/>
      <c r="R11" s="16"/>
    </row>
    <row r="12" spans="1:18" x14ac:dyDescent="0.25">
      <c r="A12">
        <v>7</v>
      </c>
      <c r="B12" s="5">
        <v>57</v>
      </c>
      <c r="C12" s="6">
        <f>1+Data!B16</f>
        <v>0.96681364809420411</v>
      </c>
      <c r="D12" s="6">
        <f>1+Data!C16</f>
        <v>1.1688530151602949</v>
      </c>
      <c r="E12" s="6">
        <f>1+Data!D16</f>
        <v>1.007103408010567</v>
      </c>
      <c r="F12" s="6">
        <f>1+Data!E16</f>
        <v>0.97237564074111871</v>
      </c>
      <c r="G12" s="6">
        <f>1+Data!F16</f>
        <v>1.0550577996845989</v>
      </c>
      <c r="H12" s="7">
        <f t="shared" si="2"/>
        <v>65118.986114229228</v>
      </c>
      <c r="I12" s="7">
        <f t="shared" si="0"/>
        <v>65250.520113618477</v>
      </c>
      <c r="J12" s="7">
        <f t="shared" si="0"/>
        <v>55857.179261580401</v>
      </c>
      <c r="K12" s="7">
        <f t="shared" si="0"/>
        <v>83354.15066981157</v>
      </c>
      <c r="L12" s="7">
        <f t="shared" si="0"/>
        <v>54954.638825202012</v>
      </c>
      <c r="M12" s="7">
        <f t="shared" si="1"/>
        <v>-26305.116557312009</v>
      </c>
      <c r="N12" s="16"/>
      <c r="O12" s="16"/>
      <c r="P12" s="16"/>
      <c r="Q12" s="16"/>
      <c r="R12" s="16"/>
    </row>
    <row r="13" spans="1:18" x14ac:dyDescent="0.25">
      <c r="A13">
        <v>8</v>
      </c>
      <c r="B13" s="5">
        <v>58</v>
      </c>
      <c r="C13" s="6">
        <f>1+Data!B17</f>
        <v>1.0012344951575114</v>
      </c>
      <c r="D13" s="6">
        <f>1+Data!C17</f>
        <v>1.0582038060867733</v>
      </c>
      <c r="E13" s="6">
        <f>1+Data!D17</f>
        <v>1.0723130920893873</v>
      </c>
      <c r="F13" s="6">
        <f>1+Data!E17</f>
        <v>1.0108601700327264</v>
      </c>
      <c r="G13" s="6">
        <f>1+Data!F17</f>
        <v>1.116314468977667</v>
      </c>
      <c r="H13" s="7">
        <f t="shared" si="2"/>
        <v>62957.924525293784</v>
      </c>
      <c r="I13" s="7">
        <f t="shared" si="0"/>
        <v>76268.267175580433</v>
      </c>
      <c r="J13" s="7">
        <f t="shared" si="0"/>
        <v>56253.955596194784</v>
      </c>
      <c r="K13" s="7">
        <f t="shared" si="0"/>
        <v>81051.545665989775</v>
      </c>
      <c r="L13" s="7">
        <f t="shared" si="0"/>
        <v>57980.320321379462</v>
      </c>
      <c r="M13" s="7">
        <f t="shared" si="1"/>
        <v>-22357.321219604491</v>
      </c>
      <c r="N13" s="16"/>
      <c r="O13" s="16"/>
      <c r="P13" s="16"/>
      <c r="Q13" s="16"/>
      <c r="R13" s="16"/>
    </row>
    <row r="14" spans="1:18" x14ac:dyDescent="0.25">
      <c r="A14">
        <v>9</v>
      </c>
      <c r="B14" s="5">
        <v>59</v>
      </c>
      <c r="C14" s="6">
        <f>1+Data!B18</f>
        <v>1.1694051341448735</v>
      </c>
      <c r="D14" s="6">
        <f>1+Data!C18</f>
        <v>1.0141159541690672</v>
      </c>
      <c r="E14" s="6">
        <f>1+Data!D18</f>
        <v>1.0563805128172696</v>
      </c>
      <c r="F14" s="6">
        <f>1+Data!E18</f>
        <v>1.0166825421165768</v>
      </c>
      <c r="G14" s="6">
        <f>1+Data!F18</f>
        <v>1.0606915370124705</v>
      </c>
      <c r="H14" s="7">
        <f t="shared" si="2"/>
        <v>63035.645778247228</v>
      </c>
      <c r="I14" s="7">
        <f t="shared" si="0"/>
        <v>80707.370608842131</v>
      </c>
      <c r="J14" s="7">
        <f t="shared" si="0"/>
        <v>60321.85306761472</v>
      </c>
      <c r="K14" s="7">
        <f t="shared" si="0"/>
        <v>81931.779233337715</v>
      </c>
      <c r="L14" s="7">
        <f t="shared" si="0"/>
        <v>64724.270490715746</v>
      </c>
      <c r="M14" s="7">
        <f t="shared" si="1"/>
        <v>-18251.614068388673</v>
      </c>
      <c r="N14" s="16"/>
      <c r="O14" s="16"/>
      <c r="P14" s="16"/>
      <c r="Q14" s="16"/>
      <c r="R14" s="16"/>
    </row>
    <row r="15" spans="1:18" x14ac:dyDescent="0.25">
      <c r="A15">
        <v>10</v>
      </c>
      <c r="B15" s="5">
        <v>60</v>
      </c>
      <c r="C15" s="6"/>
      <c r="D15" s="6"/>
      <c r="E15" s="6"/>
      <c r="F15" s="6"/>
      <c r="G15" s="6"/>
      <c r="H15" s="7">
        <f t="shared" si="2"/>
        <v>73714.207807219922</v>
      </c>
      <c r="I15" s="7">
        <f t="shared" si="0"/>
        <v>81846.632153462473</v>
      </c>
      <c r="J15" s="7">
        <f t="shared" si="0"/>
        <v>63722.830077654828</v>
      </c>
      <c r="K15" s="7">
        <f t="shared" si="0"/>
        <v>83298.60959108395</v>
      </c>
      <c r="L15" s="7">
        <f t="shared" si="0"/>
        <v>68652.485948808171</v>
      </c>
      <c r="M15" s="7">
        <f t="shared" si="1"/>
        <v>-13981.678631124221</v>
      </c>
    </row>
    <row r="17" spans="1:19" x14ac:dyDescent="0.25">
      <c r="A17" t="s">
        <v>19</v>
      </c>
      <c r="H17" s="7">
        <f>H15+$M$15</f>
        <v>59732.529176095704</v>
      </c>
      <c r="I17" s="7">
        <f t="shared" ref="I17:L17" si="3">I15+$M$15</f>
        <v>67864.953522338255</v>
      </c>
      <c r="J17" s="7">
        <f t="shared" si="3"/>
        <v>49741.15144653061</v>
      </c>
      <c r="K17" s="7">
        <f t="shared" si="3"/>
        <v>69316.930959959733</v>
      </c>
      <c r="L17" s="7">
        <f t="shared" si="3"/>
        <v>54670.807317683953</v>
      </c>
      <c r="N17" s="17">
        <f>IF(H17&lt;=70000,0.001*H17,70)</f>
        <v>59.732529176095703</v>
      </c>
      <c r="O17" s="17">
        <f t="shared" ref="O17:R17" si="4">IF(I17&lt;=70000,0.001*I17,70)</f>
        <v>67.864953522338254</v>
      </c>
      <c r="P17" s="17">
        <f t="shared" si="4"/>
        <v>49.741151446530608</v>
      </c>
      <c r="Q17" s="17">
        <f t="shared" si="4"/>
        <v>69.316930959959734</v>
      </c>
      <c r="R17" s="17">
        <f t="shared" si="4"/>
        <v>54.670807317683952</v>
      </c>
      <c r="S17" s="12" t="s">
        <v>12</v>
      </c>
    </row>
    <row r="18" spans="1:19" x14ac:dyDescent="0.25">
      <c r="S18" s="11" t="s">
        <v>46</v>
      </c>
    </row>
    <row r="19" spans="1:19" x14ac:dyDescent="0.25">
      <c r="O19" t="s">
        <v>15</v>
      </c>
      <c r="R19" s="17">
        <f>SUM(N17:R17)/5</f>
        <v>60.265274484521647</v>
      </c>
      <c r="S19" s="12" t="s">
        <v>12</v>
      </c>
    </row>
    <row r="20" spans="1:19" s="18" customFormat="1" x14ac:dyDescent="0.25"/>
    <row r="22" spans="1:19" x14ac:dyDescent="0.25">
      <c r="A22" t="s">
        <v>37</v>
      </c>
    </row>
    <row r="24" spans="1:19" x14ac:dyDescent="0.25">
      <c r="A24" t="s">
        <v>9</v>
      </c>
      <c r="B24" t="s">
        <v>10</v>
      </c>
      <c r="C24" t="s">
        <v>7</v>
      </c>
      <c r="D24" t="s">
        <v>8</v>
      </c>
      <c r="E24" t="s">
        <v>18</v>
      </c>
    </row>
    <row r="25" spans="1:19" x14ac:dyDescent="0.25">
      <c r="A25">
        <v>0</v>
      </c>
      <c r="B25" s="5">
        <v>50</v>
      </c>
      <c r="C25" s="6">
        <f t="shared" ref="C25:C34" si="5">AVERAGE(C5:G5)</f>
        <v>1.0060581116404519</v>
      </c>
      <c r="D25" s="13">
        <f>LumpSum</f>
        <v>50000</v>
      </c>
      <c r="E25" s="13">
        <f>-LumpSum</f>
        <v>-50000</v>
      </c>
    </row>
    <row r="26" spans="1:19" x14ac:dyDescent="0.25">
      <c r="A26">
        <v>1</v>
      </c>
      <c r="B26" s="5">
        <v>51</v>
      </c>
      <c r="C26" s="6">
        <f t="shared" si="5"/>
        <v>1.0429133135322957</v>
      </c>
      <c r="D26" s="7">
        <f>D25*C25</f>
        <v>50302.905582022591</v>
      </c>
      <c r="E26" s="7">
        <f t="shared" ref="E26:E35" si="6">E25*(1+LoanRate)+Contribution</f>
        <v>-47000</v>
      </c>
    </row>
    <row r="27" spans="1:19" x14ac:dyDescent="0.25">
      <c r="A27">
        <v>2</v>
      </c>
      <c r="B27" s="5">
        <v>52</v>
      </c>
      <c r="C27" s="6">
        <f t="shared" si="5"/>
        <v>1.049005517811862</v>
      </c>
      <c r="D27" s="7">
        <f t="shared" ref="D27:D35" si="7">D26*C26</f>
        <v>52461.569940849389</v>
      </c>
      <c r="E27" s="7">
        <f t="shared" si="6"/>
        <v>-43880</v>
      </c>
    </row>
    <row r="28" spans="1:19" x14ac:dyDescent="0.25">
      <c r="A28">
        <v>3</v>
      </c>
      <c r="B28" s="5">
        <v>53</v>
      </c>
      <c r="C28" s="6">
        <f t="shared" si="5"/>
        <v>1.0650634926849976</v>
      </c>
      <c r="D28" s="7">
        <f t="shared" si="7"/>
        <v>55032.476341023932</v>
      </c>
      <c r="E28" s="7">
        <f t="shared" si="6"/>
        <v>-40635.200000000004</v>
      </c>
    </row>
    <row r="29" spans="1:19" x14ac:dyDescent="0.25">
      <c r="A29">
        <v>4</v>
      </c>
      <c r="B29" s="5">
        <v>54</v>
      </c>
      <c r="C29" s="6">
        <f t="shared" si="5"/>
        <v>1.0230365203414586</v>
      </c>
      <c r="D29" s="7">
        <f t="shared" si="7"/>
        <v>58613.081462875445</v>
      </c>
      <c r="E29" s="7">
        <f t="shared" si="6"/>
        <v>-37260.608000000007</v>
      </c>
    </row>
    <row r="30" spans="1:19" x14ac:dyDescent="0.25">
      <c r="A30">
        <v>5</v>
      </c>
      <c r="B30" s="5">
        <v>55</v>
      </c>
      <c r="C30" s="6">
        <f t="shared" si="5"/>
        <v>1.0343962350990112</v>
      </c>
      <c r="D30" s="7">
        <f t="shared" si="7"/>
        <v>59963.32290627055</v>
      </c>
      <c r="E30" s="7">
        <f t="shared" si="6"/>
        <v>-33751.032320000006</v>
      </c>
    </row>
    <row r="31" spans="1:19" x14ac:dyDescent="0.25">
      <c r="A31">
        <v>6</v>
      </c>
      <c r="B31" s="5">
        <v>56</v>
      </c>
      <c r="C31" s="6">
        <f t="shared" si="5"/>
        <v>1.0399801279758951</v>
      </c>
      <c r="D31" s="7">
        <f t="shared" si="7"/>
        <v>62025.835458272559</v>
      </c>
      <c r="E31" s="7">
        <f t="shared" si="6"/>
        <v>-30101.073612800006</v>
      </c>
    </row>
    <row r="32" spans="1:19" x14ac:dyDescent="0.25">
      <c r="A32">
        <v>7</v>
      </c>
      <c r="B32" s="5">
        <v>57</v>
      </c>
      <c r="C32" s="6">
        <f t="shared" si="5"/>
        <v>1.0340407023381568</v>
      </c>
      <c r="D32" s="7">
        <f t="shared" si="7"/>
        <v>64505.636297706107</v>
      </c>
      <c r="E32" s="7">
        <f t="shared" si="6"/>
        <v>-26305.116557312009</v>
      </c>
    </row>
    <row r="33" spans="1:18" x14ac:dyDescent="0.25">
      <c r="A33">
        <v>8</v>
      </c>
      <c r="B33" s="5">
        <v>58</v>
      </c>
      <c r="C33" s="6">
        <f t="shared" si="5"/>
        <v>1.0517852064688131</v>
      </c>
      <c r="D33" s="7">
        <f t="shared" si="7"/>
        <v>66701.453462049729</v>
      </c>
      <c r="E33" s="7">
        <f t="shared" si="6"/>
        <v>-22357.321219604491</v>
      </c>
    </row>
    <row r="34" spans="1:18" x14ac:dyDescent="0.25">
      <c r="A34">
        <v>9</v>
      </c>
      <c r="B34" s="5">
        <v>59</v>
      </c>
      <c r="C34" s="6">
        <f t="shared" si="5"/>
        <v>1.0634551360520514</v>
      </c>
      <c r="D34" s="7">
        <f t="shared" si="7"/>
        <v>70155.602001351901</v>
      </c>
      <c r="E34" s="7">
        <f t="shared" si="6"/>
        <v>-18251.614068388673</v>
      </c>
    </row>
    <row r="35" spans="1:18" x14ac:dyDescent="0.25">
      <c r="A35">
        <v>10</v>
      </c>
      <c r="B35" s="5">
        <v>60</v>
      </c>
      <c r="C35" s="6"/>
      <c r="D35" s="13">
        <f t="shared" si="7"/>
        <v>74607.335271161253</v>
      </c>
      <c r="E35" s="7">
        <f t="shared" si="6"/>
        <v>-13981.678631124221</v>
      </c>
    </row>
    <row r="37" spans="1:18" x14ac:dyDescent="0.25">
      <c r="A37" t="s">
        <v>17</v>
      </c>
      <c r="C37" s="8">
        <f>D35+E35</f>
        <v>60625.656640037036</v>
      </c>
    </row>
    <row r="39" spans="1:18" x14ac:dyDescent="0.25">
      <c r="A39" t="s">
        <v>15</v>
      </c>
      <c r="C39" s="17">
        <f>IF(C37&lt;=70000,0.001*C37,70)</f>
        <v>60.625656640037036</v>
      </c>
      <c r="D39" s="12" t="s">
        <v>12</v>
      </c>
    </row>
    <row r="40" spans="1:18" x14ac:dyDescent="0.25">
      <c r="D40" s="11" t="s">
        <v>52</v>
      </c>
    </row>
    <row r="41" spans="1:18" s="18" customFormat="1" x14ac:dyDescent="0.25"/>
    <row r="43" spans="1:18" x14ac:dyDescent="0.25">
      <c r="A43" t="s">
        <v>39</v>
      </c>
    </row>
    <row r="45" spans="1:18" x14ac:dyDescent="0.25">
      <c r="C45" t="s">
        <v>7</v>
      </c>
      <c r="H45" t="s">
        <v>8</v>
      </c>
      <c r="N45" t="s">
        <v>14</v>
      </c>
    </row>
    <row r="46" spans="1:18" x14ac:dyDescent="0.25">
      <c r="A46" t="s">
        <v>9</v>
      </c>
      <c r="B46" t="s">
        <v>10</v>
      </c>
      <c r="C46">
        <v>1</v>
      </c>
      <c r="D46">
        <v>2</v>
      </c>
      <c r="E46">
        <v>3</v>
      </c>
      <c r="F46">
        <v>4</v>
      </c>
      <c r="G46">
        <v>5</v>
      </c>
      <c r="H46">
        <v>1</v>
      </c>
      <c r="I46">
        <v>2</v>
      </c>
      <c r="J46">
        <v>3</v>
      </c>
      <c r="K46">
        <v>4</v>
      </c>
      <c r="L46">
        <v>5</v>
      </c>
      <c r="M46" t="s">
        <v>18</v>
      </c>
      <c r="N46">
        <v>1</v>
      </c>
      <c r="O46">
        <v>2</v>
      </c>
      <c r="P46">
        <v>3</v>
      </c>
      <c r="Q46">
        <v>4</v>
      </c>
      <c r="R46">
        <v>5</v>
      </c>
    </row>
    <row r="47" spans="1:18" x14ac:dyDescent="0.25">
      <c r="A47">
        <v>0</v>
      </c>
      <c r="B47" s="5">
        <v>50</v>
      </c>
      <c r="C47" s="6">
        <f>AVERAGE(C$5:C$14)</f>
        <v>1.0408556588495634</v>
      </c>
      <c r="D47" s="6">
        <f t="shared" ref="D47:G56" si="8">AVERAGE(D$5:D$14)</f>
        <v>1.0519078551079966</v>
      </c>
      <c r="E47" s="6">
        <f t="shared" si="8"/>
        <v>1.0255923289403723</v>
      </c>
      <c r="F47" s="6">
        <f t="shared" si="8"/>
        <v>1.0535339513115558</v>
      </c>
      <c r="G47" s="6">
        <f t="shared" si="8"/>
        <v>1.0329773877630088</v>
      </c>
      <c r="H47" s="7">
        <f>LumpSum</f>
        <v>50000</v>
      </c>
      <c r="I47" s="7">
        <f>LumpSum</f>
        <v>50000</v>
      </c>
      <c r="J47" s="7">
        <f>LumpSum</f>
        <v>50000</v>
      </c>
      <c r="K47" s="7">
        <f>LumpSum</f>
        <v>50000</v>
      </c>
      <c r="L47" s="7">
        <f>LumpSum</f>
        <v>50000</v>
      </c>
      <c r="M47" s="13">
        <f>-LumpSum</f>
        <v>-50000</v>
      </c>
      <c r="N47" s="16"/>
      <c r="O47" s="16"/>
      <c r="P47" s="16"/>
      <c r="Q47" s="16"/>
      <c r="R47" s="16"/>
    </row>
    <row r="48" spans="1:18" x14ac:dyDescent="0.25">
      <c r="A48">
        <v>1</v>
      </c>
      <c r="B48" s="5">
        <v>51</v>
      </c>
      <c r="C48" s="6">
        <f t="shared" ref="C48:C56" si="9">AVERAGE(C$5:C$14)</f>
        <v>1.0408556588495634</v>
      </c>
      <c r="D48" s="6">
        <f t="shared" si="8"/>
        <v>1.0519078551079966</v>
      </c>
      <c r="E48" s="6">
        <f t="shared" si="8"/>
        <v>1.0255923289403723</v>
      </c>
      <c r="F48" s="6">
        <f t="shared" si="8"/>
        <v>1.0535339513115558</v>
      </c>
      <c r="G48" s="6">
        <f t="shared" si="8"/>
        <v>1.0329773877630088</v>
      </c>
      <c r="H48" s="7">
        <f>H47*C47</f>
        <v>52042.782942478174</v>
      </c>
      <c r="I48" s="7">
        <f t="shared" ref="I48:L57" si="10">I47*D47</f>
        <v>52595.392755399829</v>
      </c>
      <c r="J48" s="7">
        <f t="shared" si="10"/>
        <v>51279.61644701862</v>
      </c>
      <c r="K48" s="7">
        <f t="shared" si="10"/>
        <v>52676.697565577793</v>
      </c>
      <c r="L48" s="7">
        <f t="shared" si="10"/>
        <v>51648.869388150444</v>
      </c>
      <c r="M48" s="7">
        <f t="shared" ref="M48:M57" si="11">M47*(1+LoanRate)+Contribution</f>
        <v>-47000</v>
      </c>
      <c r="N48" s="16"/>
      <c r="O48" s="16"/>
      <c r="P48" s="16"/>
      <c r="Q48" s="16"/>
      <c r="R48" s="16"/>
    </row>
    <row r="49" spans="1:19" x14ac:dyDescent="0.25">
      <c r="A49">
        <v>2</v>
      </c>
      <c r="B49" s="5">
        <v>52</v>
      </c>
      <c r="C49" s="6">
        <f t="shared" si="9"/>
        <v>1.0408556588495634</v>
      </c>
      <c r="D49" s="6">
        <f t="shared" si="8"/>
        <v>1.0519078551079966</v>
      </c>
      <c r="E49" s="6">
        <f t="shared" si="8"/>
        <v>1.0255923289403723</v>
      </c>
      <c r="F49" s="6">
        <f t="shared" si="8"/>
        <v>1.0535339513115558</v>
      </c>
      <c r="G49" s="6">
        <f t="shared" si="8"/>
        <v>1.0329773877630088</v>
      </c>
      <c r="H49" s="7">
        <f t="shared" ref="H49:H57" si="12">H48*C48</f>
        <v>54169.025127957939</v>
      </c>
      <c r="I49" s="7">
        <f t="shared" si="10"/>
        <v>55325.506781895296</v>
      </c>
      <c r="J49" s="7">
        <f t="shared" si="10"/>
        <v>52591.981259066844</v>
      </c>
      <c r="K49" s="7">
        <f t="shared" si="10"/>
        <v>55496.689328306988</v>
      </c>
      <c r="L49" s="7">
        <f t="shared" si="10"/>
        <v>53352.114181484481</v>
      </c>
      <c r="M49" s="7">
        <f t="shared" si="11"/>
        <v>-43880</v>
      </c>
      <c r="N49" s="16"/>
      <c r="O49" s="16"/>
      <c r="P49" s="16"/>
      <c r="Q49" s="16"/>
      <c r="R49" s="16"/>
    </row>
    <row r="50" spans="1:19" x14ac:dyDescent="0.25">
      <c r="A50">
        <v>3</v>
      </c>
      <c r="B50" s="5">
        <v>53</v>
      </c>
      <c r="C50" s="6">
        <f t="shared" si="9"/>
        <v>1.0408556588495634</v>
      </c>
      <c r="D50" s="6">
        <f t="shared" si="8"/>
        <v>1.0519078551079966</v>
      </c>
      <c r="E50" s="6">
        <f t="shared" si="8"/>
        <v>1.0255923289403723</v>
      </c>
      <c r="F50" s="6">
        <f t="shared" si="8"/>
        <v>1.0535339513115558</v>
      </c>
      <c r="G50" s="6">
        <f t="shared" si="8"/>
        <v>1.0329773877630088</v>
      </c>
      <c r="H50" s="7">
        <f t="shared" si="12"/>
        <v>56382.136338799217</v>
      </c>
      <c r="I50" s="7">
        <f t="shared" si="10"/>
        <v>58197.3351717064</v>
      </c>
      <c r="J50" s="7">
        <f t="shared" si="10"/>
        <v>53937.932543074778</v>
      </c>
      <c r="K50" s="7">
        <f t="shared" si="10"/>
        <v>58467.646392761111</v>
      </c>
      <c r="L50" s="7">
        <f t="shared" si="10"/>
        <v>55111.527538823619</v>
      </c>
      <c r="M50" s="7">
        <f t="shared" si="11"/>
        <v>-40635.200000000004</v>
      </c>
      <c r="N50" s="16"/>
      <c r="O50" s="16"/>
      <c r="P50" s="16"/>
      <c r="Q50" s="16"/>
      <c r="R50" s="16"/>
    </row>
    <row r="51" spans="1:19" x14ac:dyDescent="0.25">
      <c r="A51">
        <v>4</v>
      </c>
      <c r="B51" s="5">
        <v>54</v>
      </c>
      <c r="C51" s="6">
        <f t="shared" si="9"/>
        <v>1.0408556588495634</v>
      </c>
      <c r="D51" s="6">
        <f t="shared" si="8"/>
        <v>1.0519078551079966</v>
      </c>
      <c r="E51" s="6">
        <f t="shared" si="8"/>
        <v>1.0255923289403723</v>
      </c>
      <c r="F51" s="6">
        <f t="shared" si="8"/>
        <v>1.0535339513115558</v>
      </c>
      <c r="G51" s="6">
        <f t="shared" si="8"/>
        <v>1.0329773877630088</v>
      </c>
      <c r="H51" s="7">
        <f t="shared" si="12"/>
        <v>58685.665666266774</v>
      </c>
      <c r="I51" s="7">
        <f t="shared" si="10"/>
        <v>61218.23401347085</v>
      </c>
      <c r="J51" s="7">
        <f t="shared" si="10"/>
        <v>55318.329855080759</v>
      </c>
      <c r="K51" s="7">
        <f t="shared" si="10"/>
        <v>61597.650528052443</v>
      </c>
      <c r="L51" s="7">
        <f t="shared" si="10"/>
        <v>56928.961752683143</v>
      </c>
      <c r="M51" s="7">
        <f t="shared" si="11"/>
        <v>-37260.608000000007</v>
      </c>
      <c r="N51" s="16"/>
      <c r="O51" s="16"/>
      <c r="P51" s="16"/>
      <c r="Q51" s="16"/>
      <c r="R51" s="16"/>
    </row>
    <row r="52" spans="1:19" x14ac:dyDescent="0.25">
      <c r="A52">
        <v>5</v>
      </c>
      <c r="B52" s="5">
        <v>55</v>
      </c>
      <c r="C52" s="6">
        <f t="shared" si="9"/>
        <v>1.0408556588495634</v>
      </c>
      <c r="D52" s="6">
        <f t="shared" si="8"/>
        <v>1.0519078551079966</v>
      </c>
      <c r="E52" s="6">
        <f t="shared" si="8"/>
        <v>1.0255923289403723</v>
      </c>
      <c r="F52" s="6">
        <f t="shared" si="8"/>
        <v>1.0535339513115558</v>
      </c>
      <c r="G52" s="6">
        <f t="shared" si="8"/>
        <v>1.0329773877630088</v>
      </c>
      <c r="H52" s="7">
        <f t="shared" si="12"/>
        <v>61083.307202087308</v>
      </c>
      <c r="I52" s="7">
        <f t="shared" si="10"/>
        <v>64395.94123460952</v>
      </c>
      <c r="J52" s="7">
        <f t="shared" si="10"/>
        <v>56734.054749164003</v>
      </c>
      <c r="K52" s="7">
        <f t="shared" si="10"/>
        <v>64895.216152327434</v>
      </c>
      <c r="L52" s="7">
        <f t="shared" si="10"/>
        <v>58806.330199346878</v>
      </c>
      <c r="M52" s="7">
        <f t="shared" si="11"/>
        <v>-33751.032320000006</v>
      </c>
      <c r="N52" s="16"/>
      <c r="O52" s="16"/>
      <c r="P52" s="16"/>
      <c r="Q52" s="16"/>
      <c r="R52" s="16"/>
    </row>
    <row r="53" spans="1:19" x14ac:dyDescent="0.25">
      <c r="A53">
        <v>6</v>
      </c>
      <c r="B53" s="5">
        <v>56</v>
      </c>
      <c r="C53" s="6">
        <f t="shared" si="9"/>
        <v>1.0408556588495634</v>
      </c>
      <c r="D53" s="6">
        <f t="shared" si="8"/>
        <v>1.0519078551079966</v>
      </c>
      <c r="E53" s="6">
        <f t="shared" si="8"/>
        <v>1.0255923289403723</v>
      </c>
      <c r="F53" s="6">
        <f t="shared" si="8"/>
        <v>1.0535339513115558</v>
      </c>
      <c r="G53" s="6">
        <f t="shared" si="8"/>
        <v>1.0329773877630088</v>
      </c>
      <c r="H53" s="7">
        <f t="shared" si="12"/>
        <v>63578.905962538869</v>
      </c>
      <c r="I53" s="7">
        <f t="shared" si="10"/>
        <v>67738.596421758688</v>
      </c>
      <c r="J53" s="7">
        <f t="shared" si="10"/>
        <v>58186.011340425699</v>
      </c>
      <c r="K53" s="7">
        <f t="shared" si="10"/>
        <v>68369.313494179019</v>
      </c>
      <c r="L53" s="7">
        <f t="shared" si="10"/>
        <v>60745.609353250278</v>
      </c>
      <c r="M53" s="7">
        <f t="shared" si="11"/>
        <v>-30101.073612800006</v>
      </c>
      <c r="N53" s="16"/>
      <c r="O53" s="16"/>
      <c r="P53" s="16"/>
      <c r="Q53" s="16"/>
      <c r="R53" s="16"/>
    </row>
    <row r="54" spans="1:19" x14ac:dyDescent="0.25">
      <c r="A54">
        <v>7</v>
      </c>
      <c r="B54" s="5">
        <v>57</v>
      </c>
      <c r="C54" s="6">
        <f t="shared" si="9"/>
        <v>1.0408556588495634</v>
      </c>
      <c r="D54" s="6">
        <f t="shared" si="8"/>
        <v>1.0519078551079966</v>
      </c>
      <c r="E54" s="6">
        <f t="shared" si="8"/>
        <v>1.0255923289403723</v>
      </c>
      <c r="F54" s="6">
        <f t="shared" si="8"/>
        <v>1.0535339513115558</v>
      </c>
      <c r="G54" s="6">
        <f t="shared" si="8"/>
        <v>1.0329773877630088</v>
      </c>
      <c r="H54" s="7">
        <f t="shared" si="12"/>
        <v>66176.464054572833</v>
      </c>
      <c r="I54" s="7">
        <f t="shared" si="10"/>
        <v>71254.761670038395</v>
      </c>
      <c r="J54" s="7">
        <f t="shared" si="10"/>
        <v>59675.126882378107</v>
      </c>
      <c r="K54" s="7">
        <f t="shared" si="10"/>
        <v>72029.392993980888</v>
      </c>
      <c r="L54" s="7">
        <f t="shared" si="10"/>
        <v>62748.840867792671</v>
      </c>
      <c r="M54" s="7">
        <f t="shared" si="11"/>
        <v>-26305.116557312009</v>
      </c>
      <c r="N54" s="16"/>
      <c r="O54" s="16"/>
      <c r="P54" s="16"/>
      <c r="Q54" s="16"/>
      <c r="R54" s="16"/>
    </row>
    <row r="55" spans="1:19" x14ac:dyDescent="0.25">
      <c r="A55">
        <v>8</v>
      </c>
      <c r="B55" s="5">
        <v>58</v>
      </c>
      <c r="C55" s="6">
        <f t="shared" si="9"/>
        <v>1.0408556588495634</v>
      </c>
      <c r="D55" s="6">
        <f t="shared" si="8"/>
        <v>1.0519078551079966</v>
      </c>
      <c r="E55" s="6">
        <f t="shared" si="8"/>
        <v>1.0255923289403723</v>
      </c>
      <c r="F55" s="6">
        <f t="shared" si="8"/>
        <v>1.0535339513115558</v>
      </c>
      <c r="G55" s="6">
        <f t="shared" si="8"/>
        <v>1.0329773877630088</v>
      </c>
      <c r="H55" s="7">
        <f t="shared" si="12"/>
        <v>68880.147093856853</v>
      </c>
      <c r="I55" s="7">
        <f t="shared" si="10"/>
        <v>74953.443514561572</v>
      </c>
      <c r="J55" s="7">
        <f t="shared" si="10"/>
        <v>61202.35235911038</v>
      </c>
      <c r="K55" s="7">
        <f t="shared" si="10"/>
        <v>75885.411011521574</v>
      </c>
      <c r="L55" s="7">
        <f t="shared" si="10"/>
        <v>64818.133724769206</v>
      </c>
      <c r="M55" s="7">
        <f t="shared" si="11"/>
        <v>-22357.321219604491</v>
      </c>
      <c r="N55" s="16"/>
      <c r="O55" s="16"/>
      <c r="P55" s="16"/>
      <c r="Q55" s="16"/>
      <c r="R55" s="16"/>
    </row>
    <row r="56" spans="1:19" x14ac:dyDescent="0.25">
      <c r="A56">
        <v>9</v>
      </c>
      <c r="B56" s="5">
        <v>59</v>
      </c>
      <c r="C56" s="6">
        <f t="shared" si="9"/>
        <v>1.0408556588495634</v>
      </c>
      <c r="D56" s="6">
        <f t="shared" si="8"/>
        <v>1.0519078551079966</v>
      </c>
      <c r="E56" s="6">
        <f t="shared" si="8"/>
        <v>1.0255923289403723</v>
      </c>
      <c r="F56" s="6">
        <f t="shared" si="8"/>
        <v>1.0535339513115558</v>
      </c>
      <c r="G56" s="6">
        <f t="shared" si="8"/>
        <v>1.0329773877630088</v>
      </c>
      <c r="H56" s="7">
        <f t="shared" si="12"/>
        <v>71694.290885031223</v>
      </c>
      <c r="I56" s="7">
        <f t="shared" si="10"/>
        <v>78844.116000360838</v>
      </c>
      <c r="J56" s="7">
        <f t="shared" si="10"/>
        <v>62768.663092609306</v>
      </c>
      <c r="K56" s="7">
        <f t="shared" si="10"/>
        <v>79947.856909869777</v>
      </c>
      <c r="L56" s="7">
        <f t="shared" si="10"/>
        <v>66955.666454685488</v>
      </c>
      <c r="M56" s="7">
        <f t="shared" si="11"/>
        <v>-18251.614068388673</v>
      </c>
      <c r="N56" s="16"/>
      <c r="O56" s="16"/>
      <c r="P56" s="16"/>
      <c r="Q56" s="16"/>
      <c r="R56" s="16"/>
    </row>
    <row r="57" spans="1:19" x14ac:dyDescent="0.25">
      <c r="A57">
        <v>10</v>
      </c>
      <c r="B57" s="5">
        <v>60</v>
      </c>
      <c r="C57" s="6"/>
      <c r="D57" s="6"/>
      <c r="E57" s="6"/>
      <c r="F57" s="6"/>
      <c r="G57" s="6"/>
      <c r="H57" s="7">
        <f t="shared" si="12"/>
        <v>74623.408374891427</v>
      </c>
      <c r="I57" s="7">
        <f t="shared" si="10"/>
        <v>82936.744949825646</v>
      </c>
      <c r="J57" s="7">
        <f t="shared" si="10"/>
        <v>64375.059365622772</v>
      </c>
      <c r="K57" s="7">
        <f t="shared" si="10"/>
        <v>84227.781589145976</v>
      </c>
      <c r="L57" s="7">
        <f t="shared" si="10"/>
        <v>69163.689430292332</v>
      </c>
      <c r="M57" s="7">
        <f t="shared" si="11"/>
        <v>-13981.678631124221</v>
      </c>
    </row>
    <row r="59" spans="1:19" x14ac:dyDescent="0.25">
      <c r="A59" t="s">
        <v>19</v>
      </c>
      <c r="H59" s="7">
        <f>H57+$M$57</f>
        <v>60641.72974376721</v>
      </c>
      <c r="I59" s="7">
        <f t="shared" ref="I59:L59" si="13">I57+$M$57</f>
        <v>68955.066318701429</v>
      </c>
      <c r="J59" s="7">
        <f t="shared" si="13"/>
        <v>50393.380734498554</v>
      </c>
      <c r="K59" s="7">
        <f t="shared" si="13"/>
        <v>70246.102958021758</v>
      </c>
      <c r="L59" s="7">
        <f t="shared" si="13"/>
        <v>55182.010799168114</v>
      </c>
      <c r="N59" s="17">
        <f>IF(H59&lt;=70000,0.001*H59,70)</f>
        <v>60.641729743767208</v>
      </c>
      <c r="O59" s="17">
        <f t="shared" ref="O59" si="14">IF(I59&lt;=70000,0.001*I59,70)</f>
        <v>68.955066318701427</v>
      </c>
      <c r="P59" s="17">
        <f t="shared" ref="P59" si="15">IF(J59&lt;=70000,0.001*J59,70)</f>
        <v>50.393380734498557</v>
      </c>
      <c r="Q59" s="17">
        <f t="shared" ref="Q59" si="16">IF(K59&lt;=70000,0.001*K59,70)</f>
        <v>70</v>
      </c>
      <c r="R59" s="17">
        <f t="shared" ref="R59" si="17">IF(L59&lt;=70000,0.001*L59,70)</f>
        <v>55.182010799168118</v>
      </c>
      <c r="S59" s="12" t="s">
        <v>45</v>
      </c>
    </row>
    <row r="60" spans="1:19" x14ac:dyDescent="0.25">
      <c r="S60" s="11" t="s">
        <v>46</v>
      </c>
    </row>
    <row r="61" spans="1:19" x14ac:dyDescent="0.25">
      <c r="O61" t="s">
        <v>15</v>
      </c>
      <c r="R61" s="17">
        <f>SUM(N59:R59)/5</f>
        <v>61.034437519227062</v>
      </c>
      <c r="S61" s="12" t="s">
        <v>45</v>
      </c>
    </row>
    <row r="62" spans="1:19" x14ac:dyDescent="0.25">
      <c r="S62" s="11" t="s">
        <v>52</v>
      </c>
    </row>
  </sheetData>
  <pageMargins left="0.7" right="0.7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2CAC-5709-4EC1-AB96-6DC206955550}">
  <sheetPr>
    <pageSetUpPr fitToPage="1"/>
  </sheetPr>
  <dimension ref="A3:K26"/>
  <sheetViews>
    <sheetView workbookViewId="0"/>
  </sheetViews>
  <sheetFormatPr defaultRowHeight="15" x14ac:dyDescent="0.25"/>
  <cols>
    <col min="10" max="10" width="16.5703125" customWidth="1"/>
  </cols>
  <sheetData>
    <row r="3" spans="1:11" x14ac:dyDescent="0.25">
      <c r="A3" t="s">
        <v>20</v>
      </c>
    </row>
    <row r="4" spans="1:11" x14ac:dyDescent="0.25">
      <c r="A4" s="5" t="s">
        <v>21</v>
      </c>
      <c r="B4" s="5"/>
      <c r="C4" s="5"/>
      <c r="D4" s="5"/>
      <c r="E4" s="5"/>
      <c r="F4" s="5"/>
      <c r="G4" s="5"/>
      <c r="H4" s="5"/>
      <c r="I4" s="5"/>
      <c r="J4" s="5"/>
      <c r="K4" s="11" t="s">
        <v>12</v>
      </c>
    </row>
    <row r="5" spans="1:11" x14ac:dyDescent="0.25">
      <c r="A5" s="5" t="s">
        <v>22</v>
      </c>
      <c r="B5" s="5"/>
      <c r="C5" s="5"/>
      <c r="D5" s="5"/>
      <c r="E5" s="5"/>
      <c r="F5" s="5"/>
      <c r="G5" s="5"/>
      <c r="H5" s="5"/>
      <c r="I5" s="5"/>
      <c r="J5" s="5"/>
      <c r="K5" s="11" t="s">
        <v>12</v>
      </c>
    </row>
    <row r="6" spans="1:11" x14ac:dyDescent="0.25">
      <c r="A6" s="5" t="s">
        <v>23</v>
      </c>
      <c r="B6" s="5"/>
      <c r="C6" s="5"/>
      <c r="D6" s="5"/>
      <c r="E6" s="5"/>
      <c r="F6" s="5"/>
      <c r="G6" s="5"/>
      <c r="H6" s="5"/>
      <c r="I6" s="5"/>
      <c r="J6" s="5"/>
      <c r="K6" s="11" t="s">
        <v>12</v>
      </c>
    </row>
    <row r="7" spans="1:11" x14ac:dyDescent="0.25">
      <c r="A7" s="5" t="s">
        <v>24</v>
      </c>
      <c r="B7" s="5"/>
      <c r="C7" s="5"/>
      <c r="D7" s="5"/>
      <c r="E7" s="5"/>
      <c r="F7" s="5"/>
      <c r="G7" s="5"/>
      <c r="H7" s="5"/>
      <c r="I7" s="5"/>
      <c r="J7" s="5"/>
      <c r="K7" s="11" t="s">
        <v>12</v>
      </c>
    </row>
    <row r="8" spans="1:11" x14ac:dyDescent="0.25">
      <c r="A8" s="5" t="s">
        <v>25</v>
      </c>
      <c r="B8" s="5"/>
      <c r="C8" s="5"/>
      <c r="D8" s="5"/>
      <c r="E8" s="5"/>
      <c r="F8" s="5"/>
      <c r="G8" s="5"/>
      <c r="H8" s="5"/>
      <c r="I8" s="5"/>
      <c r="J8" s="5"/>
      <c r="K8" s="11" t="s">
        <v>12</v>
      </c>
    </row>
    <row r="9" spans="1:11" x14ac:dyDescent="0.25">
      <c r="A9" s="5" t="s">
        <v>26</v>
      </c>
      <c r="B9" s="5"/>
      <c r="C9" s="5"/>
      <c r="D9" s="5"/>
      <c r="E9" s="5"/>
      <c r="F9" s="5"/>
      <c r="G9" s="5"/>
      <c r="H9" s="5"/>
      <c r="I9" s="5"/>
      <c r="J9" s="5"/>
      <c r="K9" s="11" t="s">
        <v>12</v>
      </c>
    </row>
    <row r="10" spans="1:11" x14ac:dyDescent="0.25">
      <c r="A10" s="5" t="s">
        <v>27</v>
      </c>
      <c r="B10" s="5"/>
      <c r="C10" s="5"/>
      <c r="D10" s="5"/>
      <c r="E10" s="5"/>
      <c r="F10" s="5"/>
      <c r="G10" s="5"/>
      <c r="H10" s="5"/>
      <c r="I10" s="5"/>
      <c r="J10" s="5"/>
      <c r="K10" s="11" t="s">
        <v>12</v>
      </c>
    </row>
    <row r="11" spans="1:11" x14ac:dyDescent="0.25">
      <c r="A11" s="5" t="s">
        <v>28</v>
      </c>
      <c r="B11" s="5"/>
      <c r="C11" s="5"/>
      <c r="D11" s="5"/>
      <c r="E11" s="5"/>
      <c r="F11" s="5"/>
      <c r="G11" s="5"/>
      <c r="H11" s="5"/>
      <c r="I11" s="5"/>
      <c r="J11" s="5"/>
      <c r="K11" s="11" t="s">
        <v>12</v>
      </c>
    </row>
    <row r="12" spans="1:11" x14ac:dyDescent="0.25">
      <c r="A12" s="5" t="s">
        <v>29</v>
      </c>
      <c r="B12" s="5"/>
      <c r="C12" s="5"/>
      <c r="D12" s="5"/>
      <c r="E12" s="5"/>
      <c r="F12" s="5"/>
      <c r="G12" s="5"/>
      <c r="H12" s="5"/>
      <c r="I12" s="5"/>
      <c r="J12" s="5"/>
      <c r="K12" s="11" t="s">
        <v>12</v>
      </c>
    </row>
    <row r="13" spans="1:11" x14ac:dyDescent="0.25">
      <c r="A13" s="5" t="s">
        <v>30</v>
      </c>
      <c r="B13" s="5"/>
      <c r="C13" s="5"/>
      <c r="D13" s="5"/>
      <c r="E13" s="5"/>
      <c r="F13" s="5"/>
      <c r="G13" s="5"/>
      <c r="H13" s="5"/>
      <c r="I13" s="5"/>
      <c r="J13" s="5"/>
      <c r="K13" s="11" t="s">
        <v>12</v>
      </c>
    </row>
    <row r="14" spans="1:11" x14ac:dyDescent="0.25">
      <c r="A14" s="5" t="s">
        <v>31</v>
      </c>
      <c r="B14" s="5"/>
      <c r="C14" s="5"/>
      <c r="D14" s="5"/>
      <c r="E14" s="5"/>
      <c r="F14" s="5"/>
      <c r="G14" s="5"/>
      <c r="H14" s="5"/>
      <c r="I14" s="5"/>
      <c r="J14" s="5"/>
      <c r="K14" s="11" t="s">
        <v>12</v>
      </c>
    </row>
    <row r="15" spans="1:11" x14ac:dyDescent="0.25">
      <c r="A15" s="5" t="s">
        <v>32</v>
      </c>
      <c r="B15" s="5"/>
      <c r="C15" s="5"/>
      <c r="D15" s="5"/>
      <c r="E15" s="5"/>
      <c r="F15" s="5"/>
      <c r="G15" s="5"/>
      <c r="H15" s="5"/>
      <c r="I15" s="5"/>
      <c r="J15" s="5"/>
      <c r="K15" s="11" t="s">
        <v>12</v>
      </c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11" t="s">
        <v>12</v>
      </c>
    </row>
    <row r="17" spans="1:11" x14ac:dyDescent="0.25">
      <c r="A17" s="5" t="s">
        <v>53</v>
      </c>
      <c r="B17" s="5"/>
      <c r="C17" s="5"/>
      <c r="D17" s="5"/>
      <c r="E17" s="5"/>
      <c r="F17" s="5"/>
      <c r="G17" s="5"/>
      <c r="H17" s="5"/>
      <c r="I17" s="5"/>
      <c r="J17" s="5"/>
    </row>
    <row r="18" spans="1:11" x14ac:dyDescent="0.25">
      <c r="A18" s="5" t="s">
        <v>54</v>
      </c>
      <c r="B18" s="5"/>
      <c r="C18" s="5"/>
      <c r="D18" s="5"/>
      <c r="E18" s="5"/>
      <c r="F18" s="5"/>
      <c r="G18" s="5"/>
      <c r="H18" s="5"/>
      <c r="I18" s="5"/>
      <c r="J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11" t="s">
        <v>33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lcf76f155ced4ddcb4097134ff3c332f xmlns="cfdab824-e670-41f2-a5ee-7d450410350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3D5766-A3F7-46A0-9BD8-9D6E107AD48B}">
  <ds:schemaRefs>
    <ds:schemaRef ds:uri="http://schemas.microsoft.com/office/2006/documentManagement/types"/>
    <ds:schemaRef ds:uri="http://www.w3.org/XML/1998/namespace"/>
    <ds:schemaRef ds:uri="cfdab824-e670-41f2-a5ee-7d4504103506"/>
    <ds:schemaRef ds:uri="http://schemas.microsoft.com/office/2006/metadata/properties"/>
    <ds:schemaRef ds:uri="http://purl.org/dc/elements/1.1/"/>
    <ds:schemaRef ds:uri="e0a82e4c-fab7-409b-9177-d9582bcd9bf0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DA725AD-EDA2-4582-BF94-C26B1896C4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EAC8C8-0524-4221-AD48-D7C675D65A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ab824-e670-41f2-a5ee-7d4504103506"/>
    <ds:schemaRef ds:uri="e0a82e4c-fab7-409b-9177-d9582bcd9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Data</vt:lpstr>
      <vt:lpstr>i</vt:lpstr>
      <vt:lpstr>ii</vt:lpstr>
      <vt:lpstr>iii</vt:lpstr>
      <vt:lpstr>iv</vt:lpstr>
      <vt:lpstr>v</vt:lpstr>
      <vt:lpstr>vi</vt:lpstr>
      <vt:lpstr>Contribution</vt:lpstr>
      <vt:lpstr>LoanRate</vt:lpstr>
      <vt:lpstr>LumpSum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Hubbard</dc:creator>
  <cp:keywords/>
  <dc:description/>
  <cp:lastModifiedBy>Rosie Brooks</cp:lastModifiedBy>
  <cp:revision/>
  <dcterms:created xsi:type="dcterms:W3CDTF">2018-09-21T11:39:00Z</dcterms:created>
  <dcterms:modified xsi:type="dcterms:W3CDTF">2025-11-12T12:18:35Z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0x01010027FBD0687CCFA64A90892C425F7C4312</vt:lpwstr>
  </property>
</Properties>
</file>