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iel\Downloads\"/>
    </mc:Choice>
  </mc:AlternateContent>
  <xr:revisionPtr revIDLastSave="0" documentId="8_{F52D389C-A6C7-450A-91D2-2D0E64A2D4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ameters" sheetId="1" r:id="rId1"/>
    <sheet name="Data" sheetId="2" r:id="rId2"/>
    <sheet name="Cashflows Pre &amp; Post PIE" sheetId="5" r:id="rId3"/>
  </sheets>
  <definedNames>
    <definedName name="CalculationDate">Parameters!$C$4</definedName>
    <definedName name="Discount_rate">Parameters!$C$8</definedName>
    <definedName name="Enhanced_Transfer_Value_uptake_rate">Parameters!$C$13</definedName>
    <definedName name="Enhancement">Parameters!$C$14</definedName>
    <definedName name="Inflation">Parameters!$C$7</definedName>
    <definedName name="LifeExpectancy">Parameters!$B$17:$C$27</definedName>
    <definedName name="lump_sum_take_up_rate">Parameters!$D$13</definedName>
    <definedName name="Net_i">Parameters!$C$9</definedName>
    <definedName name="Pension_amounts">Data!$B$6:$D$16</definedName>
    <definedName name="Pension_Increase_Exchange_Take_up_rate">Parameters!$C$11</definedName>
    <definedName name="PIE_ratio">Parameters!$C$12</definedName>
    <definedName name="Take_up_rate">Parameters!$C$11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5" l="1"/>
  <c r="Y3" i="5" s="1"/>
  <c r="X2" i="5"/>
  <c r="X3" i="5" s="1"/>
  <c r="W2" i="5"/>
  <c r="W3" i="5" s="1"/>
  <c r="V2" i="5"/>
  <c r="U2" i="5"/>
  <c r="U3" i="5" s="1"/>
  <c r="T2" i="5"/>
  <c r="T3" i="5" s="1"/>
  <c r="S2" i="5"/>
  <c r="R2" i="5"/>
  <c r="Q2" i="5"/>
  <c r="Q3" i="5" s="1"/>
  <c r="P2" i="5"/>
  <c r="O6" i="5"/>
  <c r="P6" i="5"/>
  <c r="Q6" i="5"/>
  <c r="R6" i="5"/>
  <c r="S6" i="5"/>
  <c r="T6" i="5"/>
  <c r="U6" i="5"/>
  <c r="V6" i="5"/>
  <c r="W6" i="5"/>
  <c r="X6" i="5"/>
  <c r="Y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B8" i="5"/>
  <c r="C8" i="5" s="1"/>
  <c r="B9" i="5"/>
  <c r="C9" i="5" s="1"/>
  <c r="B10" i="5"/>
  <c r="C10" i="5" s="1"/>
  <c r="B11" i="5"/>
  <c r="B12" i="5"/>
  <c r="C12" i="5" s="1"/>
  <c r="B13" i="5"/>
  <c r="C13" i="5" s="1"/>
  <c r="B14" i="5"/>
  <c r="C14" i="5" s="1"/>
  <c r="B15" i="5"/>
  <c r="C15" i="5" s="1"/>
  <c r="B16" i="5"/>
  <c r="C16" i="5" s="1"/>
  <c r="B17" i="5"/>
  <c r="C17" i="5" s="1"/>
  <c r="B18" i="5"/>
  <c r="C18" i="5" s="1"/>
  <c r="B19" i="5"/>
  <c r="B20" i="5"/>
  <c r="C20" i="5" s="1"/>
  <c r="B21" i="5"/>
  <c r="C21" i="5" s="1"/>
  <c r="B22" i="5"/>
  <c r="C22" i="5" s="1"/>
  <c r="B23" i="5"/>
  <c r="B24" i="5"/>
  <c r="C24" i="5" s="1"/>
  <c r="B25" i="5"/>
  <c r="C25" i="5" s="1"/>
  <c r="B26" i="5"/>
  <c r="C26" i="5" s="1"/>
  <c r="B27" i="5"/>
  <c r="C27" i="5" s="1"/>
  <c r="B28" i="5"/>
  <c r="C28" i="5" s="1"/>
  <c r="B29" i="5"/>
  <c r="B30" i="5"/>
  <c r="C30" i="5" s="1"/>
  <c r="B31" i="5"/>
  <c r="C31" i="5" s="1"/>
  <c r="B32" i="5"/>
  <c r="C32" i="5" s="1"/>
  <c r="B33" i="5"/>
  <c r="C33" i="5" s="1"/>
  <c r="B34" i="5"/>
  <c r="C34" i="5" s="1"/>
  <c r="B35" i="5"/>
  <c r="B36" i="5"/>
  <c r="C36" i="5" s="1"/>
  <c r="B37" i="5"/>
  <c r="C37" i="5" s="1"/>
  <c r="B38" i="5"/>
  <c r="C38" i="5" s="1"/>
  <c r="B39" i="5"/>
  <c r="B40" i="5"/>
  <c r="C40" i="5" s="1"/>
  <c r="B41" i="5"/>
  <c r="C41" i="5" s="1"/>
  <c r="B7" i="5"/>
  <c r="C7" i="5" s="1"/>
  <c r="C11" i="5"/>
  <c r="T4" i="5" l="1"/>
  <c r="X4" i="5"/>
  <c r="S3" i="5"/>
  <c r="S4" i="5" s="1"/>
  <c r="Y4" i="5"/>
  <c r="W4" i="5"/>
  <c r="P3" i="5"/>
  <c r="P4" i="5" s="1"/>
  <c r="V3" i="5"/>
  <c r="V4" i="5" s="1"/>
  <c r="R3" i="5"/>
  <c r="Q4" i="5"/>
  <c r="U4" i="5"/>
  <c r="C35" i="5"/>
  <c r="C23" i="5"/>
  <c r="C39" i="5"/>
  <c r="C29" i="5"/>
  <c r="C19" i="5"/>
  <c r="C19" i="1"/>
  <c r="C20" i="1" s="1"/>
  <c r="C21" i="1" s="1"/>
  <c r="C22" i="1" s="1"/>
  <c r="C23" i="1" s="1"/>
  <c r="C24" i="1" s="1"/>
  <c r="C25" i="1" s="1"/>
  <c r="C26" i="1" s="1"/>
  <c r="C27" i="1" s="1"/>
  <c r="R4" i="5" l="1"/>
  <c r="F8" i="2"/>
  <c r="F9" i="2"/>
  <c r="F10" i="2"/>
  <c r="F11" i="2"/>
  <c r="F12" i="2"/>
  <c r="F13" i="2"/>
  <c r="F14" i="2"/>
  <c r="F15" i="2"/>
  <c r="F16" i="2"/>
  <c r="F7" i="2"/>
  <c r="E3" i="5" l="1"/>
  <c r="F3" i="5"/>
  <c r="G3" i="5"/>
  <c r="H3" i="5"/>
  <c r="I3" i="5"/>
  <c r="J3" i="5"/>
  <c r="K3" i="5"/>
  <c r="L3" i="5"/>
  <c r="M3" i="5"/>
  <c r="D3" i="5"/>
  <c r="D4" i="5" s="1"/>
  <c r="E2" i="5"/>
  <c r="D2" i="5"/>
  <c r="C9" i="1"/>
  <c r="E4" i="5" l="1"/>
  <c r="L8" i="5"/>
  <c r="X8" i="5" s="1"/>
  <c r="L7" i="5"/>
  <c r="X7" i="5" s="1"/>
  <c r="H7" i="5"/>
  <c r="T7" i="5" s="1"/>
  <c r="H12" i="5"/>
  <c r="T12" i="5" s="1"/>
  <c r="H10" i="5"/>
  <c r="T10" i="5" s="1"/>
  <c r="H11" i="5"/>
  <c r="T11" i="5" s="1"/>
  <c r="H8" i="5"/>
  <c r="T8" i="5" s="1"/>
  <c r="H9" i="5"/>
  <c r="T9" i="5" s="1"/>
  <c r="K8" i="5"/>
  <c r="W8" i="5" s="1"/>
  <c r="K9" i="5"/>
  <c r="W9" i="5" s="1"/>
  <c r="K7" i="5"/>
  <c r="W7" i="5" s="1"/>
  <c r="G8" i="5"/>
  <c r="S8" i="5" s="1"/>
  <c r="G10" i="5"/>
  <c r="S10" i="5" s="1"/>
  <c r="G12" i="5"/>
  <c r="S12" i="5" s="1"/>
  <c r="G7" i="5"/>
  <c r="S7" i="5" s="1"/>
  <c r="G13" i="5"/>
  <c r="S13" i="5" s="1"/>
  <c r="G11" i="5"/>
  <c r="S11" i="5" s="1"/>
  <c r="G9" i="5"/>
  <c r="S9" i="5" s="1"/>
  <c r="D7" i="5"/>
  <c r="D8" i="5"/>
  <c r="D9" i="5"/>
  <c r="D16" i="5"/>
  <c r="D14" i="5"/>
  <c r="D15" i="5"/>
  <c r="D12" i="5"/>
  <c r="D13" i="5"/>
  <c r="D10" i="5"/>
  <c r="D11" i="5"/>
  <c r="J9" i="5"/>
  <c r="V9" i="5" s="1"/>
  <c r="J10" i="5"/>
  <c r="V10" i="5" s="1"/>
  <c r="J7" i="5"/>
  <c r="V7" i="5" s="1"/>
  <c r="J8" i="5"/>
  <c r="V8" i="5" s="1"/>
  <c r="F7" i="5"/>
  <c r="R7" i="5" s="1"/>
  <c r="F11" i="5"/>
  <c r="R11" i="5" s="1"/>
  <c r="F12" i="5"/>
  <c r="R12" i="5" s="1"/>
  <c r="F9" i="5"/>
  <c r="R9" i="5" s="1"/>
  <c r="F10" i="5"/>
  <c r="R10" i="5" s="1"/>
  <c r="F8" i="5"/>
  <c r="R8" i="5" s="1"/>
  <c r="F13" i="5"/>
  <c r="R13" i="5" s="1"/>
  <c r="F14" i="5"/>
  <c r="R14" i="5" s="1"/>
  <c r="M7" i="5"/>
  <c r="Y7" i="5" s="1"/>
  <c r="I7" i="5"/>
  <c r="U7" i="5" s="1"/>
  <c r="I9" i="5"/>
  <c r="U9" i="5" s="1"/>
  <c r="I11" i="5"/>
  <c r="U11" i="5" s="1"/>
  <c r="I8" i="5"/>
  <c r="U8" i="5" s="1"/>
  <c r="I10" i="5"/>
  <c r="U10" i="5" s="1"/>
  <c r="E7" i="5"/>
  <c r="Q7" i="5" s="1"/>
  <c r="E9" i="5"/>
  <c r="Q9" i="5" s="1"/>
  <c r="E11" i="5"/>
  <c r="Q11" i="5" s="1"/>
  <c r="E13" i="5"/>
  <c r="Q13" i="5" s="1"/>
  <c r="E15" i="5"/>
  <c r="Q15" i="5" s="1"/>
  <c r="E10" i="5"/>
  <c r="Q10" i="5" s="1"/>
  <c r="E8" i="5"/>
  <c r="Q8" i="5" s="1"/>
  <c r="E14" i="5"/>
  <c r="Q14" i="5" s="1"/>
  <c r="E12" i="5"/>
  <c r="Q12" i="5" s="1"/>
  <c r="D17" i="5"/>
  <c r="E17" i="5"/>
  <c r="F2" i="5"/>
  <c r="F4" i="5" s="1"/>
  <c r="AC7" i="5" l="1"/>
  <c r="P11" i="5"/>
  <c r="P15" i="5"/>
  <c r="P8" i="5"/>
  <c r="P10" i="5"/>
  <c r="P14" i="5"/>
  <c r="P7" i="5"/>
  <c r="AB7" i="5"/>
  <c r="P13" i="5"/>
  <c r="P16" i="5"/>
  <c r="P12" i="5"/>
  <c r="P9" i="5"/>
  <c r="P17" i="5"/>
  <c r="E20" i="5"/>
  <c r="E22" i="5"/>
  <c r="E32" i="5"/>
  <c r="E34" i="5"/>
  <c r="E39" i="5"/>
  <c r="E31" i="5"/>
  <c r="E23" i="5"/>
  <c r="D26" i="5"/>
  <c r="D28" i="5"/>
  <c r="D30" i="5"/>
  <c r="D32" i="5"/>
  <c r="E24" i="5"/>
  <c r="E26" i="5"/>
  <c r="E37" i="5"/>
  <c r="E29" i="5"/>
  <c r="E21" i="5"/>
  <c r="D35" i="5"/>
  <c r="D19" i="5"/>
  <c r="D37" i="5"/>
  <c r="D21" i="5"/>
  <c r="D39" i="5"/>
  <c r="D23" i="5"/>
  <c r="D41" i="5"/>
  <c r="D25" i="5"/>
  <c r="E36" i="5"/>
  <c r="E38" i="5"/>
  <c r="E41" i="5"/>
  <c r="Q41" i="5" s="1"/>
  <c r="E16" i="5"/>
  <c r="Q16" i="5" s="1"/>
  <c r="E18" i="5"/>
  <c r="E35" i="5"/>
  <c r="E27" i="5"/>
  <c r="E19" i="5"/>
  <c r="D34" i="5"/>
  <c r="D18" i="5"/>
  <c r="D36" i="5"/>
  <c r="D20" i="5"/>
  <c r="D38" i="5"/>
  <c r="D22" i="5"/>
  <c r="D40" i="5"/>
  <c r="D24" i="5"/>
  <c r="E28" i="5"/>
  <c r="E30" i="5"/>
  <c r="E40" i="5"/>
  <c r="E33" i="5"/>
  <c r="E25" i="5"/>
  <c r="D27" i="5"/>
  <c r="D29" i="5"/>
  <c r="D31" i="5"/>
  <c r="D33" i="5"/>
  <c r="G2" i="5"/>
  <c r="G4" i="5" s="1"/>
  <c r="Q40" i="5" l="1"/>
  <c r="P18" i="5"/>
  <c r="P24" i="5"/>
  <c r="P20" i="5"/>
  <c r="P33" i="5"/>
  <c r="Q25" i="5"/>
  <c r="Q18" i="5"/>
  <c r="P28" i="5"/>
  <c r="Q28" i="5"/>
  <c r="P34" i="5"/>
  <c r="P39" i="5"/>
  <c r="P35" i="5"/>
  <c r="Q26" i="5"/>
  <c r="Q39" i="5"/>
  <c r="P31" i="5"/>
  <c r="Q19" i="5"/>
  <c r="P25" i="5"/>
  <c r="Q21" i="5"/>
  <c r="P26" i="5"/>
  <c r="P29" i="5"/>
  <c r="P40" i="5"/>
  <c r="P36" i="5"/>
  <c r="Q27" i="5"/>
  <c r="P41" i="5"/>
  <c r="P37" i="5"/>
  <c r="Q29" i="5"/>
  <c r="P32" i="5"/>
  <c r="Q23" i="5"/>
  <c r="Q32" i="5"/>
  <c r="P38" i="5"/>
  <c r="Q36" i="5"/>
  <c r="Q20" i="5"/>
  <c r="Q33" i="5"/>
  <c r="P21" i="5"/>
  <c r="Q24" i="5"/>
  <c r="Q34" i="5"/>
  <c r="P27" i="5"/>
  <c r="Q30" i="5"/>
  <c r="P22" i="5"/>
  <c r="Q35" i="5"/>
  <c r="Q38" i="5"/>
  <c r="P23" i="5"/>
  <c r="P19" i="5"/>
  <c r="Q37" i="5"/>
  <c r="P30" i="5"/>
  <c r="Q31" i="5"/>
  <c r="Q22" i="5"/>
  <c r="Q17" i="5"/>
  <c r="F28" i="5"/>
  <c r="F26" i="5"/>
  <c r="F15" i="5"/>
  <c r="F31" i="5"/>
  <c r="F41" i="5"/>
  <c r="R41" i="5" s="1"/>
  <c r="F22" i="5"/>
  <c r="F38" i="5"/>
  <c r="F19" i="5"/>
  <c r="F35" i="5"/>
  <c r="F17" i="5"/>
  <c r="F33" i="5"/>
  <c r="F16" i="5"/>
  <c r="F32" i="5"/>
  <c r="F29" i="5"/>
  <c r="F20" i="5"/>
  <c r="F36" i="5"/>
  <c r="F18" i="5"/>
  <c r="F34" i="5"/>
  <c r="F23" i="5"/>
  <c r="F39" i="5"/>
  <c r="R39" i="5" s="1"/>
  <c r="F30" i="5"/>
  <c r="F27" i="5"/>
  <c r="F25" i="5"/>
  <c r="F24" i="5"/>
  <c r="F40" i="5"/>
  <c r="R40" i="5" s="1"/>
  <c r="F21" i="5"/>
  <c r="F37" i="5"/>
  <c r="G14" i="5"/>
  <c r="G22" i="5"/>
  <c r="G30" i="5"/>
  <c r="G38" i="5"/>
  <c r="S38" i="5" s="1"/>
  <c r="G21" i="5"/>
  <c r="G19" i="5"/>
  <c r="G17" i="5"/>
  <c r="G23" i="5"/>
  <c r="G16" i="5"/>
  <c r="G24" i="5"/>
  <c r="G32" i="5"/>
  <c r="G40" i="5"/>
  <c r="S40" i="5" s="1"/>
  <c r="G29" i="5"/>
  <c r="G27" i="5"/>
  <c r="G25" i="5"/>
  <c r="G31" i="5"/>
  <c r="G18" i="5"/>
  <c r="G26" i="5"/>
  <c r="G34" i="5"/>
  <c r="G37" i="5"/>
  <c r="G35" i="5"/>
  <c r="G33" i="5"/>
  <c r="G39" i="5"/>
  <c r="S39" i="5" s="1"/>
  <c r="G20" i="5"/>
  <c r="G28" i="5"/>
  <c r="G36" i="5"/>
  <c r="G15" i="5"/>
  <c r="G41" i="5"/>
  <c r="S41" i="5" s="1"/>
  <c r="AA7" i="5"/>
  <c r="H2" i="5"/>
  <c r="H4" i="5" s="1"/>
  <c r="S37" i="5" l="1"/>
  <c r="S14" i="5"/>
  <c r="R15" i="5"/>
  <c r="S20" i="5"/>
  <c r="R37" i="5"/>
  <c r="R25" i="5"/>
  <c r="R23" i="5"/>
  <c r="R20" i="5"/>
  <c r="S15" i="5"/>
  <c r="S31" i="5"/>
  <c r="R33" i="5"/>
  <c r="S25" i="5"/>
  <c r="S17" i="5"/>
  <c r="R21" i="5"/>
  <c r="R34" i="5"/>
  <c r="R17" i="5"/>
  <c r="R26" i="5"/>
  <c r="S36" i="5"/>
  <c r="S33" i="5"/>
  <c r="S26" i="5"/>
  <c r="S27" i="5"/>
  <c r="S24" i="5"/>
  <c r="S19" i="5"/>
  <c r="S22" i="5"/>
  <c r="R30" i="5"/>
  <c r="R18" i="5"/>
  <c r="R32" i="5"/>
  <c r="R35" i="5"/>
  <c r="R28" i="5"/>
  <c r="S23" i="5"/>
  <c r="R38" i="5"/>
  <c r="S34" i="5"/>
  <c r="S32" i="5"/>
  <c r="S30" i="5"/>
  <c r="R27" i="5"/>
  <c r="R29" i="5"/>
  <c r="R22" i="5"/>
  <c r="S28" i="5"/>
  <c r="S35" i="5"/>
  <c r="S18" i="5"/>
  <c r="S29" i="5"/>
  <c r="S16" i="5"/>
  <c r="S21" i="5"/>
  <c r="R24" i="5"/>
  <c r="R36" i="5"/>
  <c r="R16" i="5"/>
  <c r="R19" i="5"/>
  <c r="R31" i="5"/>
  <c r="H14" i="5"/>
  <c r="H30" i="5"/>
  <c r="H41" i="5"/>
  <c r="T41" i="5" s="1"/>
  <c r="H21" i="5"/>
  <c r="H37" i="5"/>
  <c r="H19" i="5"/>
  <c r="H35" i="5"/>
  <c r="H17" i="5"/>
  <c r="H33" i="5"/>
  <c r="H15" i="5"/>
  <c r="H31" i="5"/>
  <c r="H28" i="5"/>
  <c r="H26" i="5"/>
  <c r="H24" i="5"/>
  <c r="H40" i="5"/>
  <c r="T40" i="5" s="1"/>
  <c r="H22" i="5"/>
  <c r="H38" i="5"/>
  <c r="T38" i="5" s="1"/>
  <c r="H13" i="5"/>
  <c r="H29" i="5"/>
  <c r="H27" i="5"/>
  <c r="H25" i="5"/>
  <c r="H23" i="5"/>
  <c r="H39" i="5"/>
  <c r="T39" i="5" s="1"/>
  <c r="H20" i="5"/>
  <c r="H36" i="5"/>
  <c r="T36" i="5" s="1"/>
  <c r="H18" i="5"/>
  <c r="H34" i="5"/>
  <c r="H16" i="5"/>
  <c r="H32" i="5"/>
  <c r="I2" i="5"/>
  <c r="I4" i="5" s="1"/>
  <c r="T13" i="5" l="1"/>
  <c r="T37" i="5"/>
  <c r="T16" i="5"/>
  <c r="T14" i="5"/>
  <c r="T27" i="5"/>
  <c r="T22" i="5"/>
  <c r="T21" i="5"/>
  <c r="T34" i="5"/>
  <c r="T29" i="5"/>
  <c r="T31" i="5"/>
  <c r="T35" i="5"/>
  <c r="T18" i="5"/>
  <c r="T23" i="5"/>
  <c r="T24" i="5"/>
  <c r="T15" i="5"/>
  <c r="T19" i="5"/>
  <c r="T30" i="5"/>
  <c r="T20" i="5"/>
  <c r="T28" i="5"/>
  <c r="T17" i="5"/>
  <c r="T32" i="5"/>
  <c r="T25" i="5"/>
  <c r="T26" i="5"/>
  <c r="T33" i="5"/>
  <c r="I15" i="5"/>
  <c r="I23" i="5"/>
  <c r="I31" i="5"/>
  <c r="I39" i="5"/>
  <c r="U39" i="5" s="1"/>
  <c r="I32" i="5"/>
  <c r="I30" i="5"/>
  <c r="I20" i="5"/>
  <c r="I18" i="5"/>
  <c r="I17" i="5"/>
  <c r="I25" i="5"/>
  <c r="I33" i="5"/>
  <c r="I40" i="5"/>
  <c r="U40" i="5" s="1"/>
  <c r="I38" i="5"/>
  <c r="U38" i="5" s="1"/>
  <c r="I28" i="5"/>
  <c r="I26" i="5"/>
  <c r="I19" i="5"/>
  <c r="I27" i="5"/>
  <c r="I35" i="5"/>
  <c r="U35" i="5" s="1"/>
  <c r="I16" i="5"/>
  <c r="I14" i="5"/>
  <c r="I41" i="5"/>
  <c r="U41" i="5" s="1"/>
  <c r="I36" i="5"/>
  <c r="U36" i="5" s="1"/>
  <c r="I34" i="5"/>
  <c r="I13" i="5"/>
  <c r="I21" i="5"/>
  <c r="I29" i="5"/>
  <c r="I37" i="5"/>
  <c r="U37" i="5" s="1"/>
  <c r="I24" i="5"/>
  <c r="I22" i="5"/>
  <c r="I12" i="5"/>
  <c r="J2" i="5"/>
  <c r="J4" i="5" s="1"/>
  <c r="U34" i="5" l="1"/>
  <c r="U12" i="5"/>
  <c r="U28" i="5"/>
  <c r="U30" i="5"/>
  <c r="U21" i="5"/>
  <c r="U27" i="5"/>
  <c r="U17" i="5"/>
  <c r="U15" i="5"/>
  <c r="U24" i="5"/>
  <c r="U13" i="5"/>
  <c r="U14" i="5"/>
  <c r="U19" i="5"/>
  <c r="U18" i="5"/>
  <c r="U29" i="5"/>
  <c r="U25" i="5"/>
  <c r="U23" i="5"/>
  <c r="U22" i="5"/>
  <c r="U32" i="5"/>
  <c r="U16" i="5"/>
  <c r="U26" i="5"/>
  <c r="U33" i="5"/>
  <c r="U20" i="5"/>
  <c r="U31" i="5"/>
  <c r="J26" i="5"/>
  <c r="J24" i="5"/>
  <c r="J40" i="5"/>
  <c r="V40" i="5" s="1"/>
  <c r="J22" i="5"/>
  <c r="J38" i="5"/>
  <c r="V38" i="5" s="1"/>
  <c r="J19" i="5"/>
  <c r="J35" i="5"/>
  <c r="V35" i="5" s="1"/>
  <c r="J17" i="5"/>
  <c r="J33" i="5"/>
  <c r="J15" i="5"/>
  <c r="J31" i="5"/>
  <c r="J13" i="5"/>
  <c r="J29" i="5"/>
  <c r="J41" i="5"/>
  <c r="J20" i="5"/>
  <c r="J36" i="5"/>
  <c r="V36" i="5" s="1"/>
  <c r="J18" i="5"/>
  <c r="J34" i="5"/>
  <c r="V34" i="5" s="1"/>
  <c r="J16" i="5"/>
  <c r="J32" i="5"/>
  <c r="J14" i="5"/>
  <c r="J30" i="5"/>
  <c r="J11" i="5"/>
  <c r="J27" i="5"/>
  <c r="J25" i="5"/>
  <c r="J23" i="5"/>
  <c r="J39" i="5"/>
  <c r="V39" i="5" s="1"/>
  <c r="J21" i="5"/>
  <c r="J37" i="5"/>
  <c r="J12" i="5"/>
  <c r="J28" i="5"/>
  <c r="K2" i="5"/>
  <c r="K4" i="5" s="1"/>
  <c r="V37" i="5" l="1"/>
  <c r="V11" i="5"/>
  <c r="V41" i="5"/>
  <c r="V33" i="5"/>
  <c r="V21" i="5"/>
  <c r="V13" i="5"/>
  <c r="V32" i="5"/>
  <c r="V17" i="5"/>
  <c r="V28" i="5"/>
  <c r="V16" i="5"/>
  <c r="V31" i="5"/>
  <c r="V25" i="5"/>
  <c r="V14" i="5"/>
  <c r="V18" i="5"/>
  <c r="V29" i="5"/>
  <c r="V26" i="5"/>
  <c r="V27" i="5"/>
  <c r="V22" i="5"/>
  <c r="V20" i="5"/>
  <c r="V12" i="5"/>
  <c r="V23" i="5"/>
  <c r="V30" i="5"/>
  <c r="V15" i="5"/>
  <c r="V19" i="5"/>
  <c r="V24" i="5"/>
  <c r="K12" i="5"/>
  <c r="K20" i="5"/>
  <c r="K28" i="5"/>
  <c r="K36" i="5"/>
  <c r="W36" i="5" s="1"/>
  <c r="K19" i="5"/>
  <c r="K17" i="5"/>
  <c r="K15" i="5"/>
  <c r="K13" i="5"/>
  <c r="K41" i="5"/>
  <c r="W41" i="5" s="1"/>
  <c r="K14" i="5"/>
  <c r="K22" i="5"/>
  <c r="K30" i="5"/>
  <c r="K38" i="5"/>
  <c r="W38" i="5" s="1"/>
  <c r="K27" i="5"/>
  <c r="K25" i="5"/>
  <c r="K23" i="5"/>
  <c r="K21" i="5"/>
  <c r="K16" i="5"/>
  <c r="K24" i="5"/>
  <c r="K32" i="5"/>
  <c r="W32" i="5" s="1"/>
  <c r="K40" i="5"/>
  <c r="W40" i="5" s="1"/>
  <c r="K35" i="5"/>
  <c r="W35" i="5" s="1"/>
  <c r="K33" i="5"/>
  <c r="W33" i="5" s="1"/>
  <c r="K31" i="5"/>
  <c r="K29" i="5"/>
  <c r="K10" i="5"/>
  <c r="K18" i="5"/>
  <c r="K26" i="5"/>
  <c r="K34" i="5"/>
  <c r="W34" i="5" s="1"/>
  <c r="K11" i="5"/>
  <c r="W11" i="5" s="1"/>
  <c r="K39" i="5"/>
  <c r="W39" i="5" s="1"/>
  <c r="K37" i="5"/>
  <c r="W37" i="5" s="1"/>
  <c r="M2" i="5"/>
  <c r="M4" i="5" s="1"/>
  <c r="L2" i="5"/>
  <c r="L4" i="5" s="1"/>
  <c r="W31" i="5" l="1"/>
  <c r="W10" i="5"/>
  <c r="W21" i="5"/>
  <c r="W19" i="5"/>
  <c r="W12" i="5"/>
  <c r="W29" i="5"/>
  <c r="W26" i="5"/>
  <c r="W30" i="5"/>
  <c r="W18" i="5"/>
  <c r="W24" i="5"/>
  <c r="W25" i="5"/>
  <c r="W22" i="5"/>
  <c r="W15" i="5"/>
  <c r="W28" i="5"/>
  <c r="W23" i="5"/>
  <c r="W13" i="5"/>
  <c r="W16" i="5"/>
  <c r="W27" i="5"/>
  <c r="W14" i="5"/>
  <c r="W17" i="5"/>
  <c r="W20" i="5"/>
  <c r="M13" i="5"/>
  <c r="M21" i="5"/>
  <c r="M29" i="5"/>
  <c r="M37" i="5"/>
  <c r="Y37" i="5" s="1"/>
  <c r="M30" i="5"/>
  <c r="M28" i="5"/>
  <c r="M18" i="5"/>
  <c r="M16" i="5"/>
  <c r="M15" i="5"/>
  <c r="M23" i="5"/>
  <c r="M31" i="5"/>
  <c r="M39" i="5"/>
  <c r="M38" i="5"/>
  <c r="M36" i="5"/>
  <c r="M26" i="5"/>
  <c r="M24" i="5"/>
  <c r="M9" i="5"/>
  <c r="M17" i="5"/>
  <c r="M25" i="5"/>
  <c r="M33" i="5"/>
  <c r="M14" i="5"/>
  <c r="M12" i="5"/>
  <c r="M41" i="5"/>
  <c r="M34" i="5"/>
  <c r="M32" i="5"/>
  <c r="M11" i="5"/>
  <c r="M19" i="5"/>
  <c r="M27" i="5"/>
  <c r="M35" i="5"/>
  <c r="M22" i="5"/>
  <c r="M20" i="5"/>
  <c r="M10" i="5"/>
  <c r="M8" i="5"/>
  <c r="M40" i="5"/>
  <c r="L12" i="5"/>
  <c r="L28" i="5"/>
  <c r="L41" i="5"/>
  <c r="X41" i="5" s="1"/>
  <c r="L19" i="5"/>
  <c r="L35" i="5"/>
  <c r="X35" i="5" s="1"/>
  <c r="L17" i="5"/>
  <c r="L33" i="5"/>
  <c r="X33" i="5" s="1"/>
  <c r="L15" i="5"/>
  <c r="L31" i="5"/>
  <c r="X31" i="5" s="1"/>
  <c r="L13" i="5"/>
  <c r="L29" i="5"/>
  <c r="L10" i="5"/>
  <c r="L26" i="5"/>
  <c r="L24" i="5"/>
  <c r="L40" i="5"/>
  <c r="X40" i="5" s="1"/>
  <c r="L22" i="5"/>
  <c r="L38" i="5"/>
  <c r="X38" i="5" s="1"/>
  <c r="L20" i="5"/>
  <c r="L36" i="5"/>
  <c r="X36" i="5" s="1"/>
  <c r="L11" i="5"/>
  <c r="AB11" i="5" s="1"/>
  <c r="L27" i="5"/>
  <c r="L9" i="5"/>
  <c r="L25" i="5"/>
  <c r="L23" i="5"/>
  <c r="L39" i="5"/>
  <c r="X39" i="5" s="1"/>
  <c r="L21" i="5"/>
  <c r="L37" i="5"/>
  <c r="L18" i="5"/>
  <c r="L34" i="5"/>
  <c r="X34" i="5" s="1"/>
  <c r="L16" i="5"/>
  <c r="L32" i="5"/>
  <c r="X32" i="5" s="1"/>
  <c r="L14" i="5"/>
  <c r="L30" i="5"/>
  <c r="X30" i="5" s="1"/>
  <c r="AB10" i="5" l="1"/>
  <c r="AB12" i="5"/>
  <c r="AB20" i="5"/>
  <c r="AB19" i="5"/>
  <c r="AB18" i="5"/>
  <c r="AB14" i="5"/>
  <c r="AB15" i="5"/>
  <c r="AB13" i="5"/>
  <c r="X37" i="5"/>
  <c r="AC37" i="5" s="1"/>
  <c r="AB37" i="5"/>
  <c r="Y8" i="5"/>
  <c r="AC8" i="5" s="1"/>
  <c r="AB8" i="5"/>
  <c r="Y35" i="5"/>
  <c r="AC35" i="5" s="1"/>
  <c r="AB35" i="5"/>
  <c r="Y32" i="5"/>
  <c r="AC32" i="5" s="1"/>
  <c r="AB32" i="5"/>
  <c r="Y38" i="5"/>
  <c r="AC38" i="5" s="1"/>
  <c r="AB38" i="5"/>
  <c r="Y30" i="5"/>
  <c r="AC30" i="5" s="1"/>
  <c r="AB30" i="5"/>
  <c r="X9" i="5"/>
  <c r="AB9" i="5"/>
  <c r="AB27" i="5"/>
  <c r="Y34" i="5"/>
  <c r="AC34" i="5" s="1"/>
  <c r="AB34" i="5"/>
  <c r="Y33" i="5"/>
  <c r="AC33" i="5" s="1"/>
  <c r="AB33" i="5"/>
  <c r="AB24" i="5"/>
  <c r="Y39" i="5"/>
  <c r="AC39" i="5" s="1"/>
  <c r="AB39" i="5"/>
  <c r="AB16" i="5"/>
  <c r="Y41" i="5"/>
  <c r="AC41" i="5" s="1"/>
  <c r="AB41" i="5"/>
  <c r="AB25" i="5"/>
  <c r="AB26" i="5"/>
  <c r="Y31" i="5"/>
  <c r="AC31" i="5" s="1"/>
  <c r="AB31" i="5"/>
  <c r="Y29" i="5"/>
  <c r="AB29" i="5"/>
  <c r="Y40" i="5"/>
  <c r="AC40" i="5" s="1"/>
  <c r="AB40" i="5"/>
  <c r="AB22" i="5"/>
  <c r="AB17" i="5"/>
  <c r="Y36" i="5"/>
  <c r="AC36" i="5" s="1"/>
  <c r="AB36" i="5"/>
  <c r="AB23" i="5"/>
  <c r="Y28" i="5"/>
  <c r="AB28" i="5"/>
  <c r="AB21" i="5"/>
  <c r="X14" i="5"/>
  <c r="X11" i="5"/>
  <c r="X10" i="5"/>
  <c r="Y22" i="5"/>
  <c r="Y11" i="5"/>
  <c r="X18" i="5"/>
  <c r="X23" i="5"/>
  <c r="X22" i="5"/>
  <c r="X15" i="5"/>
  <c r="X19" i="5"/>
  <c r="Y12" i="5"/>
  <c r="Y17" i="5"/>
  <c r="Y23" i="5"/>
  <c r="Y21" i="5"/>
  <c r="X25" i="5"/>
  <c r="Y14" i="5"/>
  <c r="Y9" i="5"/>
  <c r="X16" i="5"/>
  <c r="X21" i="5"/>
  <c r="X20" i="5"/>
  <c r="X24" i="5"/>
  <c r="X13" i="5"/>
  <c r="X17" i="5"/>
  <c r="X28" i="5"/>
  <c r="Y10" i="5"/>
  <c r="Y27" i="5"/>
  <c r="Y24" i="5"/>
  <c r="Y16" i="5"/>
  <c r="AC16" i="5" s="1"/>
  <c r="X29" i="5"/>
  <c r="Y15" i="5"/>
  <c r="Y13" i="5"/>
  <c r="X27" i="5"/>
  <c r="X26" i="5"/>
  <c r="X12" i="5"/>
  <c r="Y20" i="5"/>
  <c r="Y19" i="5"/>
  <c r="AC19" i="5" s="1"/>
  <c r="Y25" i="5"/>
  <c r="Y26" i="5"/>
  <c r="Y18" i="5"/>
  <c r="AC11" i="5" l="1"/>
  <c r="AC14" i="5"/>
  <c r="AC24" i="5"/>
  <c r="AC26" i="5"/>
  <c r="AC15" i="5"/>
  <c r="AC18" i="5"/>
  <c r="AC13" i="5"/>
  <c r="AC12" i="5"/>
  <c r="AA11" i="5"/>
  <c r="AC10" i="5"/>
  <c r="AC17" i="5"/>
  <c r="AC21" i="5"/>
  <c r="AC25" i="5"/>
  <c r="AC27" i="5"/>
  <c r="AC28" i="5"/>
  <c r="AC23" i="5"/>
  <c r="AC29" i="5"/>
  <c r="AC22" i="5"/>
  <c r="AC9" i="5"/>
  <c r="AC20" i="5"/>
  <c r="AB4" i="5"/>
  <c r="AA13" i="5"/>
  <c r="AA8" i="5"/>
  <c r="AA39" i="5"/>
  <c r="AA10" i="5"/>
  <c r="AA41" i="5"/>
  <c r="AA35" i="5"/>
  <c r="AA37" i="5"/>
  <c r="AA31" i="5"/>
  <c r="AA34" i="5"/>
  <c r="AA40" i="5"/>
  <c r="AA36" i="5"/>
  <c r="AA38" i="5"/>
  <c r="AA32" i="5"/>
  <c r="AA33" i="5"/>
  <c r="AA30" i="5"/>
  <c r="AA18" i="5"/>
  <c r="AA14" i="5"/>
  <c r="AA19" i="5"/>
  <c r="AA27" i="5"/>
  <c r="AA17" i="5"/>
  <c r="AA26" i="5"/>
  <c r="AA22" i="5"/>
  <c r="AA24" i="5"/>
  <c r="AA9" i="5"/>
  <c r="AA12" i="5"/>
  <c r="AA25" i="5"/>
  <c r="AA21" i="5"/>
  <c r="AA23" i="5"/>
  <c r="AA20" i="5"/>
  <c r="AA16" i="5"/>
  <c r="AA15" i="5"/>
  <c r="AA28" i="5"/>
  <c r="AA29" i="5"/>
  <c r="AA4" i="5" l="1"/>
  <c r="AC4" i="5" l="1"/>
  <c r="AE9" i="5" l="1"/>
</calcChain>
</file>

<file path=xl/sharedStrings.xml><?xml version="1.0" encoding="utf-8"?>
<sst xmlns="http://schemas.openxmlformats.org/spreadsheetml/2006/main" count="51" uniqueCount="51">
  <si>
    <t>Inflation</t>
  </si>
  <si>
    <t>Calculation date</t>
  </si>
  <si>
    <t>Year Start date</t>
  </si>
  <si>
    <t>Net Discount rate p.a.</t>
  </si>
  <si>
    <t>calculation date</t>
  </si>
  <si>
    <t>Discount_rate</t>
  </si>
  <si>
    <t>pensions_increase_exchange_take_up_rate</t>
  </si>
  <si>
    <t>enhancement</t>
  </si>
  <si>
    <t xml:space="preserve">Expected date of death </t>
  </si>
  <si>
    <t>n= years from 1/1/2020 to payment date</t>
  </si>
  <si>
    <t>1/((1+i)^n)</t>
  </si>
  <si>
    <t>Total Cashflow for year (existing)</t>
  </si>
  <si>
    <t>Indicator for years in payment</t>
  </si>
  <si>
    <t>Existing scenario cashflows and NPV</t>
  </si>
  <si>
    <t>Indicator for years  in payment - including cumulative inflation increases in payment</t>
  </si>
  <si>
    <t xml:space="preserve">SET BY GOAL SEEK </t>
  </si>
  <si>
    <t>Check on goal seek</t>
  </si>
  <si>
    <t>Enhancement to expected present value of future pension payments for LS project</t>
  </si>
  <si>
    <t>PIE_ratio</t>
  </si>
  <si>
    <t>PIE proposal take up rate</t>
  </si>
  <si>
    <t>LS proposal uptake rate</t>
  </si>
  <si>
    <t>Lump_sum_take_up_rate</t>
  </si>
  <si>
    <t>After PIE proposal cashflows and NPV</t>
  </si>
  <si>
    <t>Total Cashflow after PIE proposal</t>
  </si>
  <si>
    <t xml:space="preserve">Check average payment per individual </t>
  </si>
  <si>
    <t>Number of individual</t>
  </si>
  <si>
    <t>Retirement Age (age next)</t>
  </si>
  <si>
    <t>PIE ratio - non increasing pension /  increasing pension (%)</t>
  </si>
  <si>
    <t>Sun Actuarial Standard Expected Life Expectancy from 1 Jan in which turn age 65 for different ages</t>
  </si>
  <si>
    <t>Life expectancy</t>
  </si>
  <si>
    <t>Summary of payment amounts at 1 Jan in the year in which the individuals turn 65 years old</t>
  </si>
  <si>
    <t>Age (next)</t>
  </si>
  <si>
    <t>Total of starting payments</t>
  </si>
  <si>
    <t>Life expectancy from 1 Jan in the year individuals turn 65 for cohort</t>
  </si>
  <si>
    <t>65th birthday (age next)</t>
  </si>
  <si>
    <t>Current Age Next</t>
  </si>
  <si>
    <t>Starting payment (increases in payment)</t>
  </si>
  <si>
    <t>Starting payment (no increases in payment)</t>
  </si>
  <si>
    <t>Expected total starting payment after PIE scenario</t>
  </si>
  <si>
    <t>Cashflows if all members take up PIE proposal</t>
  </si>
  <si>
    <t>Total Cashflow for year (all individuals take up PIE proposal)</t>
  </si>
  <si>
    <t>Best Estimate Inflation rate p.a.</t>
  </si>
  <si>
    <t xml:space="preserve">Best Estimate Discount rate p.a. </t>
  </si>
  <si>
    <t>Age next birthday at 1 January 2020</t>
  </si>
  <si>
    <t>Current Age Next Birthday</t>
  </si>
  <si>
    <t>Net Present Value of total expected future pension payments  as at 1/1/2020 - existing</t>
  </si>
  <si>
    <t>Net Present Value of total expected future pension payments  as at 1/1/2020 - all PIE</t>
  </si>
  <si>
    <t>Net Present Value of total expected future pension payments  as at 1/1/2020 - expected take up of PIE</t>
  </si>
  <si>
    <t>Goal seek                               Set NPV of "All members take up PIE" scenario (Cell AB4) equal to NPV of "Existing" scenario (Cell AA4) by changing "PIE_ratio" on Parameters tab</t>
  </si>
  <si>
    <t>Parameters for Auto Make cashflow analysis</t>
  </si>
  <si>
    <t>Data for Auto Make Cashflow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</si>
</sst>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00_-;\-* #,##0.0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164" fontId="0" fillId="0" borderId="0" xfId="1" applyNumberFormat="1" applyFont="1"/>
    <xf numFmtId="10" fontId="0" fillId="0" borderId="0" xfId="2" applyNumberFormat="1" applyFont="1"/>
    <xf numFmtId="164" fontId="0" fillId="0" borderId="0" xfId="0" applyNumberFormat="1"/>
    <xf numFmtId="43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2" borderId="0" xfId="1" applyNumberFormat="1" applyFont="1" applyFill="1"/>
    <xf numFmtId="10" fontId="0" fillId="2" borderId="0" xfId="0" applyNumberFormat="1" applyFill="1"/>
    <xf numFmtId="14" fontId="0" fillId="2" borderId="0" xfId="0" applyNumberFormat="1" applyFill="1"/>
    <xf numFmtId="9" fontId="0" fillId="2" borderId="0" xfId="0" applyNumberFormat="1" applyFill="1"/>
    <xf numFmtId="0" fontId="0" fillId="0" borderId="0" xfId="0" applyAlignment="1">
      <alignment horizontal="right"/>
    </xf>
    <xf numFmtId="43" fontId="0" fillId="0" borderId="0" xfId="1" applyFont="1" applyFill="1" applyAlignment="1">
      <alignment wrapText="1"/>
    </xf>
    <xf numFmtId="43" fontId="0" fillId="0" borderId="0" xfId="1" applyFont="1" applyFill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6" fontId="2" fillId="0" borderId="0" xfId="1" applyNumberFormat="1" applyFont="1"/>
    <xf numFmtId="164" fontId="2" fillId="0" borderId="0" xfId="1" applyNumberFormat="1" applyFont="1" applyAlignment="1">
      <alignment wrapText="1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center" wrapText="1"/>
    </xf>
    <xf numFmtId="43" fontId="0" fillId="3" borderId="0" xfId="1" applyFont="1" applyFill="1"/>
    <xf numFmtId="164" fontId="2" fillId="0" borderId="0" xfId="1" applyNumberFormat="1" applyFont="1" applyAlignment="1"/>
    <xf numFmtId="164" fontId="2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1" applyNumberFormat="1" applyFont="1" applyFill="1" applyBorder="1"/>
    <xf numFmtId="43" fontId="0" fillId="0" borderId="0" xfId="1" applyFont="1" applyFill="1" applyBorder="1"/>
    <xf numFmtId="0" fontId="0" fillId="0" borderId="1" xfId="0" applyBorder="1" applyAlignment="1">
      <alignment wrapText="1"/>
    </xf>
    <xf numFmtId="164" fontId="0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3" fontId="0" fillId="0" borderId="7" xfId="1" applyFont="1" applyFill="1" applyBorder="1"/>
    <xf numFmtId="43" fontId="0" fillId="0" borderId="3" xfId="1" applyFont="1" applyFill="1" applyBorder="1"/>
    <xf numFmtId="0" fontId="2" fillId="0" borderId="2" xfId="0" applyFont="1" applyBorder="1" applyAlignment="1">
      <alignment wrapText="1"/>
    </xf>
    <xf numFmtId="43" fontId="0" fillId="0" borderId="8" xfId="1" applyFont="1" applyFill="1" applyBorder="1"/>
    <xf numFmtId="43" fontId="0" fillId="0" borderId="4" xfId="1" applyFont="1" applyFill="1" applyBorder="1"/>
    <xf numFmtId="164" fontId="0" fillId="0" borderId="0" xfId="1" applyNumberFormat="1" applyFont="1" applyFill="1"/>
    <xf numFmtId="164" fontId="2" fillId="0" borderId="0" xfId="1" applyNumberFormat="1" applyFont="1" applyFill="1"/>
    <xf numFmtId="0" fontId="0" fillId="0" borderId="10" xfId="0" applyBorder="1" applyAlignment="1">
      <alignment wrapText="1"/>
    </xf>
    <xf numFmtId="0" fontId="2" fillId="0" borderId="10" xfId="0" applyFont="1" applyBorder="1" applyAlignment="1">
      <alignment wrapText="1"/>
    </xf>
    <xf numFmtId="43" fontId="0" fillId="0" borderId="11" xfId="1" applyFont="1" applyFill="1" applyBorder="1"/>
    <xf numFmtId="0" fontId="0" fillId="0" borderId="2" xfId="0" applyBorder="1" applyAlignment="1">
      <alignment wrapText="1"/>
    </xf>
    <xf numFmtId="164" fontId="1" fillId="0" borderId="4" xfId="1" applyNumberFormat="1" applyFont="1" applyFill="1" applyBorder="1" applyAlignment="1">
      <alignment horizontal="center" vertical="center"/>
    </xf>
    <xf numFmtId="43" fontId="2" fillId="0" borderId="5" xfId="1" applyFont="1" applyFill="1" applyBorder="1"/>
    <xf numFmtId="43" fontId="2" fillId="4" borderId="6" xfId="1" applyFont="1" applyFill="1" applyBorder="1"/>
    <xf numFmtId="164" fontId="0" fillId="4" borderId="1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Number of individuals</a:t>
            </a:r>
            <a:r>
              <a:rPr lang="en-GB" baseline="0"/>
              <a:t> </a:t>
            </a:r>
            <a:r>
              <a:rPr lang="en-GB"/>
              <a:t>per age band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Number of members per age band</c:v>
          </c:tx>
          <c:invertIfNegative val="0"/>
          <c:cat>
            <c:numRef>
              <c:f>Data!$B$7:$B$16</c:f>
              <c:numCache>
                <c:formatCode>General</c:formatCode>
                <c:ptCount val="1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</c:numCache>
            </c:numRef>
          </c:cat>
          <c:val>
            <c:numRef>
              <c:f>Data!$C$7:$C$16</c:f>
              <c:numCache>
                <c:formatCode>General</c:formatCode>
                <c:ptCount val="10"/>
                <c:pt idx="0">
                  <c:v>30</c:v>
                </c:pt>
                <c:pt idx="1">
                  <c:v>56</c:v>
                </c:pt>
                <c:pt idx="2">
                  <c:v>64</c:v>
                </c:pt>
                <c:pt idx="3">
                  <c:v>34</c:v>
                </c:pt>
                <c:pt idx="4">
                  <c:v>29</c:v>
                </c:pt>
                <c:pt idx="5">
                  <c:v>48</c:v>
                </c:pt>
                <c:pt idx="6">
                  <c:v>36</c:v>
                </c:pt>
                <c:pt idx="7">
                  <c:v>45</c:v>
                </c:pt>
                <c:pt idx="8">
                  <c:v>56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8-431E-8630-37FF81303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435104"/>
        <c:axId val="400434712"/>
      </c:barChart>
      <c:catAx>
        <c:axId val="40043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next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0434712"/>
        <c:crosses val="autoZero"/>
        <c:auto val="1"/>
        <c:lblAlgn val="ctr"/>
        <c:lblOffset val="100"/>
        <c:noMultiLvlLbl val="0"/>
      </c:catAx>
      <c:valAx>
        <c:axId val="4004347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GB"/>
                  <a:t>Number of members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0435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5</xdr:row>
      <xdr:rowOff>28575</xdr:rowOff>
    </xdr:from>
    <xdr:to>
      <xdr:col>13</xdr:col>
      <xdr:colOff>542925</xdr:colOff>
      <xdr:row>17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7"/>
  <sheetViews>
    <sheetView tabSelected="1" workbookViewId="0">
      <selection activeCell="B3" sqref="B3"/>
    </sheetView>
  </sheetViews>
  <sheetFormatPr defaultRowHeight="15" x14ac:dyDescent="0.25"/>
  <cols>
    <col min="2" max="2" width="38.85546875" customWidth="1"/>
    <col min="3" max="3" width="10.7109375" bestFit="1" customWidth="1"/>
    <col min="5" max="5" width="11.7109375" customWidth="1"/>
    <col min="6" max="6" width="18.5703125" style="2" bestFit="1" customWidth="1"/>
  </cols>
  <sheetData>
    <row r="2" spans="2:6" x14ac:dyDescent="0.25">
      <c r="B2" s="9" t="s">
        <v>49</v>
      </c>
    </row>
    <row r="4" spans="2:6" x14ac:dyDescent="0.25">
      <c r="B4" t="s">
        <v>1</v>
      </c>
      <c r="C4" s="18">
        <v>43831</v>
      </c>
      <c r="D4" s="24" t="s">
        <v>4</v>
      </c>
    </row>
    <row r="5" spans="2:6" x14ac:dyDescent="0.25">
      <c r="B5" t="s">
        <v>26</v>
      </c>
      <c r="C5" s="16">
        <v>65</v>
      </c>
    </row>
    <row r="6" spans="2:6" x14ac:dyDescent="0.25">
      <c r="C6" s="7"/>
    </row>
    <row r="7" spans="2:6" x14ac:dyDescent="0.25">
      <c r="B7" t="s">
        <v>41</v>
      </c>
      <c r="C7" s="17">
        <v>3.3500000000000002E-2</v>
      </c>
      <c r="D7" s="24" t="s">
        <v>0</v>
      </c>
    </row>
    <row r="8" spans="2:6" x14ac:dyDescent="0.25">
      <c r="B8" t="s">
        <v>42</v>
      </c>
      <c r="C8" s="17">
        <v>4.4999999999999998E-2</v>
      </c>
      <c r="D8" s="24" t="s">
        <v>5</v>
      </c>
    </row>
    <row r="9" spans="2:6" x14ac:dyDescent="0.25">
      <c r="B9" t="s">
        <v>3</v>
      </c>
      <c r="C9" s="4">
        <f>(1+Discount_rate)/(1+Inflation)-1</f>
        <v>1.1127237542331692E-2</v>
      </c>
    </row>
    <row r="11" spans="2:6" x14ac:dyDescent="0.25">
      <c r="B11" t="s">
        <v>19</v>
      </c>
      <c r="C11" s="19">
        <v>0.4</v>
      </c>
      <c r="D11" s="23" t="s">
        <v>6</v>
      </c>
    </row>
    <row r="12" spans="2:6" ht="30" x14ac:dyDescent="0.25">
      <c r="B12" s="1" t="s">
        <v>27</v>
      </c>
      <c r="C12" s="19">
        <v>1.366021114890136</v>
      </c>
      <c r="D12" s="23" t="s">
        <v>18</v>
      </c>
      <c r="F12" s="30" t="s">
        <v>15</v>
      </c>
    </row>
    <row r="13" spans="2:6" x14ac:dyDescent="0.25">
      <c r="B13" t="s">
        <v>20</v>
      </c>
      <c r="C13" s="19">
        <v>0.3</v>
      </c>
      <c r="D13" s="23" t="s">
        <v>21</v>
      </c>
    </row>
    <row r="14" spans="2:6" ht="30" x14ac:dyDescent="0.25">
      <c r="B14" s="1" t="s">
        <v>17</v>
      </c>
      <c r="C14" s="19">
        <v>0.1</v>
      </c>
      <c r="D14" s="23" t="s">
        <v>7</v>
      </c>
    </row>
    <row r="15" spans="2:6" x14ac:dyDescent="0.25">
      <c r="C15" s="2"/>
    </row>
    <row r="16" spans="2:6" x14ac:dyDescent="0.25">
      <c r="B16" s="9" t="s">
        <v>28</v>
      </c>
      <c r="C16" s="2"/>
    </row>
    <row r="17" spans="2:3" ht="45" x14ac:dyDescent="0.25">
      <c r="B17" s="20" t="s">
        <v>43</v>
      </c>
      <c r="C17" s="21" t="s">
        <v>29</v>
      </c>
    </row>
    <row r="18" spans="2:3" x14ac:dyDescent="0.25">
      <c r="B18">
        <v>55</v>
      </c>
      <c r="C18" s="22">
        <v>24.5</v>
      </c>
    </row>
    <row r="19" spans="2:3" x14ac:dyDescent="0.25">
      <c r="B19">
        <v>56</v>
      </c>
      <c r="C19" s="22">
        <f>C18-0.5</f>
        <v>24</v>
      </c>
    </row>
    <row r="20" spans="2:3" x14ac:dyDescent="0.25">
      <c r="B20">
        <v>57</v>
      </c>
      <c r="C20" s="22">
        <f t="shared" ref="C20:C27" si="0">C19-0.5</f>
        <v>23.5</v>
      </c>
    </row>
    <row r="21" spans="2:3" x14ac:dyDescent="0.25">
      <c r="B21">
        <v>58</v>
      </c>
      <c r="C21" s="22">
        <f t="shared" si="0"/>
        <v>23</v>
      </c>
    </row>
    <row r="22" spans="2:3" x14ac:dyDescent="0.25">
      <c r="B22">
        <v>59</v>
      </c>
      <c r="C22" s="22">
        <f t="shared" si="0"/>
        <v>22.5</v>
      </c>
    </row>
    <row r="23" spans="2:3" x14ac:dyDescent="0.25">
      <c r="B23">
        <v>60</v>
      </c>
      <c r="C23" s="22">
        <f t="shared" si="0"/>
        <v>22</v>
      </c>
    </row>
    <row r="24" spans="2:3" x14ac:dyDescent="0.25">
      <c r="B24">
        <v>61</v>
      </c>
      <c r="C24" s="22">
        <f t="shared" si="0"/>
        <v>21.5</v>
      </c>
    </row>
    <row r="25" spans="2:3" x14ac:dyDescent="0.25">
      <c r="B25">
        <v>62</v>
      </c>
      <c r="C25" s="22">
        <f t="shared" si="0"/>
        <v>21</v>
      </c>
    </row>
    <row r="26" spans="2:3" x14ac:dyDescent="0.25">
      <c r="B26">
        <v>63</v>
      </c>
      <c r="C26" s="22">
        <f t="shared" si="0"/>
        <v>20.5</v>
      </c>
    </row>
    <row r="27" spans="2:3" x14ac:dyDescent="0.25">
      <c r="B27">
        <v>64</v>
      </c>
      <c r="C27" s="22">
        <f t="shared" si="0"/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7"/>
  <sheetViews>
    <sheetView workbookViewId="0"/>
  </sheetViews>
  <sheetFormatPr defaultRowHeight="15" x14ac:dyDescent="0.25"/>
  <cols>
    <col min="1" max="1" width="2.85546875" customWidth="1"/>
    <col min="2" max="2" width="11" customWidth="1"/>
    <col min="3" max="3" width="10.28515625" customWidth="1"/>
    <col min="4" max="4" width="14" customWidth="1"/>
    <col min="5" max="5" width="3.85546875" customWidth="1"/>
    <col min="6" max="6" width="15.140625" customWidth="1"/>
  </cols>
  <sheetData>
    <row r="2" spans="2:6" x14ac:dyDescent="0.25">
      <c r="B2" s="9" t="s">
        <v>50</v>
      </c>
    </row>
    <row r="4" spans="2:6" x14ac:dyDescent="0.25">
      <c r="B4" s="9" t="s">
        <v>30</v>
      </c>
    </row>
    <row r="5" spans="2:6" x14ac:dyDescent="0.25">
      <c r="B5" s="9"/>
    </row>
    <row r="6" spans="2:6" s="15" customFormat="1" ht="43.5" customHeight="1" x14ac:dyDescent="0.25">
      <c r="B6" s="14" t="s">
        <v>31</v>
      </c>
      <c r="C6" s="14" t="s">
        <v>25</v>
      </c>
      <c r="D6" s="14" t="s">
        <v>32</v>
      </c>
      <c r="F6" s="14" t="s">
        <v>24</v>
      </c>
    </row>
    <row r="7" spans="2:6" x14ac:dyDescent="0.25">
      <c r="B7" s="12">
        <v>55</v>
      </c>
      <c r="C7" s="12">
        <v>30</v>
      </c>
      <c r="D7" s="13">
        <v>124000</v>
      </c>
      <c r="F7" s="6">
        <f>D7/C7</f>
        <v>4133.333333333333</v>
      </c>
    </row>
    <row r="8" spans="2:6" x14ac:dyDescent="0.25">
      <c r="B8" s="12">
        <v>56</v>
      </c>
      <c r="C8" s="12">
        <v>56</v>
      </c>
      <c r="D8" s="13">
        <v>235000</v>
      </c>
      <c r="F8" s="6">
        <f t="shared" ref="F8:F16" si="0">D8/C8</f>
        <v>4196.4285714285716</v>
      </c>
    </row>
    <row r="9" spans="2:6" x14ac:dyDescent="0.25">
      <c r="B9" s="12">
        <v>57</v>
      </c>
      <c r="C9" s="12">
        <v>64</v>
      </c>
      <c r="D9" s="13">
        <v>272000</v>
      </c>
      <c r="F9" s="6">
        <f t="shared" si="0"/>
        <v>4250</v>
      </c>
    </row>
    <row r="10" spans="2:6" x14ac:dyDescent="0.25">
      <c r="B10" s="12">
        <v>58</v>
      </c>
      <c r="C10" s="12">
        <v>34</v>
      </c>
      <c r="D10" s="13">
        <v>148000</v>
      </c>
      <c r="F10" s="6">
        <f t="shared" si="0"/>
        <v>4352.9411764705883</v>
      </c>
    </row>
    <row r="11" spans="2:6" x14ac:dyDescent="0.25">
      <c r="B11" s="12">
        <v>59</v>
      </c>
      <c r="C11" s="12">
        <v>29</v>
      </c>
      <c r="D11" s="13">
        <v>129000</v>
      </c>
      <c r="F11" s="6">
        <f t="shared" si="0"/>
        <v>4448.2758620689656</v>
      </c>
    </row>
    <row r="12" spans="2:6" x14ac:dyDescent="0.25">
      <c r="B12" s="12">
        <v>60</v>
      </c>
      <c r="C12" s="12">
        <v>48</v>
      </c>
      <c r="D12" s="13">
        <v>202000</v>
      </c>
      <c r="F12" s="6">
        <f t="shared" si="0"/>
        <v>4208.333333333333</v>
      </c>
    </row>
    <row r="13" spans="2:6" x14ac:dyDescent="0.25">
      <c r="B13" s="12">
        <v>61</v>
      </c>
      <c r="C13" s="12">
        <v>36</v>
      </c>
      <c r="D13" s="13">
        <v>152000</v>
      </c>
      <c r="F13" s="6">
        <f t="shared" si="0"/>
        <v>4222.2222222222226</v>
      </c>
    </row>
    <row r="14" spans="2:6" x14ac:dyDescent="0.25">
      <c r="B14" s="12">
        <v>62</v>
      </c>
      <c r="C14" s="12">
        <v>45</v>
      </c>
      <c r="D14" s="13">
        <v>219000</v>
      </c>
      <c r="F14" s="6">
        <f t="shared" si="0"/>
        <v>4866.666666666667</v>
      </c>
    </row>
    <row r="15" spans="2:6" x14ac:dyDescent="0.25">
      <c r="B15" s="12">
        <v>63</v>
      </c>
      <c r="C15" s="12">
        <v>56</v>
      </c>
      <c r="D15" s="13">
        <v>283000</v>
      </c>
      <c r="F15" s="6">
        <f t="shared" si="0"/>
        <v>5053.5714285714284</v>
      </c>
    </row>
    <row r="16" spans="2:6" x14ac:dyDescent="0.25">
      <c r="B16" s="12">
        <v>64</v>
      </c>
      <c r="C16" s="12">
        <v>52</v>
      </c>
      <c r="D16" s="13">
        <v>279000</v>
      </c>
      <c r="F16" s="6">
        <f t="shared" si="0"/>
        <v>5365.3846153846152</v>
      </c>
    </row>
    <row r="17" spans="4:4" x14ac:dyDescent="0.25">
      <c r="D17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43"/>
  <sheetViews>
    <sheetView zoomScaleNormal="100" workbookViewId="0"/>
  </sheetViews>
  <sheetFormatPr defaultRowHeight="15" x14ac:dyDescent="0.25"/>
  <cols>
    <col min="1" max="1" width="15.140625" customWidth="1"/>
    <col min="2" max="2" width="14.5703125" customWidth="1"/>
    <col min="3" max="3" width="13.28515625" style="3" customWidth="1"/>
    <col min="4" max="4" width="11" customWidth="1"/>
    <col min="5" max="13" width="11.5703125" bestFit="1" customWidth="1"/>
    <col min="14" max="14" width="6.140625" customWidth="1"/>
    <col min="15" max="15" width="22.28515625" customWidth="1"/>
    <col min="16" max="16" width="13.28515625" bestFit="1" customWidth="1"/>
    <col min="17" max="25" width="12.28515625" bestFit="1" customWidth="1"/>
    <col min="26" max="26" width="6.5703125" customWidth="1"/>
    <col min="27" max="27" width="26" customWidth="1"/>
    <col min="28" max="29" width="25.140625" customWidth="1"/>
    <col min="30" max="30" width="3" customWidth="1"/>
    <col min="31" max="31" width="21.42578125" customWidth="1"/>
    <col min="32" max="32" width="17.85546875" customWidth="1"/>
    <col min="33" max="37" width="11.5703125" style="3" bestFit="1" customWidth="1"/>
    <col min="38" max="38" width="15.5703125" style="3" bestFit="1" customWidth="1"/>
    <col min="39" max="39" width="13.28515625" style="3" customWidth="1"/>
    <col min="40" max="40" width="17" customWidth="1"/>
    <col min="41" max="50" width="11.5703125" bestFit="1" customWidth="1"/>
    <col min="51" max="51" width="14.42578125" customWidth="1"/>
  </cols>
  <sheetData>
    <row r="1" spans="1:59" ht="60" customHeight="1" x14ac:dyDescent="0.25">
      <c r="D1" s="54" t="s">
        <v>12</v>
      </c>
      <c r="E1" s="54"/>
      <c r="F1" s="54"/>
      <c r="G1" s="54"/>
      <c r="H1" s="54"/>
      <c r="I1" s="54"/>
      <c r="J1" s="54"/>
      <c r="K1" s="54"/>
      <c r="L1" s="54"/>
      <c r="M1" s="54"/>
      <c r="P1" s="54" t="s">
        <v>14</v>
      </c>
      <c r="Q1" s="54"/>
      <c r="R1" s="54"/>
      <c r="S1" s="54"/>
      <c r="T1" s="54"/>
      <c r="U1" s="54"/>
      <c r="V1" s="54"/>
      <c r="W1" s="54"/>
      <c r="X1" s="54"/>
      <c r="Y1" s="54"/>
      <c r="Z1" s="25"/>
      <c r="AA1" s="32" t="s">
        <v>13</v>
      </c>
      <c r="AB1" s="32" t="s">
        <v>39</v>
      </c>
      <c r="AC1" s="32" t="s">
        <v>22</v>
      </c>
      <c r="AD1" s="32"/>
      <c r="AE1" s="32"/>
      <c r="AF1" s="32"/>
      <c r="AG1" s="31"/>
      <c r="AH1" s="31"/>
      <c r="AI1" s="31"/>
      <c r="AJ1" s="31"/>
      <c r="AK1" s="31"/>
      <c r="AL1" s="31"/>
      <c r="AO1" s="10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9" ht="45" customHeight="1" thickBot="1" x14ac:dyDescent="0.3">
      <c r="A2" s="59" t="s">
        <v>33</v>
      </c>
      <c r="B2" s="59"/>
      <c r="C2" s="59"/>
      <c r="D2" s="8">
        <f t="shared" ref="D2:M2" si="0">VLOOKUP(D$6,LifeExpectancy,2,FALSE)</f>
        <v>24.5</v>
      </c>
      <c r="E2" s="8">
        <f t="shared" si="0"/>
        <v>24</v>
      </c>
      <c r="F2" s="8">
        <f t="shared" si="0"/>
        <v>23.5</v>
      </c>
      <c r="G2" s="8">
        <f t="shared" si="0"/>
        <v>23</v>
      </c>
      <c r="H2" s="8">
        <f t="shared" si="0"/>
        <v>22.5</v>
      </c>
      <c r="I2" s="8">
        <f t="shared" si="0"/>
        <v>22</v>
      </c>
      <c r="J2" s="8">
        <f t="shared" si="0"/>
        <v>21.5</v>
      </c>
      <c r="K2" s="8">
        <f t="shared" si="0"/>
        <v>21</v>
      </c>
      <c r="L2" s="8">
        <f t="shared" si="0"/>
        <v>20.5</v>
      </c>
      <c r="M2" s="8">
        <f t="shared" si="0"/>
        <v>20</v>
      </c>
      <c r="O2" s="11" t="s">
        <v>36</v>
      </c>
      <c r="P2" s="2">
        <f t="shared" ref="P2:Y2" si="1">VLOOKUP(D6,Pension_amounts,3,FALSE)</f>
        <v>124000</v>
      </c>
      <c r="Q2" s="2">
        <f t="shared" si="1"/>
        <v>235000</v>
      </c>
      <c r="R2" s="2">
        <f t="shared" si="1"/>
        <v>272000</v>
      </c>
      <c r="S2" s="2">
        <f t="shared" si="1"/>
        <v>148000</v>
      </c>
      <c r="T2" s="2">
        <f t="shared" si="1"/>
        <v>129000</v>
      </c>
      <c r="U2" s="2">
        <f t="shared" si="1"/>
        <v>202000</v>
      </c>
      <c r="V2" s="2">
        <f t="shared" si="1"/>
        <v>152000</v>
      </c>
      <c r="W2" s="2">
        <f t="shared" si="1"/>
        <v>219000</v>
      </c>
      <c r="X2" s="2">
        <f t="shared" si="1"/>
        <v>283000</v>
      </c>
      <c r="Y2" s="2">
        <f t="shared" si="1"/>
        <v>279000</v>
      </c>
      <c r="Z2" s="2"/>
      <c r="AA2" s="33"/>
      <c r="AB2" s="33"/>
      <c r="AC2" s="33"/>
      <c r="AD2" s="33"/>
      <c r="AE2" s="33"/>
      <c r="AF2" s="33"/>
      <c r="AN2" s="1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59" ht="56.25" customHeight="1" x14ac:dyDescent="0.25">
      <c r="A3" s="59" t="s">
        <v>34</v>
      </c>
      <c r="B3" s="59"/>
      <c r="C3" s="59"/>
      <c r="D3" s="7">
        <f t="shared" ref="D3:M3" si="2">DATE(YEAR(CalculationDate)+(65-D$6),MONTH(CalculationDate),DAY(CalculationDate))</f>
        <v>47484</v>
      </c>
      <c r="E3" s="7">
        <f t="shared" si="2"/>
        <v>47119</v>
      </c>
      <c r="F3" s="7">
        <f t="shared" si="2"/>
        <v>46753</v>
      </c>
      <c r="G3" s="7">
        <f t="shared" si="2"/>
        <v>46388</v>
      </c>
      <c r="H3" s="7">
        <f t="shared" si="2"/>
        <v>46023</v>
      </c>
      <c r="I3" s="7">
        <f t="shared" si="2"/>
        <v>45658</v>
      </c>
      <c r="J3" s="7">
        <f t="shared" si="2"/>
        <v>45292</v>
      </c>
      <c r="K3" s="7">
        <f t="shared" si="2"/>
        <v>44927</v>
      </c>
      <c r="L3" s="7">
        <f t="shared" si="2"/>
        <v>44562</v>
      </c>
      <c r="M3" s="7">
        <f t="shared" si="2"/>
        <v>44197</v>
      </c>
      <c r="O3" s="11" t="s">
        <v>37</v>
      </c>
      <c r="P3" s="5">
        <f t="shared" ref="P3:Y3" si="3">P2*PIE_ratio</f>
        <v>169386.61824637686</v>
      </c>
      <c r="Q3" s="5">
        <f t="shared" si="3"/>
        <v>321014.96199918195</v>
      </c>
      <c r="R3" s="5">
        <f t="shared" si="3"/>
        <v>371557.743250117</v>
      </c>
      <c r="S3" s="5">
        <f t="shared" si="3"/>
        <v>202171.12500374013</v>
      </c>
      <c r="T3" s="5">
        <f t="shared" si="3"/>
        <v>176216.72382082755</v>
      </c>
      <c r="U3" s="5">
        <f t="shared" si="3"/>
        <v>275936.26520780748</v>
      </c>
      <c r="V3" s="5">
        <f t="shared" si="3"/>
        <v>207635.20946330068</v>
      </c>
      <c r="W3" s="5">
        <f t="shared" si="3"/>
        <v>299158.62416093977</v>
      </c>
      <c r="X3" s="5">
        <f>X2*PIE_ratio</f>
        <v>386583.97551390849</v>
      </c>
      <c r="Y3" s="5">
        <f t="shared" si="3"/>
        <v>381119.89105434797</v>
      </c>
      <c r="Z3" s="6"/>
      <c r="AA3" s="36" t="s">
        <v>45</v>
      </c>
      <c r="AB3" s="46" t="s">
        <v>46</v>
      </c>
      <c r="AC3" s="49" t="s">
        <v>47</v>
      </c>
      <c r="AD3" s="1"/>
      <c r="AE3" s="56" t="s">
        <v>48</v>
      </c>
      <c r="AF3" s="1"/>
      <c r="AN3" s="11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9" ht="48.75" customHeight="1" thickBot="1" x14ac:dyDescent="0.3">
      <c r="A4" s="59" t="s">
        <v>8</v>
      </c>
      <c r="B4" s="59"/>
      <c r="C4" s="59"/>
      <c r="D4" s="7">
        <f>DATE(YEAR(D3)+D2,MONTH(D3)+(D2-INT(D2))*12,DAY(D3)-1)</f>
        <v>56430</v>
      </c>
      <c r="E4" s="7">
        <f t="shared" ref="E4:L4" si="4">DATE(YEAR(E3)+E2,MONTH(E3)+(E2-INT(E2))*12,DAY(E3)-1)</f>
        <v>55884</v>
      </c>
      <c r="F4" s="7">
        <f t="shared" si="4"/>
        <v>55334</v>
      </c>
      <c r="G4" s="7">
        <f t="shared" si="4"/>
        <v>54788</v>
      </c>
      <c r="H4" s="7">
        <f t="shared" si="4"/>
        <v>54239</v>
      </c>
      <c r="I4" s="7">
        <f t="shared" si="4"/>
        <v>53692</v>
      </c>
      <c r="J4" s="7">
        <f t="shared" si="4"/>
        <v>53143</v>
      </c>
      <c r="K4" s="7">
        <f t="shared" si="4"/>
        <v>52596</v>
      </c>
      <c r="L4" s="7">
        <f t="shared" si="4"/>
        <v>52047</v>
      </c>
      <c r="M4" s="7">
        <f>DATE(YEAR(M3)+M2,MONTH(M3)+(M2-INT(M2))*12,DAY(M3)-1)</f>
        <v>51501</v>
      </c>
      <c r="N4" s="29"/>
      <c r="O4" s="11" t="s">
        <v>38</v>
      </c>
      <c r="P4" s="6">
        <f t="shared" ref="P4:Y4" si="5">(1-Pension_Increase_Exchange_Take_up_rate)*P2+Pension_Increase_Exchange_Take_up_rate*P3</f>
        <v>142154.64729855076</v>
      </c>
      <c r="Q4" s="6">
        <f t="shared" si="5"/>
        <v>269405.98479967279</v>
      </c>
      <c r="R4" s="6">
        <f t="shared" si="5"/>
        <v>311823.09730004682</v>
      </c>
      <c r="S4" s="6">
        <f t="shared" si="5"/>
        <v>169668.45000149606</v>
      </c>
      <c r="T4" s="6">
        <f t="shared" si="5"/>
        <v>147886.68952833104</v>
      </c>
      <c r="U4" s="6">
        <f t="shared" si="5"/>
        <v>231574.50608312298</v>
      </c>
      <c r="V4" s="6">
        <f t="shared" si="5"/>
        <v>174254.08378532028</v>
      </c>
      <c r="W4" s="6">
        <f t="shared" si="5"/>
        <v>251063.44966437592</v>
      </c>
      <c r="X4" s="6">
        <f t="shared" si="5"/>
        <v>324433.59020556341</v>
      </c>
      <c r="Y4" s="6">
        <f t="shared" si="5"/>
        <v>319847.95642173919</v>
      </c>
      <c r="Z4" s="5"/>
      <c r="AA4" s="37">
        <f>SUMPRODUCT(AA$7:AA$41,$C$7:$C$41)</f>
        <v>32403254.623453926</v>
      </c>
      <c r="AB4" s="53">
        <f>SUMPRODUCT(AB$7:AB$41,$C$7:$C$41)</f>
        <v>32403255.564819109</v>
      </c>
      <c r="AC4" s="50">
        <f>SUMPRODUCT(AC$7:AC$41,$C$7:$C$41)</f>
        <v>32403255.000000004</v>
      </c>
      <c r="AD4" s="34"/>
      <c r="AE4" s="57"/>
      <c r="AF4" s="34"/>
      <c r="AG4" s="44"/>
      <c r="AH4" s="44"/>
      <c r="AI4" s="44"/>
      <c r="AJ4" s="44"/>
      <c r="AK4" s="44"/>
      <c r="AL4" s="10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</row>
    <row r="5" spans="1:59" ht="15.75" thickBot="1" x14ac:dyDescent="0.3">
      <c r="C5" s="28"/>
      <c r="D5" s="54" t="s">
        <v>44</v>
      </c>
      <c r="E5" s="54"/>
      <c r="F5" s="54"/>
      <c r="G5" s="54"/>
      <c r="H5" s="54"/>
      <c r="I5" s="54"/>
      <c r="J5" s="54"/>
      <c r="K5" s="54"/>
      <c r="L5" s="54"/>
      <c r="M5" s="54"/>
      <c r="O5" s="11"/>
      <c r="P5" s="54" t="s">
        <v>35</v>
      </c>
      <c r="Q5" s="54"/>
      <c r="R5" s="54"/>
      <c r="S5" s="54"/>
      <c r="T5" s="54"/>
      <c r="U5" s="54"/>
      <c r="V5" s="54"/>
      <c r="W5" s="54"/>
      <c r="X5" s="54"/>
      <c r="Y5" s="54"/>
      <c r="Z5" s="25"/>
      <c r="AA5" s="25"/>
      <c r="AB5" s="25"/>
      <c r="AC5" s="25"/>
      <c r="AD5" s="25"/>
      <c r="AE5" s="57"/>
      <c r="AF5" s="25"/>
      <c r="AG5" s="54"/>
      <c r="AH5" s="54"/>
      <c r="AI5" s="54"/>
      <c r="AJ5" s="54"/>
      <c r="AK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3"/>
    </row>
    <row r="6" spans="1:59" ht="45.75" thickBot="1" x14ac:dyDescent="0.3">
      <c r="A6" s="9" t="s">
        <v>2</v>
      </c>
      <c r="B6" s="11" t="s">
        <v>9</v>
      </c>
      <c r="C6" s="10" t="s">
        <v>10</v>
      </c>
      <c r="D6" s="9">
        <v>55</v>
      </c>
      <c r="E6" s="9">
        <v>56</v>
      </c>
      <c r="F6" s="9">
        <v>57</v>
      </c>
      <c r="G6" s="9">
        <v>58</v>
      </c>
      <c r="H6" s="9">
        <v>59</v>
      </c>
      <c r="I6" s="9">
        <v>60</v>
      </c>
      <c r="J6" s="9">
        <v>61</v>
      </c>
      <c r="K6" s="9">
        <v>62</v>
      </c>
      <c r="L6" s="9">
        <v>63</v>
      </c>
      <c r="M6" s="9">
        <v>64</v>
      </c>
      <c r="N6" s="9"/>
      <c r="O6" s="9" t="str">
        <f t="shared" ref="O6:O41" si="6">A6</f>
        <v>Year Start date</v>
      </c>
      <c r="P6" s="9">
        <f t="shared" ref="P6:Y6" si="7">D6</f>
        <v>55</v>
      </c>
      <c r="Q6" s="9">
        <f t="shared" si="7"/>
        <v>56</v>
      </c>
      <c r="R6" s="9">
        <f t="shared" si="7"/>
        <v>57</v>
      </c>
      <c r="S6" s="9">
        <f t="shared" si="7"/>
        <v>58</v>
      </c>
      <c r="T6" s="9">
        <f t="shared" si="7"/>
        <v>59</v>
      </c>
      <c r="U6" s="9">
        <f t="shared" si="7"/>
        <v>60</v>
      </c>
      <c r="V6" s="9">
        <f t="shared" si="7"/>
        <v>61</v>
      </c>
      <c r="W6" s="9">
        <f t="shared" si="7"/>
        <v>62</v>
      </c>
      <c r="X6" s="9">
        <f t="shared" si="7"/>
        <v>63</v>
      </c>
      <c r="Y6" s="9">
        <f t="shared" si="7"/>
        <v>64</v>
      </c>
      <c r="Z6" s="9"/>
      <c r="AA6" s="38" t="s">
        <v>11</v>
      </c>
      <c r="AB6" s="47" t="s">
        <v>40</v>
      </c>
      <c r="AC6" s="41" t="s">
        <v>23</v>
      </c>
      <c r="AD6" s="11"/>
      <c r="AE6" s="58"/>
      <c r="AF6" s="11"/>
      <c r="AG6" s="45"/>
      <c r="AH6" s="45"/>
      <c r="AI6" s="45"/>
      <c r="AJ6" s="45"/>
      <c r="AK6" s="45"/>
      <c r="AL6" s="10"/>
      <c r="AM6" s="27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9"/>
      <c r="BA6" s="9"/>
      <c r="BB6" s="9"/>
      <c r="BC6" s="9"/>
      <c r="BD6" s="9"/>
      <c r="BE6" s="9"/>
      <c r="BF6" s="9"/>
      <c r="BG6" s="9"/>
    </row>
    <row r="7" spans="1:59" ht="15" customHeight="1" thickBot="1" x14ac:dyDescent="0.3">
      <c r="A7" s="7">
        <v>43831</v>
      </c>
      <c r="B7">
        <f>ROUND((A7-$A$7)/365.25,2)</f>
        <v>0</v>
      </c>
      <c r="C7" s="26">
        <f t="shared" ref="C7:C41" si="8">1/((1+Discount_rate)^(B7))</f>
        <v>1</v>
      </c>
      <c r="D7">
        <f t="shared" ref="D7:M16" si="9">IF(YEAR(D$3)&gt;YEAR($A7),0,IF(YEAR(D$4)&gt;=YEAR($A7),1,0))</f>
        <v>0</v>
      </c>
      <c r="E7">
        <f t="shared" si="9"/>
        <v>0</v>
      </c>
      <c r="F7">
        <f t="shared" si="9"/>
        <v>0</v>
      </c>
      <c r="G7">
        <f t="shared" si="9"/>
        <v>0</v>
      </c>
      <c r="H7">
        <f t="shared" si="9"/>
        <v>0</v>
      </c>
      <c r="I7">
        <f t="shared" si="9"/>
        <v>0</v>
      </c>
      <c r="J7">
        <f t="shared" si="9"/>
        <v>0</v>
      </c>
      <c r="K7">
        <f t="shared" si="9"/>
        <v>0</v>
      </c>
      <c r="L7">
        <f t="shared" si="9"/>
        <v>0</v>
      </c>
      <c r="M7">
        <f t="shared" si="9"/>
        <v>0</v>
      </c>
      <c r="O7" s="7">
        <f t="shared" si="6"/>
        <v>43831</v>
      </c>
      <c r="P7">
        <f>IF(D7=0,0,(1+Inflation)^(SUM(D$7:D7)-1))</f>
        <v>0</v>
      </c>
      <c r="Q7">
        <f>IF(E7=0,0,(1+Inflation)^(SUM(E$7:E7)-1))</f>
        <v>0</v>
      </c>
      <c r="R7">
        <f>IF(F7=0,0,(1+Inflation)^(SUM(F$7:F7)-1))</f>
        <v>0</v>
      </c>
      <c r="S7">
        <f>IF(G7=0,0,(1+Inflation)^(SUM(G$7:G7)-1))</f>
        <v>0</v>
      </c>
      <c r="T7">
        <f>IF(H7=0,0,(1+Inflation)^(SUM(H$7:H7)-1))</f>
        <v>0</v>
      </c>
      <c r="U7">
        <f>IF(I7=0,0,(1+Inflation)^(SUM(I$7:I7)-1))</f>
        <v>0</v>
      </c>
      <c r="V7">
        <f>IF(J7=0,0,(1+Inflation)^(SUM(J$7:J7)-1))</f>
        <v>0</v>
      </c>
      <c r="W7">
        <f>IF(K7=0,0,(1+Inflation)^(SUM(K$7:K7)-1))</f>
        <v>0</v>
      </c>
      <c r="X7">
        <f>IF(L7=0,0,(1+Inflation)^(SUM(L$7:L7)-1))</f>
        <v>0</v>
      </c>
      <c r="Y7">
        <f>IF(M7=0,0,(1+Inflation)^(SUM(M$7:M7)-1))</f>
        <v>0</v>
      </c>
      <c r="AA7" s="39">
        <f t="shared" ref="AA7:AA41" si="10">SUMPRODUCT(P7:Y7,$P$2:$Y$2)</f>
        <v>0</v>
      </c>
      <c r="AB7" s="35">
        <f>SUMPRODUCT(D7:M7,$P$3:$Y$3)</f>
        <v>0</v>
      </c>
      <c r="AC7" s="42">
        <f>SUMPRODUCT(D7:M7,$P$4:$Y$4)</f>
        <v>0</v>
      </c>
      <c r="AD7" s="35"/>
      <c r="AE7" s="35"/>
      <c r="AF7" s="35"/>
      <c r="AG7" s="44"/>
      <c r="AH7" s="44"/>
      <c r="AI7" s="44"/>
      <c r="AJ7" s="44"/>
      <c r="AK7" s="44"/>
      <c r="AL7" s="10"/>
      <c r="AM7" s="10"/>
      <c r="AN7" s="7"/>
      <c r="AO7" s="3"/>
      <c r="AP7" s="3"/>
      <c r="AQ7" s="3"/>
      <c r="AR7" s="3"/>
      <c r="AS7" s="3"/>
      <c r="AT7" s="3"/>
      <c r="AU7" s="3"/>
      <c r="AV7" s="3"/>
      <c r="AW7" s="3"/>
      <c r="AX7" s="3"/>
      <c r="AY7" s="10"/>
    </row>
    <row r="8" spans="1:59" x14ac:dyDescent="0.25">
      <c r="A8" s="7">
        <v>44197</v>
      </c>
      <c r="B8">
        <f t="shared" ref="B8:B41" si="11">ROUND((A8-$A$7)/365.25,2)</f>
        <v>1</v>
      </c>
      <c r="C8" s="26">
        <f t="shared" si="8"/>
        <v>0.95693779904306231</v>
      </c>
      <c r="D8">
        <f t="shared" si="9"/>
        <v>0</v>
      </c>
      <c r="E8">
        <f t="shared" si="9"/>
        <v>0</v>
      </c>
      <c r="F8">
        <f t="shared" si="9"/>
        <v>0</v>
      </c>
      <c r="G8">
        <f t="shared" si="9"/>
        <v>0</v>
      </c>
      <c r="H8">
        <f t="shared" si="9"/>
        <v>0</v>
      </c>
      <c r="I8">
        <f t="shared" si="9"/>
        <v>0</v>
      </c>
      <c r="J8">
        <f t="shared" si="9"/>
        <v>0</v>
      </c>
      <c r="K8">
        <f t="shared" si="9"/>
        <v>0</v>
      </c>
      <c r="L8">
        <f t="shared" si="9"/>
        <v>0</v>
      </c>
      <c r="M8">
        <f t="shared" si="9"/>
        <v>1</v>
      </c>
      <c r="O8" s="7">
        <f t="shared" si="6"/>
        <v>44197</v>
      </c>
      <c r="P8">
        <f>IF(D8=0,0,(1+Inflation)^(SUM(D$7:D8)-1))</f>
        <v>0</v>
      </c>
      <c r="Q8">
        <f>IF(E8=0,0,(1+Inflation)^(SUM(E$7:E8)-1))</f>
        <v>0</v>
      </c>
      <c r="R8">
        <f>IF(F8=0,0,(1+Inflation)^(SUM(F$7:F8)-1))</f>
        <v>0</v>
      </c>
      <c r="S8">
        <f>IF(G8=0,0,(1+Inflation)^(SUM(G$7:G8)-1))</f>
        <v>0</v>
      </c>
      <c r="T8">
        <f>IF(H8=0,0,(1+Inflation)^(SUM(H$7:H8)-1))</f>
        <v>0</v>
      </c>
      <c r="U8">
        <f>IF(I8=0,0,(1+Inflation)^(SUM(I$7:I8)-1))</f>
        <v>0</v>
      </c>
      <c r="V8">
        <f>IF(J8=0,0,(1+Inflation)^(SUM(J$7:J8)-1))</f>
        <v>0</v>
      </c>
      <c r="W8">
        <f>IF(K8=0,0,(1+Inflation)^(SUM(K$7:K8)-1))</f>
        <v>0</v>
      </c>
      <c r="X8">
        <f>IF(L8=0,0,(1+Inflation)^(SUM(L$7:L8)-1))</f>
        <v>0</v>
      </c>
      <c r="Y8">
        <f>IF(M8=0,0,(1+Inflation)^(SUM(M$7:M8)-1))</f>
        <v>1</v>
      </c>
      <c r="AA8" s="39">
        <f t="shared" si="10"/>
        <v>279000</v>
      </c>
      <c r="AB8" s="35">
        <f>SUMPRODUCT(D8:M8,$P$3:$Y$3)</f>
        <v>381119.89105434797</v>
      </c>
      <c r="AC8" s="42">
        <f t="shared" ref="AC8:AC41" si="12">(1-Pension_Increase_Exchange_Take_up_rate)*SUMPRODUCT(P8:Y8,$P$2:$Y$2)+Pension_Increase_Exchange_Take_up_rate*SUMPRODUCT(D8:M8,$P$3:$Y$3)</f>
        <v>319847.95642173919</v>
      </c>
      <c r="AD8" s="35"/>
      <c r="AE8" s="51" t="s">
        <v>16</v>
      </c>
      <c r="AF8" s="35"/>
      <c r="AG8" s="44"/>
      <c r="AH8" s="44"/>
      <c r="AI8" s="44"/>
      <c r="AJ8" s="44"/>
      <c r="AK8" s="44"/>
      <c r="AL8" s="10"/>
      <c r="AM8" s="10"/>
      <c r="AN8" s="7"/>
      <c r="AO8" s="3"/>
      <c r="AP8" s="3"/>
      <c r="AQ8" s="3"/>
      <c r="AR8" s="3"/>
      <c r="AS8" s="3"/>
      <c r="AT8" s="3"/>
      <c r="AU8" s="3"/>
      <c r="AV8" s="3"/>
      <c r="AW8" s="3"/>
      <c r="AX8" s="3"/>
      <c r="AY8" s="10"/>
    </row>
    <row r="9" spans="1:59" ht="15.75" thickBot="1" x14ac:dyDescent="0.3">
      <c r="A9" s="7">
        <v>44562</v>
      </c>
      <c r="B9">
        <f t="shared" si="11"/>
        <v>2</v>
      </c>
      <c r="C9" s="26">
        <f t="shared" si="8"/>
        <v>0.91572995123738021</v>
      </c>
      <c r="D9">
        <f t="shared" si="9"/>
        <v>0</v>
      </c>
      <c r="E9">
        <f t="shared" si="9"/>
        <v>0</v>
      </c>
      <c r="F9">
        <f t="shared" si="9"/>
        <v>0</v>
      </c>
      <c r="G9">
        <f t="shared" si="9"/>
        <v>0</v>
      </c>
      <c r="H9">
        <f t="shared" si="9"/>
        <v>0</v>
      </c>
      <c r="I9">
        <f t="shared" si="9"/>
        <v>0</v>
      </c>
      <c r="J9">
        <f t="shared" si="9"/>
        <v>0</v>
      </c>
      <c r="K9">
        <f t="shared" si="9"/>
        <v>0</v>
      </c>
      <c r="L9">
        <f t="shared" si="9"/>
        <v>1</v>
      </c>
      <c r="M9">
        <f t="shared" si="9"/>
        <v>1</v>
      </c>
      <c r="O9" s="7">
        <f t="shared" si="6"/>
        <v>44562</v>
      </c>
      <c r="P9">
        <f>IF(D9=0,0,(1+Inflation)^(SUM(D$7:D9)-1))</f>
        <v>0</v>
      </c>
      <c r="Q9">
        <f>IF(E9=0,0,(1+Inflation)^(SUM(E$7:E9)-1))</f>
        <v>0</v>
      </c>
      <c r="R9">
        <f>IF(F9=0,0,(1+Inflation)^(SUM(F$7:F9)-1))</f>
        <v>0</v>
      </c>
      <c r="S9">
        <f>IF(G9=0,0,(1+Inflation)^(SUM(G$7:G9)-1))</f>
        <v>0</v>
      </c>
      <c r="T9">
        <f>IF(H9=0,0,(1+Inflation)^(SUM(H$7:H9)-1))</f>
        <v>0</v>
      </c>
      <c r="U9">
        <f>IF(I9=0,0,(1+Inflation)^(SUM(I$7:I9)-1))</f>
        <v>0</v>
      </c>
      <c r="V9">
        <f>IF(J9=0,0,(1+Inflation)^(SUM(J$7:J9)-1))</f>
        <v>0</v>
      </c>
      <c r="W9">
        <f>IF(K9=0,0,(1+Inflation)^(SUM(K$7:K9)-1))</f>
        <v>0</v>
      </c>
      <c r="X9">
        <f>IF(L9=0,0,(1+Inflation)^(SUM(L$7:L9)-1))</f>
        <v>1</v>
      </c>
      <c r="Y9">
        <f>IF(M9=0,0,(1+Inflation)^(SUM(M$7:M9)-1))</f>
        <v>1.0335000000000001</v>
      </c>
      <c r="AA9" s="39">
        <f t="shared" si="10"/>
        <v>571346.5</v>
      </c>
      <c r="AB9" s="35">
        <f t="shared" ref="AB9:AB41" si="13">SUMPRODUCT(D9:M9,$P$3:$Y$3)</f>
        <v>767703.8665682564</v>
      </c>
      <c r="AC9" s="42">
        <f t="shared" si="12"/>
        <v>649889.44662730256</v>
      </c>
      <c r="AD9" s="35"/>
      <c r="AE9" s="52" t="str">
        <f>IF(ABS(AC4-AA4)&lt;0.5,"Goal seek ok", "Re-run goal seek")</f>
        <v>Goal seek ok</v>
      </c>
      <c r="AF9" s="35"/>
      <c r="AG9" s="44"/>
      <c r="AH9" s="44"/>
      <c r="AI9" s="44"/>
      <c r="AJ9" s="44"/>
      <c r="AK9" s="44"/>
      <c r="AL9" s="10"/>
      <c r="AM9" s="10"/>
      <c r="AN9" s="7"/>
      <c r="AO9" s="3"/>
      <c r="AP9" s="3"/>
      <c r="AQ9" s="3"/>
      <c r="AR9" s="3"/>
      <c r="AS9" s="3"/>
      <c r="AT9" s="3"/>
      <c r="AU9" s="3"/>
      <c r="AV9" s="3"/>
      <c r="AW9" s="3"/>
      <c r="AX9" s="3"/>
      <c r="AY9" s="10"/>
    </row>
    <row r="10" spans="1:59" x14ac:dyDescent="0.25">
      <c r="A10" s="7">
        <v>44927</v>
      </c>
      <c r="B10">
        <f t="shared" si="11"/>
        <v>3</v>
      </c>
      <c r="C10" s="26">
        <f t="shared" si="8"/>
        <v>0.87629660405490928</v>
      </c>
      <c r="D10">
        <f t="shared" si="9"/>
        <v>0</v>
      </c>
      <c r="E10">
        <f t="shared" si="9"/>
        <v>0</v>
      </c>
      <c r="F10">
        <f t="shared" si="9"/>
        <v>0</v>
      </c>
      <c r="G10">
        <f t="shared" si="9"/>
        <v>0</v>
      </c>
      <c r="H10">
        <f t="shared" si="9"/>
        <v>0</v>
      </c>
      <c r="I10">
        <f t="shared" si="9"/>
        <v>0</v>
      </c>
      <c r="J10">
        <f t="shared" si="9"/>
        <v>0</v>
      </c>
      <c r="K10">
        <f t="shared" si="9"/>
        <v>1</v>
      </c>
      <c r="L10">
        <f t="shared" si="9"/>
        <v>1</v>
      </c>
      <c r="M10">
        <f t="shared" si="9"/>
        <v>1</v>
      </c>
      <c r="O10" s="7">
        <f t="shared" si="6"/>
        <v>44927</v>
      </c>
      <c r="P10">
        <f>IF(D10=0,0,(1+Inflation)^(SUM(D$7:D10)-1))</f>
        <v>0</v>
      </c>
      <c r="Q10">
        <f>IF(E10=0,0,(1+Inflation)^(SUM(E$7:E10)-1))</f>
        <v>0</v>
      </c>
      <c r="R10">
        <f>IF(F10=0,0,(1+Inflation)^(SUM(F$7:F10)-1))</f>
        <v>0</v>
      </c>
      <c r="S10">
        <f>IF(G10=0,0,(1+Inflation)^(SUM(G$7:G10)-1))</f>
        <v>0</v>
      </c>
      <c r="T10">
        <f>IF(H10=0,0,(1+Inflation)^(SUM(H$7:H10)-1))</f>
        <v>0</v>
      </c>
      <c r="U10">
        <f>IF(I10=0,0,(1+Inflation)^(SUM(I$7:I10)-1))</f>
        <v>0</v>
      </c>
      <c r="V10">
        <f>IF(J10=0,0,(1+Inflation)^(SUM(J$7:J10)-1))</f>
        <v>0</v>
      </c>
      <c r="W10">
        <f>IF(K10=0,0,(1+Inflation)^(SUM(K$7:K10)-1))</f>
        <v>1</v>
      </c>
      <c r="X10">
        <f>IF(L10=0,0,(1+Inflation)^(SUM(L$7:L10)-1))</f>
        <v>1.0335000000000001</v>
      </c>
      <c r="Y10">
        <f>IF(M10=0,0,(1+Inflation)^(SUM(M$7:M10)-1))</f>
        <v>1.0681222500000003</v>
      </c>
      <c r="AA10" s="39">
        <f t="shared" si="10"/>
        <v>809486.60775000008</v>
      </c>
      <c r="AB10" s="35">
        <f t="shared" si="13"/>
        <v>1066862.4907291962</v>
      </c>
      <c r="AC10" s="42">
        <f t="shared" si="12"/>
        <v>912436.96094167861</v>
      </c>
      <c r="AD10" s="35"/>
      <c r="AE10" s="35"/>
      <c r="AF10" s="35"/>
      <c r="AG10" s="44"/>
      <c r="AH10" s="44"/>
      <c r="AI10" s="44"/>
      <c r="AJ10" s="44"/>
      <c r="AK10" s="44"/>
      <c r="AL10" s="10"/>
      <c r="AM10" s="10"/>
      <c r="AN10" s="7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10"/>
    </row>
    <row r="11" spans="1:59" x14ac:dyDescent="0.25">
      <c r="A11" s="7">
        <v>45292</v>
      </c>
      <c r="B11">
        <f t="shared" si="11"/>
        <v>4</v>
      </c>
      <c r="C11" s="26">
        <f t="shared" si="8"/>
        <v>0.83856134359321488</v>
      </c>
      <c r="D11">
        <f t="shared" si="9"/>
        <v>0</v>
      </c>
      <c r="E11">
        <f t="shared" si="9"/>
        <v>0</v>
      </c>
      <c r="F11">
        <f t="shared" si="9"/>
        <v>0</v>
      </c>
      <c r="G11">
        <f t="shared" si="9"/>
        <v>0</v>
      </c>
      <c r="H11">
        <f t="shared" si="9"/>
        <v>0</v>
      </c>
      <c r="I11">
        <f t="shared" si="9"/>
        <v>0</v>
      </c>
      <c r="J11">
        <f t="shared" si="9"/>
        <v>1</v>
      </c>
      <c r="K11">
        <f t="shared" si="9"/>
        <v>1</v>
      </c>
      <c r="L11">
        <f t="shared" si="9"/>
        <v>1</v>
      </c>
      <c r="M11">
        <f t="shared" si="9"/>
        <v>1</v>
      </c>
      <c r="O11" s="7">
        <f t="shared" si="6"/>
        <v>45292</v>
      </c>
      <c r="P11">
        <f>IF(D11=0,0,(1+Inflation)^(SUM(D$7:D11)-1))</f>
        <v>0</v>
      </c>
      <c r="Q11">
        <f>IF(E11=0,0,(1+Inflation)^(SUM(E$7:E11)-1))</f>
        <v>0</v>
      </c>
      <c r="R11">
        <f>IF(F11=0,0,(1+Inflation)^(SUM(F$7:F11)-1))</f>
        <v>0</v>
      </c>
      <c r="S11">
        <f>IF(G11=0,0,(1+Inflation)^(SUM(G$7:G11)-1))</f>
        <v>0</v>
      </c>
      <c r="T11">
        <f>IF(H11=0,0,(1+Inflation)^(SUM(H$7:H11)-1))</f>
        <v>0</v>
      </c>
      <c r="U11">
        <f>IF(I11=0,0,(1+Inflation)^(SUM(I$7:I11)-1))</f>
        <v>0</v>
      </c>
      <c r="V11">
        <f>IF(J11=0,0,(1+Inflation)^(SUM(J$7:J11)-1))</f>
        <v>1</v>
      </c>
      <c r="W11">
        <f>IF(K11=0,0,(1+Inflation)^(SUM(K$7:K11)-1))</f>
        <v>1.0335000000000001</v>
      </c>
      <c r="X11">
        <f>IF(L11=0,0,(1+Inflation)^(SUM(L$7:L11)-1))</f>
        <v>1.0681222500000003</v>
      </c>
      <c r="Y11">
        <f>IF(M11=0,0,(1+Inflation)^(SUM(M$7:M11)-1))</f>
        <v>1.1039043453750004</v>
      </c>
      <c r="AA11" s="39">
        <f t="shared" si="10"/>
        <v>988604.40910962515</v>
      </c>
      <c r="AB11" s="35">
        <f t="shared" si="13"/>
        <v>1274497.7001924971</v>
      </c>
      <c r="AC11" s="42">
        <f t="shared" si="12"/>
        <v>1102961.725542774</v>
      </c>
      <c r="AD11" s="35"/>
      <c r="AE11" s="35"/>
      <c r="AF11" s="35"/>
      <c r="AG11" s="44"/>
      <c r="AH11" s="44"/>
      <c r="AI11" s="44"/>
      <c r="AJ11" s="44"/>
      <c r="AK11" s="44"/>
      <c r="AL11" s="10"/>
      <c r="AM11" s="10"/>
      <c r="AN11" s="7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10"/>
    </row>
    <row r="12" spans="1:59" x14ac:dyDescent="0.25">
      <c r="A12" s="7">
        <v>45658</v>
      </c>
      <c r="B12">
        <f t="shared" si="11"/>
        <v>5</v>
      </c>
      <c r="C12" s="26">
        <f t="shared" si="8"/>
        <v>0.80245104650068411</v>
      </c>
      <c r="D12">
        <f t="shared" si="9"/>
        <v>0</v>
      </c>
      <c r="E12">
        <f t="shared" si="9"/>
        <v>0</v>
      </c>
      <c r="F12">
        <f t="shared" si="9"/>
        <v>0</v>
      </c>
      <c r="G12">
        <f t="shared" si="9"/>
        <v>0</v>
      </c>
      <c r="H12">
        <f t="shared" si="9"/>
        <v>0</v>
      </c>
      <c r="I12">
        <f t="shared" si="9"/>
        <v>1</v>
      </c>
      <c r="J12">
        <f t="shared" si="9"/>
        <v>1</v>
      </c>
      <c r="K12">
        <f t="shared" si="9"/>
        <v>1</v>
      </c>
      <c r="L12">
        <f t="shared" si="9"/>
        <v>1</v>
      </c>
      <c r="M12">
        <f t="shared" si="9"/>
        <v>1</v>
      </c>
      <c r="O12" s="7">
        <f t="shared" si="6"/>
        <v>45658</v>
      </c>
      <c r="P12">
        <f>IF(D12=0,0,(1+Inflation)^(SUM(D$7:D12)-1))</f>
        <v>0</v>
      </c>
      <c r="Q12">
        <f>IF(E12=0,0,(1+Inflation)^(SUM(E$7:E12)-1))</f>
        <v>0</v>
      </c>
      <c r="R12">
        <f>IF(F12=0,0,(1+Inflation)^(SUM(F$7:F12)-1))</f>
        <v>0</v>
      </c>
      <c r="S12">
        <f>IF(G12=0,0,(1+Inflation)^(SUM(G$7:G12)-1))</f>
        <v>0</v>
      </c>
      <c r="T12">
        <f>IF(H12=0,0,(1+Inflation)^(SUM(H$7:H12)-1))</f>
        <v>0</v>
      </c>
      <c r="U12">
        <f>IF(I12=0,0,(1+Inflation)^(SUM(I$7:I12)-1))</f>
        <v>1</v>
      </c>
      <c r="V12">
        <f>IF(J12=0,0,(1+Inflation)^(SUM(J$7:J12)-1))</f>
        <v>1.0335000000000001</v>
      </c>
      <c r="W12">
        <f>IF(K12=0,0,(1+Inflation)^(SUM(K$7:K12)-1))</f>
        <v>1.0681222500000003</v>
      </c>
      <c r="X12">
        <f>IF(L12=0,0,(1+Inflation)^(SUM(L$7:L12)-1))</f>
        <v>1.1039043453750004</v>
      </c>
      <c r="Y12">
        <f>IF(M12=0,0,(1+Inflation)^(SUM(M$7:M12)-1))</f>
        <v>1.1408851409450631</v>
      </c>
      <c r="AA12" s="39">
        <f t="shared" si="10"/>
        <v>1223722.6568147978</v>
      </c>
      <c r="AB12" s="35">
        <f t="shared" si="13"/>
        <v>1550433.9654003046</v>
      </c>
      <c r="AC12" s="42">
        <f t="shared" si="12"/>
        <v>1354407.1802490004</v>
      </c>
      <c r="AD12" s="35"/>
      <c r="AE12" s="35"/>
      <c r="AF12" s="35"/>
      <c r="AG12" s="44"/>
      <c r="AH12" s="44"/>
      <c r="AI12" s="44"/>
      <c r="AJ12" s="44"/>
      <c r="AK12" s="44"/>
      <c r="AL12" s="10"/>
      <c r="AM12" s="10"/>
      <c r="AN12" s="7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10"/>
    </row>
    <row r="13" spans="1:59" x14ac:dyDescent="0.25">
      <c r="A13" s="7">
        <v>46023</v>
      </c>
      <c r="B13">
        <f t="shared" si="11"/>
        <v>6</v>
      </c>
      <c r="C13" s="26">
        <f t="shared" si="8"/>
        <v>0.76789573827816682</v>
      </c>
      <c r="D13">
        <f t="shared" si="9"/>
        <v>0</v>
      </c>
      <c r="E13">
        <f t="shared" si="9"/>
        <v>0</v>
      </c>
      <c r="F13">
        <f t="shared" si="9"/>
        <v>0</v>
      </c>
      <c r="G13">
        <f t="shared" si="9"/>
        <v>0</v>
      </c>
      <c r="H13">
        <f t="shared" si="9"/>
        <v>1</v>
      </c>
      <c r="I13">
        <f t="shared" si="9"/>
        <v>1</v>
      </c>
      <c r="J13">
        <f t="shared" si="9"/>
        <v>1</v>
      </c>
      <c r="K13">
        <f t="shared" si="9"/>
        <v>1</v>
      </c>
      <c r="L13">
        <f t="shared" si="9"/>
        <v>1</v>
      </c>
      <c r="M13">
        <f t="shared" si="9"/>
        <v>1</v>
      </c>
      <c r="O13" s="7">
        <f t="shared" si="6"/>
        <v>46023</v>
      </c>
      <c r="P13">
        <f>IF(D13=0,0,(1+Inflation)^(SUM(D$7:D13)-1))</f>
        <v>0</v>
      </c>
      <c r="Q13">
        <f>IF(E13=0,0,(1+Inflation)^(SUM(E$7:E13)-1))</f>
        <v>0</v>
      </c>
      <c r="R13">
        <f>IF(F13=0,0,(1+Inflation)^(SUM(F$7:F13)-1))</f>
        <v>0</v>
      </c>
      <c r="S13">
        <f>IF(G13=0,0,(1+Inflation)^(SUM(G$7:G13)-1))</f>
        <v>0</v>
      </c>
      <c r="T13">
        <f>IF(H13=0,0,(1+Inflation)^(SUM(H$7:H13)-1))</f>
        <v>1</v>
      </c>
      <c r="U13">
        <f>IF(I13=0,0,(1+Inflation)^(SUM(I$7:I13)-1))</f>
        <v>1.0335000000000001</v>
      </c>
      <c r="V13">
        <f>IF(J13=0,0,(1+Inflation)^(SUM(J$7:J13)-1))</f>
        <v>1.0681222500000003</v>
      </c>
      <c r="W13">
        <f>IF(K13=0,0,(1+Inflation)^(SUM(K$7:K13)-1))</f>
        <v>1.1039043453750004</v>
      </c>
      <c r="X13">
        <f>IF(L13=0,0,(1+Inflation)^(SUM(L$7:L13)-1))</f>
        <v>1.1408851409450631</v>
      </c>
      <c r="Y13">
        <f>IF(M13=0,0,(1+Inflation)^(SUM(M$7:M13)-1))</f>
        <v>1.1791047931667229</v>
      </c>
      <c r="AA13" s="39">
        <f t="shared" si="10"/>
        <v>1393717.3658180935</v>
      </c>
      <c r="AB13" s="35">
        <f t="shared" si="13"/>
        <v>1726650.6892211321</v>
      </c>
      <c r="AC13" s="42">
        <f t="shared" si="12"/>
        <v>1526890.695179309</v>
      </c>
      <c r="AD13" s="35"/>
      <c r="AE13" s="35"/>
      <c r="AF13" s="35"/>
      <c r="AG13" s="44"/>
      <c r="AH13" s="44"/>
      <c r="AI13" s="44"/>
      <c r="AJ13" s="44"/>
      <c r="AK13" s="44"/>
      <c r="AL13" s="10"/>
      <c r="AM13" s="10"/>
      <c r="AN13" s="7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10"/>
    </row>
    <row r="14" spans="1:59" x14ac:dyDescent="0.25">
      <c r="A14" s="7">
        <v>46388</v>
      </c>
      <c r="B14">
        <f t="shared" si="11"/>
        <v>7</v>
      </c>
      <c r="C14" s="26">
        <f t="shared" si="8"/>
        <v>0.73482845768245619</v>
      </c>
      <c r="D14">
        <f t="shared" si="9"/>
        <v>0</v>
      </c>
      <c r="E14">
        <f t="shared" si="9"/>
        <v>0</v>
      </c>
      <c r="F14">
        <f t="shared" si="9"/>
        <v>0</v>
      </c>
      <c r="G14">
        <f t="shared" si="9"/>
        <v>1</v>
      </c>
      <c r="H14">
        <f t="shared" si="9"/>
        <v>1</v>
      </c>
      <c r="I14">
        <f t="shared" si="9"/>
        <v>1</v>
      </c>
      <c r="J14">
        <f t="shared" si="9"/>
        <v>1</v>
      </c>
      <c r="K14">
        <f t="shared" si="9"/>
        <v>1</v>
      </c>
      <c r="L14">
        <f t="shared" si="9"/>
        <v>1</v>
      </c>
      <c r="M14">
        <f t="shared" si="9"/>
        <v>1</v>
      </c>
      <c r="O14" s="7">
        <f t="shared" si="6"/>
        <v>46388</v>
      </c>
      <c r="P14">
        <f>IF(D14=0,0,(1+Inflation)^(SUM(D$7:D14)-1))</f>
        <v>0</v>
      </c>
      <c r="Q14">
        <f>IF(E14=0,0,(1+Inflation)^(SUM(E$7:E14)-1))</f>
        <v>0</v>
      </c>
      <c r="R14">
        <f>IF(F14=0,0,(1+Inflation)^(SUM(F$7:F14)-1))</f>
        <v>0</v>
      </c>
      <c r="S14">
        <f>IF(G14=0,0,(1+Inflation)^(SUM(G$7:G14)-1))</f>
        <v>1</v>
      </c>
      <c r="T14">
        <f>IF(H14=0,0,(1+Inflation)^(SUM(H$7:H14)-1))</f>
        <v>1.0335000000000001</v>
      </c>
      <c r="U14">
        <f>IF(I14=0,0,(1+Inflation)^(SUM(I$7:I14)-1))</f>
        <v>1.0681222500000003</v>
      </c>
      <c r="V14">
        <f>IF(J14=0,0,(1+Inflation)^(SUM(J$7:J14)-1))</f>
        <v>1.1039043453750004</v>
      </c>
      <c r="W14">
        <f>IF(K14=0,0,(1+Inflation)^(SUM(K$7:K14)-1))</f>
        <v>1.1408851409450631</v>
      </c>
      <c r="X14">
        <f>IF(L14=0,0,(1+Inflation)^(SUM(L$7:L14)-1))</f>
        <v>1.1791047931667229</v>
      </c>
      <c r="Y14">
        <f>IF(M14=0,0,(1+Inflation)^(SUM(M$7:M14)-1))</f>
        <v>1.2186048037378083</v>
      </c>
      <c r="AA14" s="39">
        <f t="shared" si="10"/>
        <v>1588406.8975730003</v>
      </c>
      <c r="AB14" s="35">
        <f t="shared" si="13"/>
        <v>1928821.8142248723</v>
      </c>
      <c r="AC14" s="42">
        <f t="shared" si="12"/>
        <v>1724572.864233749</v>
      </c>
      <c r="AD14" s="35"/>
      <c r="AE14" s="35"/>
      <c r="AF14" s="35"/>
      <c r="AG14" s="44"/>
      <c r="AH14" s="44"/>
      <c r="AI14" s="44"/>
      <c r="AJ14" s="44"/>
      <c r="AK14" s="44"/>
      <c r="AL14" s="10"/>
      <c r="AM14" s="10"/>
      <c r="AN14" s="7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10"/>
    </row>
    <row r="15" spans="1:59" x14ac:dyDescent="0.25">
      <c r="A15" s="7">
        <v>46753</v>
      </c>
      <c r="B15">
        <f t="shared" si="11"/>
        <v>8</v>
      </c>
      <c r="C15" s="26">
        <f t="shared" si="8"/>
        <v>0.70318512696885782</v>
      </c>
      <c r="D15">
        <f t="shared" si="9"/>
        <v>0</v>
      </c>
      <c r="E15">
        <f t="shared" si="9"/>
        <v>0</v>
      </c>
      <c r="F15">
        <f t="shared" si="9"/>
        <v>1</v>
      </c>
      <c r="G15">
        <f t="shared" si="9"/>
        <v>1</v>
      </c>
      <c r="H15">
        <f t="shared" si="9"/>
        <v>1</v>
      </c>
      <c r="I15">
        <f t="shared" si="9"/>
        <v>1</v>
      </c>
      <c r="J15">
        <f t="shared" si="9"/>
        <v>1</v>
      </c>
      <c r="K15">
        <f t="shared" si="9"/>
        <v>1</v>
      </c>
      <c r="L15">
        <f t="shared" si="9"/>
        <v>1</v>
      </c>
      <c r="M15">
        <f t="shared" si="9"/>
        <v>1</v>
      </c>
      <c r="O15" s="7">
        <f t="shared" si="6"/>
        <v>46753</v>
      </c>
      <c r="P15">
        <f>IF(D15=0,0,(1+Inflation)^(SUM(D$7:D15)-1))</f>
        <v>0</v>
      </c>
      <c r="Q15">
        <f>IF(E15=0,0,(1+Inflation)^(SUM(E$7:E15)-1))</f>
        <v>0</v>
      </c>
      <c r="R15">
        <f>IF(F15=0,0,(1+Inflation)^(SUM(F$7:F15)-1))</f>
        <v>1</v>
      </c>
      <c r="S15">
        <f>IF(G15=0,0,(1+Inflation)^(SUM(G$7:G15)-1))</f>
        <v>1.0335000000000001</v>
      </c>
      <c r="T15">
        <f>IF(H15=0,0,(1+Inflation)^(SUM(H$7:H15)-1))</f>
        <v>1.0681222500000003</v>
      </c>
      <c r="U15">
        <f>IF(I15=0,0,(1+Inflation)^(SUM(I$7:I15)-1))</f>
        <v>1.1039043453750004</v>
      </c>
      <c r="V15">
        <f>IF(J15=0,0,(1+Inflation)^(SUM(J$7:J15)-1))</f>
        <v>1.1408851409450631</v>
      </c>
      <c r="W15">
        <f>IF(K15=0,0,(1+Inflation)^(SUM(K$7:K15)-1))</f>
        <v>1.1791047931667229</v>
      </c>
      <c r="X15">
        <f>IF(L15=0,0,(1+Inflation)^(SUM(L$7:L15)-1))</f>
        <v>1.2186048037378083</v>
      </c>
      <c r="Y15">
        <f>IF(M15=0,0,(1+Inflation)^(SUM(M$7:M15)-1))</f>
        <v>1.2594280646630249</v>
      </c>
      <c r="AA15" s="39">
        <f t="shared" si="10"/>
        <v>1913618.5286416956</v>
      </c>
      <c r="AB15" s="35">
        <f t="shared" si="13"/>
        <v>2300379.557474989</v>
      </c>
      <c r="AC15" s="42">
        <f t="shared" si="12"/>
        <v>2068322.9401750129</v>
      </c>
      <c r="AD15" s="35"/>
      <c r="AE15" s="35"/>
      <c r="AF15" s="35"/>
      <c r="AG15" s="44"/>
      <c r="AH15" s="44"/>
      <c r="AI15" s="44"/>
      <c r="AJ15" s="44"/>
      <c r="AK15" s="44"/>
      <c r="AL15" s="10"/>
      <c r="AM15" s="10"/>
      <c r="AN15" s="7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10"/>
    </row>
    <row r="16" spans="1:59" x14ac:dyDescent="0.25">
      <c r="A16" s="7">
        <v>47119</v>
      </c>
      <c r="B16">
        <f t="shared" si="11"/>
        <v>9</v>
      </c>
      <c r="C16" s="26">
        <f t="shared" si="8"/>
        <v>0.67290442772139514</v>
      </c>
      <c r="D16">
        <f t="shared" si="9"/>
        <v>0</v>
      </c>
      <c r="E16">
        <f t="shared" si="9"/>
        <v>1</v>
      </c>
      <c r="F16">
        <f t="shared" si="9"/>
        <v>1</v>
      </c>
      <c r="G16">
        <f t="shared" si="9"/>
        <v>1</v>
      </c>
      <c r="H16">
        <f t="shared" si="9"/>
        <v>1</v>
      </c>
      <c r="I16">
        <f t="shared" si="9"/>
        <v>1</v>
      </c>
      <c r="J16">
        <f t="shared" si="9"/>
        <v>1</v>
      </c>
      <c r="K16">
        <f t="shared" si="9"/>
        <v>1</v>
      </c>
      <c r="L16">
        <f t="shared" si="9"/>
        <v>1</v>
      </c>
      <c r="M16">
        <f t="shared" si="9"/>
        <v>1</v>
      </c>
      <c r="O16" s="7">
        <f t="shared" si="6"/>
        <v>47119</v>
      </c>
      <c r="P16">
        <f>IF(D16=0,0,(1+Inflation)^(SUM(D$7:D16)-1))</f>
        <v>0</v>
      </c>
      <c r="Q16">
        <f>IF(E16=0,0,(1+Inflation)^(SUM(E$7:E16)-1))</f>
        <v>1</v>
      </c>
      <c r="R16">
        <f>IF(F16=0,0,(1+Inflation)^(SUM(F$7:F16)-1))</f>
        <v>1.0335000000000001</v>
      </c>
      <c r="S16">
        <f>IF(G16=0,0,(1+Inflation)^(SUM(G$7:G16)-1))</f>
        <v>1.0681222500000003</v>
      </c>
      <c r="T16">
        <f>IF(H16=0,0,(1+Inflation)^(SUM(H$7:H16)-1))</f>
        <v>1.1039043453750004</v>
      </c>
      <c r="U16">
        <f>IF(I16=0,0,(1+Inflation)^(SUM(I$7:I16)-1))</f>
        <v>1.1408851409450631</v>
      </c>
      <c r="V16">
        <f>IF(J16=0,0,(1+Inflation)^(SUM(J$7:J16)-1))</f>
        <v>1.1791047931667229</v>
      </c>
      <c r="W16">
        <f>IF(K16=0,0,(1+Inflation)^(SUM(K$7:K16)-1))</f>
        <v>1.2186048037378083</v>
      </c>
      <c r="X16">
        <f>IF(L16=0,0,(1+Inflation)^(SUM(L$7:L16)-1))</f>
        <v>1.2594280646630249</v>
      </c>
      <c r="Y16">
        <f>IF(M16=0,0,(1+Inflation)^(SUM(M$7:M16)-1))</f>
        <v>1.3016189048292366</v>
      </c>
      <c r="AA16" s="39">
        <f t="shared" si="10"/>
        <v>2212724.7493511927</v>
      </c>
      <c r="AB16" s="35">
        <f t="shared" si="13"/>
        <v>2621394.5194741711</v>
      </c>
      <c r="AC16" s="42">
        <f t="shared" si="12"/>
        <v>2376192.6574003841</v>
      </c>
      <c r="AD16" s="35"/>
      <c r="AE16" s="35"/>
      <c r="AF16" s="35"/>
      <c r="AG16" s="44"/>
      <c r="AH16" s="44"/>
      <c r="AI16" s="44"/>
      <c r="AJ16" s="44"/>
      <c r="AK16" s="44"/>
      <c r="AL16" s="10"/>
      <c r="AM16" s="10"/>
      <c r="AN16" s="7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10"/>
    </row>
    <row r="17" spans="1:51" x14ac:dyDescent="0.25">
      <c r="A17" s="7">
        <v>47484</v>
      </c>
      <c r="B17">
        <f t="shared" si="11"/>
        <v>10</v>
      </c>
      <c r="C17" s="26">
        <f t="shared" si="8"/>
        <v>0.64392768203004325</v>
      </c>
      <c r="D17">
        <f t="shared" ref="D17:M26" si="14">IF(YEAR(D$3)&gt;YEAR($A17),0,IF(YEAR(D$4)&gt;=YEAR($A17),1,0))</f>
        <v>1</v>
      </c>
      <c r="E17">
        <f t="shared" si="14"/>
        <v>1</v>
      </c>
      <c r="F17">
        <f t="shared" si="14"/>
        <v>1</v>
      </c>
      <c r="G17">
        <f t="shared" si="14"/>
        <v>1</v>
      </c>
      <c r="H17">
        <f t="shared" si="14"/>
        <v>1</v>
      </c>
      <c r="I17">
        <f t="shared" si="14"/>
        <v>1</v>
      </c>
      <c r="J17">
        <f t="shared" si="14"/>
        <v>1</v>
      </c>
      <c r="K17">
        <f t="shared" si="14"/>
        <v>1</v>
      </c>
      <c r="L17">
        <f t="shared" si="14"/>
        <v>1</v>
      </c>
      <c r="M17">
        <f t="shared" si="14"/>
        <v>1</v>
      </c>
      <c r="O17" s="7">
        <f t="shared" si="6"/>
        <v>47484</v>
      </c>
      <c r="P17">
        <f>IF(D17=0,0,(1+Inflation)^(SUM(D$7:D17)-1))</f>
        <v>1</v>
      </c>
      <c r="Q17">
        <f>IF(E17=0,0,(1+Inflation)^(SUM(E$7:E17)-1))</f>
        <v>1.0335000000000001</v>
      </c>
      <c r="R17">
        <f>IF(F17=0,0,(1+Inflation)^(SUM(F$7:F17)-1))</f>
        <v>1.0681222500000003</v>
      </c>
      <c r="S17">
        <f>IF(G17=0,0,(1+Inflation)^(SUM(G$7:G17)-1))</f>
        <v>1.1039043453750004</v>
      </c>
      <c r="T17">
        <f>IF(H17=0,0,(1+Inflation)^(SUM(H$7:H17)-1))</f>
        <v>1.1408851409450631</v>
      </c>
      <c r="U17">
        <f>IF(I17=0,0,(1+Inflation)^(SUM(I$7:I17)-1))</f>
        <v>1.1791047931667229</v>
      </c>
      <c r="V17">
        <f>IF(J17=0,0,(1+Inflation)^(SUM(J$7:J17)-1))</f>
        <v>1.2186048037378083</v>
      </c>
      <c r="W17">
        <f>IF(K17=0,0,(1+Inflation)^(SUM(K$7:K17)-1))</f>
        <v>1.2594280646630249</v>
      </c>
      <c r="X17">
        <f>IF(L17=0,0,(1+Inflation)^(SUM(L$7:L17)-1))</f>
        <v>1.3016189048292366</v>
      </c>
      <c r="Y17">
        <f>IF(M17=0,0,(1+Inflation)^(SUM(M$7:M17)-1))</f>
        <v>1.345223138141016</v>
      </c>
      <c r="AA17" s="39">
        <f t="shared" si="10"/>
        <v>2410851.0284544583</v>
      </c>
      <c r="AB17" s="35">
        <f t="shared" si="13"/>
        <v>2790781.1377205481</v>
      </c>
      <c r="AC17" s="42">
        <f t="shared" si="12"/>
        <v>2562823.0721608941</v>
      </c>
      <c r="AD17" s="35"/>
      <c r="AE17" s="35"/>
      <c r="AF17" s="35"/>
      <c r="AG17" s="44"/>
      <c r="AH17" s="44"/>
      <c r="AI17" s="44"/>
      <c r="AJ17" s="44"/>
      <c r="AK17" s="44"/>
      <c r="AL17" s="10"/>
      <c r="AM17" s="10"/>
      <c r="AN17" s="7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10"/>
    </row>
    <row r="18" spans="1:51" x14ac:dyDescent="0.25">
      <c r="A18" s="7">
        <v>47849</v>
      </c>
      <c r="B18">
        <f t="shared" si="11"/>
        <v>11</v>
      </c>
      <c r="C18" s="26">
        <f t="shared" si="8"/>
        <v>0.61619873878473042</v>
      </c>
      <c r="D18">
        <f t="shared" si="14"/>
        <v>1</v>
      </c>
      <c r="E18">
        <f t="shared" si="14"/>
        <v>1</v>
      </c>
      <c r="F18">
        <f t="shared" si="14"/>
        <v>1</v>
      </c>
      <c r="G18">
        <f t="shared" si="14"/>
        <v>1</v>
      </c>
      <c r="H18">
        <f t="shared" si="14"/>
        <v>1</v>
      </c>
      <c r="I18">
        <f t="shared" si="14"/>
        <v>1</v>
      </c>
      <c r="J18">
        <f t="shared" si="14"/>
        <v>1</v>
      </c>
      <c r="K18">
        <f t="shared" si="14"/>
        <v>1</v>
      </c>
      <c r="L18">
        <f t="shared" si="14"/>
        <v>1</v>
      </c>
      <c r="M18">
        <f t="shared" si="14"/>
        <v>1</v>
      </c>
      <c r="O18" s="7">
        <f t="shared" si="6"/>
        <v>47849</v>
      </c>
      <c r="P18">
        <f>IF(D18=0,0,(1+Inflation)^(SUM(D$7:D18)-1))</f>
        <v>1.0335000000000001</v>
      </c>
      <c r="Q18">
        <f>IF(E18=0,0,(1+Inflation)^(SUM(E$7:E18)-1))</f>
        <v>1.0681222500000003</v>
      </c>
      <c r="R18">
        <f>IF(F18=0,0,(1+Inflation)^(SUM(F$7:F18)-1))</f>
        <v>1.1039043453750004</v>
      </c>
      <c r="S18">
        <f>IF(G18=0,0,(1+Inflation)^(SUM(G$7:G18)-1))</f>
        <v>1.1408851409450631</v>
      </c>
      <c r="T18">
        <f>IF(H18=0,0,(1+Inflation)^(SUM(H$7:H18)-1))</f>
        <v>1.1791047931667229</v>
      </c>
      <c r="U18">
        <f>IF(I18=0,0,(1+Inflation)^(SUM(I$7:I18)-1))</f>
        <v>1.2186048037378083</v>
      </c>
      <c r="V18">
        <f>IF(J18=0,0,(1+Inflation)^(SUM(J$7:J18)-1))</f>
        <v>1.2594280646630249</v>
      </c>
      <c r="W18">
        <f>IF(K18=0,0,(1+Inflation)^(SUM(K$7:K18)-1))</f>
        <v>1.3016189048292366</v>
      </c>
      <c r="X18">
        <f>IF(L18=0,0,(1+Inflation)^(SUM(L$7:L18)-1))</f>
        <v>1.345223138141016</v>
      </c>
      <c r="Y18">
        <f>IF(M18=0,0,(1+Inflation)^(SUM(M$7:M18)-1))</f>
        <v>1.3902881132687404</v>
      </c>
      <c r="AA18" s="39">
        <f t="shared" si="10"/>
        <v>2491614.5379076824</v>
      </c>
      <c r="AB18" s="35">
        <f t="shared" si="13"/>
        <v>2790781.1377205481</v>
      </c>
      <c r="AC18" s="42">
        <f t="shared" si="12"/>
        <v>2611281.1778328288</v>
      </c>
      <c r="AD18" s="35"/>
      <c r="AE18" s="35"/>
      <c r="AF18" s="35"/>
      <c r="AG18" s="44"/>
      <c r="AH18" s="44"/>
      <c r="AI18" s="44"/>
      <c r="AJ18" s="44"/>
      <c r="AK18" s="44"/>
      <c r="AL18" s="10"/>
      <c r="AM18" s="10"/>
      <c r="AN18" s="7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10"/>
    </row>
    <row r="19" spans="1:51" x14ac:dyDescent="0.25">
      <c r="A19" s="7">
        <v>48214</v>
      </c>
      <c r="B19">
        <f t="shared" si="11"/>
        <v>12</v>
      </c>
      <c r="C19" s="26">
        <f t="shared" si="8"/>
        <v>0.58966386486577083</v>
      </c>
      <c r="D19">
        <f t="shared" si="14"/>
        <v>1</v>
      </c>
      <c r="E19">
        <f t="shared" si="14"/>
        <v>1</v>
      </c>
      <c r="F19">
        <f t="shared" si="14"/>
        <v>1</v>
      </c>
      <c r="G19">
        <f t="shared" si="14"/>
        <v>1</v>
      </c>
      <c r="H19">
        <f t="shared" si="14"/>
        <v>1</v>
      </c>
      <c r="I19">
        <f t="shared" si="14"/>
        <v>1</v>
      </c>
      <c r="J19">
        <f t="shared" si="14"/>
        <v>1</v>
      </c>
      <c r="K19">
        <f t="shared" si="14"/>
        <v>1</v>
      </c>
      <c r="L19">
        <f t="shared" si="14"/>
        <v>1</v>
      </c>
      <c r="M19">
        <f t="shared" si="14"/>
        <v>1</v>
      </c>
      <c r="O19" s="7">
        <f t="shared" si="6"/>
        <v>48214</v>
      </c>
      <c r="P19">
        <f>IF(D19=0,0,(1+Inflation)^(SUM(D$7:D19)-1))</f>
        <v>1.0681222500000003</v>
      </c>
      <c r="Q19">
        <f>IF(E19=0,0,(1+Inflation)^(SUM(E$7:E19)-1))</f>
        <v>1.1039043453750004</v>
      </c>
      <c r="R19">
        <f>IF(F19=0,0,(1+Inflation)^(SUM(F$7:F19)-1))</f>
        <v>1.1408851409450631</v>
      </c>
      <c r="S19">
        <f>IF(G19=0,0,(1+Inflation)^(SUM(G$7:G19)-1))</f>
        <v>1.1791047931667229</v>
      </c>
      <c r="T19">
        <f>IF(H19=0,0,(1+Inflation)^(SUM(H$7:H19)-1))</f>
        <v>1.2186048037378083</v>
      </c>
      <c r="U19">
        <f>IF(I19=0,0,(1+Inflation)^(SUM(I$7:I19)-1))</f>
        <v>1.2594280646630249</v>
      </c>
      <c r="V19">
        <f>IF(J19=0,0,(1+Inflation)^(SUM(J$7:J19)-1))</f>
        <v>1.3016189048292366</v>
      </c>
      <c r="W19">
        <f>IF(K19=0,0,(1+Inflation)^(SUM(K$7:K19)-1))</f>
        <v>1.345223138141016</v>
      </c>
      <c r="X19">
        <f>IF(L19=0,0,(1+Inflation)^(SUM(L$7:L19)-1))</f>
        <v>1.3902881132687404</v>
      </c>
      <c r="Y19">
        <f>IF(M19=0,0,(1+Inflation)^(SUM(M$7:M19)-1))</f>
        <v>1.4368627650632433</v>
      </c>
      <c r="AA19" s="39">
        <f t="shared" si="10"/>
        <v>2575083.6249275906</v>
      </c>
      <c r="AB19" s="35">
        <f t="shared" si="13"/>
        <v>2790781.1377205481</v>
      </c>
      <c r="AC19" s="42">
        <f t="shared" si="12"/>
        <v>2661362.6300447737</v>
      </c>
      <c r="AD19" s="35"/>
      <c r="AE19" s="35"/>
      <c r="AF19" s="35"/>
      <c r="AG19" s="44"/>
      <c r="AH19" s="44"/>
      <c r="AI19" s="44"/>
      <c r="AJ19" s="44"/>
      <c r="AK19" s="44"/>
      <c r="AL19" s="10"/>
      <c r="AM19" s="10"/>
      <c r="AN19" s="7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10"/>
    </row>
    <row r="20" spans="1:51" x14ac:dyDescent="0.25">
      <c r="A20" s="7">
        <v>48580</v>
      </c>
      <c r="B20">
        <f t="shared" si="11"/>
        <v>13</v>
      </c>
      <c r="C20" s="26">
        <f t="shared" si="8"/>
        <v>0.56427164101987637</v>
      </c>
      <c r="D20">
        <f t="shared" si="14"/>
        <v>1</v>
      </c>
      <c r="E20">
        <f t="shared" si="14"/>
        <v>1</v>
      </c>
      <c r="F20">
        <f t="shared" si="14"/>
        <v>1</v>
      </c>
      <c r="G20">
        <f t="shared" si="14"/>
        <v>1</v>
      </c>
      <c r="H20">
        <f t="shared" si="14"/>
        <v>1</v>
      </c>
      <c r="I20">
        <f t="shared" si="14"/>
        <v>1</v>
      </c>
      <c r="J20">
        <f t="shared" si="14"/>
        <v>1</v>
      </c>
      <c r="K20">
        <f t="shared" si="14"/>
        <v>1</v>
      </c>
      <c r="L20">
        <f t="shared" si="14"/>
        <v>1</v>
      </c>
      <c r="M20">
        <f t="shared" si="14"/>
        <v>1</v>
      </c>
      <c r="O20" s="7">
        <f t="shared" si="6"/>
        <v>48580</v>
      </c>
      <c r="P20">
        <f>IF(D20=0,0,(1+Inflation)^(SUM(D$7:D20)-1))</f>
        <v>1.1039043453750004</v>
      </c>
      <c r="Q20">
        <f>IF(E20=0,0,(1+Inflation)^(SUM(E$7:E20)-1))</f>
        <v>1.1408851409450631</v>
      </c>
      <c r="R20">
        <f>IF(F20=0,0,(1+Inflation)^(SUM(F$7:F20)-1))</f>
        <v>1.1791047931667229</v>
      </c>
      <c r="S20">
        <f>IF(G20=0,0,(1+Inflation)^(SUM(G$7:G20)-1))</f>
        <v>1.2186048037378083</v>
      </c>
      <c r="T20">
        <f>IF(H20=0,0,(1+Inflation)^(SUM(H$7:H20)-1))</f>
        <v>1.2594280646630249</v>
      </c>
      <c r="U20">
        <f>IF(I20=0,0,(1+Inflation)^(SUM(I$7:I20)-1))</f>
        <v>1.3016189048292366</v>
      </c>
      <c r="V20">
        <f>IF(J20=0,0,(1+Inflation)^(SUM(J$7:J20)-1))</f>
        <v>1.345223138141016</v>
      </c>
      <c r="W20">
        <f>IF(K20=0,0,(1+Inflation)^(SUM(K$7:K20)-1))</f>
        <v>1.3902881132687404</v>
      </c>
      <c r="X20">
        <f>IF(L20=0,0,(1+Inflation)^(SUM(L$7:L20)-1))</f>
        <v>1.4368627650632433</v>
      </c>
      <c r="Y20">
        <f>IF(M20=0,0,(1+Inflation)^(SUM(M$7:M20)-1))</f>
        <v>1.4849976676928622</v>
      </c>
      <c r="AA20" s="39">
        <f t="shared" si="10"/>
        <v>2661348.9263626649</v>
      </c>
      <c r="AB20" s="35">
        <f t="shared" si="13"/>
        <v>2790781.1377205481</v>
      </c>
      <c r="AC20" s="42">
        <f t="shared" si="12"/>
        <v>2713121.8109058184</v>
      </c>
      <c r="AD20" s="35"/>
      <c r="AE20" s="35"/>
      <c r="AF20" s="35"/>
      <c r="AG20" s="44"/>
      <c r="AH20" s="44"/>
      <c r="AI20" s="44"/>
      <c r="AJ20" s="44"/>
      <c r="AK20" s="44"/>
      <c r="AL20" s="10"/>
      <c r="AM20" s="10"/>
      <c r="AN20" s="7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10"/>
    </row>
    <row r="21" spans="1:51" x14ac:dyDescent="0.25">
      <c r="A21" s="7">
        <v>48945</v>
      </c>
      <c r="B21">
        <f t="shared" si="11"/>
        <v>14</v>
      </c>
      <c r="C21" s="26">
        <f t="shared" si="8"/>
        <v>0.53997286221997753</v>
      </c>
      <c r="D21">
        <f t="shared" si="14"/>
        <v>1</v>
      </c>
      <c r="E21">
        <f t="shared" si="14"/>
        <v>1</v>
      </c>
      <c r="F21">
        <f t="shared" si="14"/>
        <v>1</v>
      </c>
      <c r="G21">
        <f t="shared" si="14"/>
        <v>1</v>
      </c>
      <c r="H21">
        <f t="shared" si="14"/>
        <v>1</v>
      </c>
      <c r="I21">
        <f t="shared" si="14"/>
        <v>1</v>
      </c>
      <c r="J21">
        <f t="shared" si="14"/>
        <v>1</v>
      </c>
      <c r="K21">
        <f t="shared" si="14"/>
        <v>1</v>
      </c>
      <c r="L21">
        <f t="shared" si="14"/>
        <v>1</v>
      </c>
      <c r="M21">
        <f t="shared" si="14"/>
        <v>1</v>
      </c>
      <c r="O21" s="7">
        <f t="shared" si="6"/>
        <v>48945</v>
      </c>
      <c r="P21">
        <f>IF(D21=0,0,(1+Inflation)^(SUM(D$7:D21)-1))</f>
        <v>1.1408851409450631</v>
      </c>
      <c r="Q21">
        <f>IF(E21=0,0,(1+Inflation)^(SUM(E$7:E21)-1))</f>
        <v>1.1791047931667229</v>
      </c>
      <c r="R21">
        <f>IF(F21=0,0,(1+Inflation)^(SUM(F$7:F21)-1))</f>
        <v>1.2186048037378083</v>
      </c>
      <c r="S21">
        <f>IF(G21=0,0,(1+Inflation)^(SUM(G$7:G21)-1))</f>
        <v>1.2594280646630249</v>
      </c>
      <c r="T21">
        <f>IF(H21=0,0,(1+Inflation)^(SUM(H$7:H21)-1))</f>
        <v>1.3016189048292366</v>
      </c>
      <c r="U21">
        <f>IF(I21=0,0,(1+Inflation)^(SUM(I$7:I21)-1))</f>
        <v>1.345223138141016</v>
      </c>
      <c r="V21">
        <f>IF(J21=0,0,(1+Inflation)^(SUM(J$7:J21)-1))</f>
        <v>1.3902881132687404</v>
      </c>
      <c r="W21">
        <f>IF(K21=0,0,(1+Inflation)^(SUM(K$7:K21)-1))</f>
        <v>1.4368627650632433</v>
      </c>
      <c r="X21">
        <f>IF(L21=0,0,(1+Inflation)^(SUM(L$7:L21)-1))</f>
        <v>1.4849976676928622</v>
      </c>
      <c r="Y21">
        <f>IF(M21=0,0,(1+Inflation)^(SUM(M$7:M21)-1))</f>
        <v>1.5347450895605734</v>
      </c>
      <c r="AA21" s="39">
        <f t="shared" si="10"/>
        <v>2750504.1153958146</v>
      </c>
      <c r="AB21" s="35">
        <f t="shared" si="13"/>
        <v>2790781.1377205481</v>
      </c>
      <c r="AC21" s="42">
        <f t="shared" si="12"/>
        <v>2766614.9243257083</v>
      </c>
      <c r="AD21" s="35"/>
      <c r="AE21" s="35"/>
      <c r="AF21" s="35"/>
      <c r="AG21" s="44"/>
      <c r="AH21" s="44"/>
      <c r="AI21" s="44"/>
      <c r="AJ21" s="44"/>
      <c r="AK21" s="44"/>
      <c r="AL21" s="10"/>
      <c r="AM21" s="10"/>
      <c r="AN21" s="7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10"/>
    </row>
    <row r="22" spans="1:51" x14ac:dyDescent="0.25">
      <c r="A22" s="7">
        <v>49310</v>
      </c>
      <c r="B22">
        <f t="shared" si="11"/>
        <v>15</v>
      </c>
      <c r="C22" s="26">
        <f t="shared" si="8"/>
        <v>0.51672044231576797</v>
      </c>
      <c r="D22">
        <f t="shared" si="14"/>
        <v>1</v>
      </c>
      <c r="E22">
        <f t="shared" si="14"/>
        <v>1</v>
      </c>
      <c r="F22">
        <f t="shared" si="14"/>
        <v>1</v>
      </c>
      <c r="G22">
        <f t="shared" si="14"/>
        <v>1</v>
      </c>
      <c r="H22">
        <f t="shared" si="14"/>
        <v>1</v>
      </c>
      <c r="I22">
        <f t="shared" si="14"/>
        <v>1</v>
      </c>
      <c r="J22">
        <f t="shared" si="14"/>
        <v>1</v>
      </c>
      <c r="K22">
        <f t="shared" si="14"/>
        <v>1</v>
      </c>
      <c r="L22">
        <f t="shared" si="14"/>
        <v>1</v>
      </c>
      <c r="M22">
        <f t="shared" si="14"/>
        <v>1</v>
      </c>
      <c r="O22" s="7">
        <f t="shared" si="6"/>
        <v>49310</v>
      </c>
      <c r="P22">
        <f>IF(D22=0,0,(1+Inflation)^(SUM(D$7:D22)-1))</f>
        <v>1.1791047931667229</v>
      </c>
      <c r="Q22">
        <f>IF(E22=0,0,(1+Inflation)^(SUM(E$7:E22)-1))</f>
        <v>1.2186048037378083</v>
      </c>
      <c r="R22">
        <f>IF(F22=0,0,(1+Inflation)^(SUM(F$7:F22)-1))</f>
        <v>1.2594280646630249</v>
      </c>
      <c r="S22">
        <f>IF(G22=0,0,(1+Inflation)^(SUM(G$7:G22)-1))</f>
        <v>1.3016189048292366</v>
      </c>
      <c r="T22">
        <f>IF(H22=0,0,(1+Inflation)^(SUM(H$7:H22)-1))</f>
        <v>1.345223138141016</v>
      </c>
      <c r="U22">
        <f>IF(I22=0,0,(1+Inflation)^(SUM(I$7:I22)-1))</f>
        <v>1.3902881132687404</v>
      </c>
      <c r="V22">
        <f>IF(J22=0,0,(1+Inflation)^(SUM(J$7:J22)-1))</f>
        <v>1.4368627650632433</v>
      </c>
      <c r="W22">
        <f>IF(K22=0,0,(1+Inflation)^(SUM(K$7:K22)-1))</f>
        <v>1.4849976676928622</v>
      </c>
      <c r="X22">
        <f>IF(L22=0,0,(1+Inflation)^(SUM(L$7:L22)-1))</f>
        <v>1.5347450895605734</v>
      </c>
      <c r="Y22">
        <f>IF(M22=0,0,(1+Inflation)^(SUM(M$7:M22)-1))</f>
        <v>1.5861590500608529</v>
      </c>
      <c r="AA22" s="39">
        <f t="shared" si="10"/>
        <v>2842646.003261575</v>
      </c>
      <c r="AB22" s="35">
        <f t="shared" si="13"/>
        <v>2790781.1377205481</v>
      </c>
      <c r="AC22" s="42">
        <f t="shared" si="12"/>
        <v>2821900.0570451645</v>
      </c>
      <c r="AD22" s="35"/>
      <c r="AE22" s="35"/>
      <c r="AF22" s="35"/>
      <c r="AG22" s="44"/>
      <c r="AH22" s="44"/>
      <c r="AI22" s="44"/>
      <c r="AJ22" s="44"/>
      <c r="AK22" s="44"/>
      <c r="AL22" s="10"/>
      <c r="AM22" s="10"/>
      <c r="AN22" s="7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10"/>
    </row>
    <row r="23" spans="1:51" x14ac:dyDescent="0.25">
      <c r="A23" s="7">
        <v>49675</v>
      </c>
      <c r="B23">
        <f t="shared" si="11"/>
        <v>16</v>
      </c>
      <c r="C23" s="26">
        <f t="shared" si="8"/>
        <v>0.49446932279020878</v>
      </c>
      <c r="D23">
        <f t="shared" si="14"/>
        <v>1</v>
      </c>
      <c r="E23">
        <f t="shared" si="14"/>
        <v>1</v>
      </c>
      <c r="F23">
        <f t="shared" si="14"/>
        <v>1</v>
      </c>
      <c r="G23">
        <f t="shared" si="14"/>
        <v>1</v>
      </c>
      <c r="H23">
        <f t="shared" si="14"/>
        <v>1</v>
      </c>
      <c r="I23">
        <f t="shared" si="14"/>
        <v>1</v>
      </c>
      <c r="J23">
        <f t="shared" si="14"/>
        <v>1</v>
      </c>
      <c r="K23">
        <f t="shared" si="14"/>
        <v>1</v>
      </c>
      <c r="L23">
        <f t="shared" si="14"/>
        <v>1</v>
      </c>
      <c r="M23">
        <f t="shared" si="14"/>
        <v>1</v>
      </c>
      <c r="O23" s="7">
        <f t="shared" si="6"/>
        <v>49675</v>
      </c>
      <c r="P23">
        <f>IF(D23=0,0,(1+Inflation)^(SUM(D$7:D23)-1))</f>
        <v>1.2186048037378083</v>
      </c>
      <c r="Q23">
        <f>IF(E23=0,0,(1+Inflation)^(SUM(E$7:E23)-1))</f>
        <v>1.2594280646630249</v>
      </c>
      <c r="R23">
        <f>IF(F23=0,0,(1+Inflation)^(SUM(F$7:F23)-1))</f>
        <v>1.3016189048292366</v>
      </c>
      <c r="S23">
        <f>IF(G23=0,0,(1+Inflation)^(SUM(G$7:G23)-1))</f>
        <v>1.345223138141016</v>
      </c>
      <c r="T23">
        <f>IF(H23=0,0,(1+Inflation)^(SUM(H$7:H23)-1))</f>
        <v>1.3902881132687404</v>
      </c>
      <c r="U23">
        <f>IF(I23=0,0,(1+Inflation)^(SUM(I$7:I23)-1))</f>
        <v>1.4368627650632433</v>
      </c>
      <c r="V23">
        <f>IF(J23=0,0,(1+Inflation)^(SUM(J$7:J23)-1))</f>
        <v>1.4849976676928622</v>
      </c>
      <c r="W23">
        <f>IF(K23=0,0,(1+Inflation)^(SUM(K$7:K23)-1))</f>
        <v>1.5347450895605734</v>
      </c>
      <c r="X23">
        <f>IF(L23=0,0,(1+Inflation)^(SUM(L$7:L23)-1))</f>
        <v>1.5861590500608529</v>
      </c>
      <c r="Y23">
        <f>IF(M23=0,0,(1+Inflation)^(SUM(M$7:M23)-1))</f>
        <v>1.6392953782378914</v>
      </c>
      <c r="AA23" s="39">
        <f t="shared" si="10"/>
        <v>2937874.6443708381</v>
      </c>
      <c r="AB23" s="35">
        <f t="shared" si="13"/>
        <v>2790781.1377205481</v>
      </c>
      <c r="AC23" s="42">
        <f t="shared" si="12"/>
        <v>2879037.2417107224</v>
      </c>
      <c r="AD23" s="35"/>
      <c r="AE23" s="35"/>
      <c r="AF23" s="35"/>
      <c r="AG23" s="44"/>
      <c r="AH23" s="44"/>
      <c r="AI23" s="44"/>
      <c r="AJ23" s="44"/>
      <c r="AK23" s="44"/>
      <c r="AL23" s="10"/>
      <c r="AM23" s="10"/>
      <c r="AN23" s="7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10"/>
    </row>
    <row r="24" spans="1:51" x14ac:dyDescent="0.25">
      <c r="A24" s="7">
        <v>50041</v>
      </c>
      <c r="B24">
        <f t="shared" si="11"/>
        <v>17</v>
      </c>
      <c r="C24" s="26">
        <f t="shared" si="8"/>
        <v>0.47317638544517582</v>
      </c>
      <c r="D24">
        <f t="shared" si="14"/>
        <v>1</v>
      </c>
      <c r="E24">
        <f t="shared" si="14"/>
        <v>1</v>
      </c>
      <c r="F24">
        <f t="shared" si="14"/>
        <v>1</v>
      </c>
      <c r="G24">
        <f t="shared" si="14"/>
        <v>1</v>
      </c>
      <c r="H24">
        <f t="shared" si="14"/>
        <v>1</v>
      </c>
      <c r="I24">
        <f t="shared" si="14"/>
        <v>1</v>
      </c>
      <c r="J24">
        <f t="shared" si="14"/>
        <v>1</v>
      </c>
      <c r="K24">
        <f t="shared" si="14"/>
        <v>1</v>
      </c>
      <c r="L24">
        <f t="shared" si="14"/>
        <v>1</v>
      </c>
      <c r="M24">
        <f t="shared" si="14"/>
        <v>1</v>
      </c>
      <c r="O24" s="7">
        <f t="shared" si="6"/>
        <v>50041</v>
      </c>
      <c r="P24">
        <f>IF(D24=0,0,(1+Inflation)^(SUM(D$7:D24)-1))</f>
        <v>1.2594280646630249</v>
      </c>
      <c r="Q24">
        <f>IF(E24=0,0,(1+Inflation)^(SUM(E$7:E24)-1))</f>
        <v>1.3016189048292366</v>
      </c>
      <c r="R24">
        <f>IF(F24=0,0,(1+Inflation)^(SUM(F$7:F24)-1))</f>
        <v>1.345223138141016</v>
      </c>
      <c r="S24">
        <f>IF(G24=0,0,(1+Inflation)^(SUM(G$7:G24)-1))</f>
        <v>1.3902881132687404</v>
      </c>
      <c r="T24">
        <f>IF(H24=0,0,(1+Inflation)^(SUM(H$7:H24)-1))</f>
        <v>1.4368627650632433</v>
      </c>
      <c r="U24">
        <f>IF(I24=0,0,(1+Inflation)^(SUM(I$7:I24)-1))</f>
        <v>1.4849976676928622</v>
      </c>
      <c r="V24">
        <f>IF(J24=0,0,(1+Inflation)^(SUM(J$7:J24)-1))</f>
        <v>1.5347450895605734</v>
      </c>
      <c r="W24">
        <f>IF(K24=0,0,(1+Inflation)^(SUM(K$7:K24)-1))</f>
        <v>1.5861590500608529</v>
      </c>
      <c r="X24">
        <f>IF(L24=0,0,(1+Inflation)^(SUM(L$7:L24)-1))</f>
        <v>1.6392953782378914</v>
      </c>
      <c r="Y24">
        <f>IF(M24=0,0,(1+Inflation)^(SUM(M$7:M24)-1))</f>
        <v>1.6942117734088613</v>
      </c>
      <c r="AA24" s="39">
        <f t="shared" si="10"/>
        <v>3036293.4449572614</v>
      </c>
      <c r="AB24" s="35">
        <f t="shared" si="13"/>
        <v>2790781.1377205481</v>
      </c>
      <c r="AC24" s="42">
        <f t="shared" si="12"/>
        <v>2938088.5220625764</v>
      </c>
      <c r="AD24" s="35"/>
      <c r="AE24" s="35"/>
      <c r="AF24" s="35"/>
      <c r="AG24" s="44"/>
      <c r="AH24" s="44"/>
      <c r="AI24" s="44"/>
      <c r="AJ24" s="44"/>
      <c r="AK24" s="44"/>
      <c r="AL24" s="10"/>
      <c r="AM24" s="10"/>
      <c r="AN24" s="7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10"/>
    </row>
    <row r="25" spans="1:51" x14ac:dyDescent="0.25">
      <c r="A25" s="7">
        <v>50406</v>
      </c>
      <c r="B25">
        <f t="shared" si="11"/>
        <v>18</v>
      </c>
      <c r="C25" s="26">
        <f t="shared" si="8"/>
        <v>0.45280036884705832</v>
      </c>
      <c r="D25">
        <f t="shared" si="14"/>
        <v>1</v>
      </c>
      <c r="E25">
        <f t="shared" si="14"/>
        <v>1</v>
      </c>
      <c r="F25">
        <f t="shared" si="14"/>
        <v>1</v>
      </c>
      <c r="G25">
        <f t="shared" si="14"/>
        <v>1</v>
      </c>
      <c r="H25">
        <f t="shared" si="14"/>
        <v>1</v>
      </c>
      <c r="I25">
        <f t="shared" si="14"/>
        <v>1</v>
      </c>
      <c r="J25">
        <f t="shared" si="14"/>
        <v>1</v>
      </c>
      <c r="K25">
        <f t="shared" si="14"/>
        <v>1</v>
      </c>
      <c r="L25">
        <f t="shared" si="14"/>
        <v>1</v>
      </c>
      <c r="M25">
        <f t="shared" si="14"/>
        <v>1</v>
      </c>
      <c r="O25" s="7">
        <f t="shared" si="6"/>
        <v>50406</v>
      </c>
      <c r="P25">
        <f>IF(D25=0,0,(1+Inflation)^(SUM(D$7:D25)-1))</f>
        <v>1.3016189048292366</v>
      </c>
      <c r="Q25">
        <f>IF(E25=0,0,(1+Inflation)^(SUM(E$7:E25)-1))</f>
        <v>1.345223138141016</v>
      </c>
      <c r="R25">
        <f>IF(F25=0,0,(1+Inflation)^(SUM(F$7:F25)-1))</f>
        <v>1.3902881132687404</v>
      </c>
      <c r="S25">
        <f>IF(G25=0,0,(1+Inflation)^(SUM(G$7:G25)-1))</f>
        <v>1.4368627650632433</v>
      </c>
      <c r="T25">
        <f>IF(H25=0,0,(1+Inflation)^(SUM(H$7:H25)-1))</f>
        <v>1.4849976676928622</v>
      </c>
      <c r="U25">
        <f>IF(I25=0,0,(1+Inflation)^(SUM(I$7:I25)-1))</f>
        <v>1.5347450895605734</v>
      </c>
      <c r="V25">
        <f>IF(J25=0,0,(1+Inflation)^(SUM(J$7:J25)-1))</f>
        <v>1.5861590500608529</v>
      </c>
      <c r="W25">
        <f>IF(K25=0,0,(1+Inflation)^(SUM(K$7:K25)-1))</f>
        <v>1.6392953782378914</v>
      </c>
      <c r="X25">
        <f>IF(L25=0,0,(1+Inflation)^(SUM(L$7:L25)-1))</f>
        <v>1.6942117734088613</v>
      </c>
      <c r="Y25">
        <f>IF(M25=0,0,(1+Inflation)^(SUM(M$7:M25)-1))</f>
        <v>1.7509678678180582</v>
      </c>
      <c r="AA25" s="39">
        <f t="shared" si="10"/>
        <v>3138009.2753633307</v>
      </c>
      <c r="AB25" s="35">
        <f t="shared" si="13"/>
        <v>2790781.1377205481</v>
      </c>
      <c r="AC25" s="42">
        <f t="shared" si="12"/>
        <v>2999118.0203062175</v>
      </c>
      <c r="AD25" s="35"/>
      <c r="AE25" s="35"/>
      <c r="AF25" s="35"/>
      <c r="AG25" s="44"/>
      <c r="AH25" s="44"/>
      <c r="AI25" s="44"/>
      <c r="AJ25" s="44"/>
      <c r="AK25" s="44"/>
      <c r="AL25" s="10"/>
      <c r="AM25" s="10"/>
      <c r="AN25" s="7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10"/>
    </row>
    <row r="26" spans="1:51" x14ac:dyDescent="0.25">
      <c r="A26" s="7">
        <v>50771</v>
      </c>
      <c r="B26">
        <f t="shared" si="11"/>
        <v>19</v>
      </c>
      <c r="C26" s="26">
        <f t="shared" si="8"/>
        <v>0.43330178837039074</v>
      </c>
      <c r="D26">
        <f t="shared" si="14"/>
        <v>1</v>
      </c>
      <c r="E26">
        <f t="shared" si="14"/>
        <v>1</v>
      </c>
      <c r="F26">
        <f t="shared" si="14"/>
        <v>1</v>
      </c>
      <c r="G26">
        <f t="shared" si="14"/>
        <v>1</v>
      </c>
      <c r="H26">
        <f t="shared" si="14"/>
        <v>1</v>
      </c>
      <c r="I26">
        <f t="shared" si="14"/>
        <v>1</v>
      </c>
      <c r="J26">
        <f t="shared" si="14"/>
        <v>1</v>
      </c>
      <c r="K26">
        <f t="shared" si="14"/>
        <v>1</v>
      </c>
      <c r="L26">
        <f t="shared" si="14"/>
        <v>1</v>
      </c>
      <c r="M26">
        <f t="shared" si="14"/>
        <v>1</v>
      </c>
      <c r="O26" s="7">
        <f t="shared" si="6"/>
        <v>50771</v>
      </c>
      <c r="P26">
        <f>IF(D26=0,0,(1+Inflation)^(SUM(D$7:D26)-1))</f>
        <v>1.345223138141016</v>
      </c>
      <c r="Q26">
        <f>IF(E26=0,0,(1+Inflation)^(SUM(E$7:E26)-1))</f>
        <v>1.3902881132687404</v>
      </c>
      <c r="R26">
        <f>IF(F26=0,0,(1+Inflation)^(SUM(F$7:F26)-1))</f>
        <v>1.4368627650632433</v>
      </c>
      <c r="S26">
        <f>IF(G26=0,0,(1+Inflation)^(SUM(G$7:G26)-1))</f>
        <v>1.4849976676928622</v>
      </c>
      <c r="T26">
        <f>IF(H26=0,0,(1+Inflation)^(SUM(H$7:H26)-1))</f>
        <v>1.5347450895605734</v>
      </c>
      <c r="U26">
        <f>IF(I26=0,0,(1+Inflation)^(SUM(I$7:I26)-1))</f>
        <v>1.5861590500608529</v>
      </c>
      <c r="V26">
        <f>IF(J26=0,0,(1+Inflation)^(SUM(J$7:J26)-1))</f>
        <v>1.6392953782378914</v>
      </c>
      <c r="W26">
        <f>IF(K26=0,0,(1+Inflation)^(SUM(K$7:K26)-1))</f>
        <v>1.6942117734088613</v>
      </c>
      <c r="X26">
        <f>IF(L26=0,0,(1+Inflation)^(SUM(L$7:L26)-1))</f>
        <v>1.7509678678180582</v>
      </c>
      <c r="Y26">
        <f>IF(M26=0,0,(1+Inflation)^(SUM(M$7:M26)-1))</f>
        <v>1.8096252913899635</v>
      </c>
      <c r="AA26" s="39">
        <f t="shared" si="10"/>
        <v>3243132.5860880027</v>
      </c>
      <c r="AB26" s="35">
        <f t="shared" si="13"/>
        <v>2790781.1377205481</v>
      </c>
      <c r="AC26" s="42">
        <f t="shared" si="12"/>
        <v>3062192.0067410208</v>
      </c>
      <c r="AD26" s="35"/>
      <c r="AE26" s="35"/>
      <c r="AF26" s="35"/>
      <c r="AG26" s="44"/>
      <c r="AH26" s="44"/>
      <c r="AI26" s="44"/>
      <c r="AJ26" s="44"/>
      <c r="AK26" s="44"/>
      <c r="AL26" s="10"/>
      <c r="AM26" s="10"/>
      <c r="AN26" s="7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10"/>
    </row>
    <row r="27" spans="1:51" x14ac:dyDescent="0.25">
      <c r="A27" s="7">
        <v>51136</v>
      </c>
      <c r="B27">
        <f t="shared" si="11"/>
        <v>20</v>
      </c>
      <c r="C27" s="26">
        <f t="shared" si="8"/>
        <v>0.41464285968458453</v>
      </c>
      <c r="D27">
        <f t="shared" ref="D27:M41" si="15">IF(YEAR(D$3)&gt;YEAR($A27),0,IF(YEAR(D$4)&gt;=YEAR($A27),1,0))</f>
        <v>1</v>
      </c>
      <c r="E27">
        <f t="shared" si="15"/>
        <v>1</v>
      </c>
      <c r="F27">
        <f t="shared" si="15"/>
        <v>1</v>
      </c>
      <c r="G27">
        <f t="shared" si="15"/>
        <v>1</v>
      </c>
      <c r="H27">
        <f t="shared" si="15"/>
        <v>1</v>
      </c>
      <c r="I27">
        <f t="shared" si="15"/>
        <v>1</v>
      </c>
      <c r="J27">
        <f t="shared" si="15"/>
        <v>1</v>
      </c>
      <c r="K27">
        <f t="shared" si="15"/>
        <v>1</v>
      </c>
      <c r="L27">
        <f t="shared" si="15"/>
        <v>1</v>
      </c>
      <c r="M27">
        <f t="shared" si="15"/>
        <v>1</v>
      </c>
      <c r="O27" s="7">
        <f t="shared" si="6"/>
        <v>51136</v>
      </c>
      <c r="P27">
        <f>IF(D27=0,0,(1+Inflation)^(SUM(D$7:D27)-1))</f>
        <v>1.3902881132687404</v>
      </c>
      <c r="Q27">
        <f>IF(E27=0,0,(1+Inflation)^(SUM(E$7:E27)-1))</f>
        <v>1.4368627650632433</v>
      </c>
      <c r="R27">
        <f>IF(F27=0,0,(1+Inflation)^(SUM(F$7:F27)-1))</f>
        <v>1.4849976676928622</v>
      </c>
      <c r="S27">
        <f>IF(G27=0,0,(1+Inflation)^(SUM(G$7:G27)-1))</f>
        <v>1.5347450895605734</v>
      </c>
      <c r="T27">
        <f>IF(H27=0,0,(1+Inflation)^(SUM(H$7:H27)-1))</f>
        <v>1.5861590500608529</v>
      </c>
      <c r="U27">
        <f>IF(I27=0,0,(1+Inflation)^(SUM(I$7:I27)-1))</f>
        <v>1.6392953782378914</v>
      </c>
      <c r="V27">
        <f>IF(J27=0,0,(1+Inflation)^(SUM(J$7:J27)-1))</f>
        <v>1.6942117734088613</v>
      </c>
      <c r="W27">
        <f>IF(K27=0,0,(1+Inflation)^(SUM(K$7:K27)-1))</f>
        <v>1.7509678678180582</v>
      </c>
      <c r="X27">
        <f>IF(L27=0,0,(1+Inflation)^(SUM(L$7:L27)-1))</f>
        <v>1.8096252913899635</v>
      </c>
      <c r="Y27">
        <f>IF(M27=0,0,(1+Inflation)^(SUM(M$7:M27)-1))</f>
        <v>1.8702477386515275</v>
      </c>
      <c r="AA27" s="39">
        <f t="shared" si="10"/>
        <v>3351777.5277219508</v>
      </c>
      <c r="AB27" s="35">
        <f t="shared" si="13"/>
        <v>2790781.1377205481</v>
      </c>
      <c r="AC27" s="42">
        <f t="shared" si="12"/>
        <v>3127378.9717213898</v>
      </c>
      <c r="AD27" s="35"/>
      <c r="AE27" s="35"/>
      <c r="AF27" s="35"/>
      <c r="AG27" s="44"/>
      <c r="AH27" s="44"/>
      <c r="AI27" s="44"/>
      <c r="AJ27" s="44"/>
      <c r="AK27" s="44"/>
      <c r="AL27" s="10"/>
      <c r="AM27" s="10"/>
      <c r="AN27" s="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10"/>
    </row>
    <row r="28" spans="1:51" x14ac:dyDescent="0.25">
      <c r="A28" s="7">
        <v>51502</v>
      </c>
      <c r="B28">
        <f t="shared" si="11"/>
        <v>21</v>
      </c>
      <c r="C28" s="26">
        <f t="shared" si="8"/>
        <v>0.39678742553548757</v>
      </c>
      <c r="D28">
        <f t="shared" si="15"/>
        <v>1</v>
      </c>
      <c r="E28">
        <f t="shared" si="15"/>
        <v>1</v>
      </c>
      <c r="F28">
        <f t="shared" si="15"/>
        <v>1</v>
      </c>
      <c r="G28">
        <f t="shared" si="15"/>
        <v>1</v>
      </c>
      <c r="H28">
        <f t="shared" si="15"/>
        <v>1</v>
      </c>
      <c r="I28">
        <f t="shared" si="15"/>
        <v>1</v>
      </c>
      <c r="J28">
        <f t="shared" si="15"/>
        <v>1</v>
      </c>
      <c r="K28">
        <f t="shared" si="15"/>
        <v>1</v>
      </c>
      <c r="L28">
        <f t="shared" si="15"/>
        <v>1</v>
      </c>
      <c r="M28">
        <f t="shared" si="15"/>
        <v>0</v>
      </c>
      <c r="O28" s="7">
        <f t="shared" si="6"/>
        <v>51502</v>
      </c>
      <c r="P28">
        <f>IF(D28=0,0,(1+Inflation)^(SUM(D$7:D28)-1))</f>
        <v>1.4368627650632433</v>
      </c>
      <c r="Q28">
        <f>IF(E28=0,0,(1+Inflation)^(SUM(E$7:E28)-1))</f>
        <v>1.4849976676928622</v>
      </c>
      <c r="R28">
        <f>IF(F28=0,0,(1+Inflation)^(SUM(F$7:F28)-1))</f>
        <v>1.5347450895605734</v>
      </c>
      <c r="S28">
        <f>IF(G28=0,0,(1+Inflation)^(SUM(G$7:G28)-1))</f>
        <v>1.5861590500608529</v>
      </c>
      <c r="T28">
        <f>IF(H28=0,0,(1+Inflation)^(SUM(H$7:H28)-1))</f>
        <v>1.6392953782378914</v>
      </c>
      <c r="U28">
        <f>IF(I28=0,0,(1+Inflation)^(SUM(I$7:I28)-1))</f>
        <v>1.6942117734088613</v>
      </c>
      <c r="V28">
        <f>IF(J28=0,0,(1+Inflation)^(SUM(J$7:J28)-1))</f>
        <v>1.7509678678180582</v>
      </c>
      <c r="W28">
        <f>IF(K28=0,0,(1+Inflation)^(SUM(K$7:K28)-1))</f>
        <v>1.8096252913899635</v>
      </c>
      <c r="X28">
        <f>IF(L28=0,0,(1+Inflation)^(SUM(L$7:L28)-1))</f>
        <v>1.8702477386515275</v>
      </c>
      <c r="Y28">
        <f>IF(M28=0,0,(1+Inflation)^(SUM(M$7:M28)-1))</f>
        <v>0</v>
      </c>
      <c r="AA28" s="39">
        <f t="shared" si="10"/>
        <v>2924782.6853275541</v>
      </c>
      <c r="AB28" s="35">
        <f t="shared" si="13"/>
        <v>2409661.2466662</v>
      </c>
      <c r="AC28" s="42">
        <f t="shared" si="12"/>
        <v>2718734.1098630126</v>
      </c>
      <c r="AD28" s="35"/>
      <c r="AE28" s="35"/>
      <c r="AF28" s="35"/>
      <c r="AG28" s="44"/>
      <c r="AH28" s="44"/>
      <c r="AI28" s="44"/>
      <c r="AJ28" s="44"/>
      <c r="AK28" s="44"/>
      <c r="AL28" s="10"/>
      <c r="AM28" s="10"/>
      <c r="AN28" s="7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10"/>
    </row>
    <row r="29" spans="1:51" x14ac:dyDescent="0.25">
      <c r="A29" s="7">
        <v>51867</v>
      </c>
      <c r="B29">
        <f t="shared" si="11"/>
        <v>22</v>
      </c>
      <c r="C29" s="26">
        <f t="shared" si="8"/>
        <v>0.37970088567989252</v>
      </c>
      <c r="D29">
        <f t="shared" si="15"/>
        <v>1</v>
      </c>
      <c r="E29">
        <f t="shared" si="15"/>
        <v>1</v>
      </c>
      <c r="F29">
        <f t="shared" si="15"/>
        <v>1</v>
      </c>
      <c r="G29">
        <f t="shared" si="15"/>
        <v>1</v>
      </c>
      <c r="H29">
        <f t="shared" si="15"/>
        <v>1</v>
      </c>
      <c r="I29">
        <f t="shared" si="15"/>
        <v>1</v>
      </c>
      <c r="J29">
        <f t="shared" si="15"/>
        <v>1</v>
      </c>
      <c r="K29">
        <f t="shared" si="15"/>
        <v>1</v>
      </c>
      <c r="L29">
        <f t="shared" si="15"/>
        <v>1</v>
      </c>
      <c r="M29">
        <f t="shared" si="15"/>
        <v>0</v>
      </c>
      <c r="O29" s="7">
        <f t="shared" si="6"/>
        <v>51867</v>
      </c>
      <c r="P29">
        <f>IF(D29=0,0,(1+Inflation)^(SUM(D$7:D29)-1))</f>
        <v>1.4849976676928622</v>
      </c>
      <c r="Q29">
        <f>IF(E29=0,0,(1+Inflation)^(SUM(E$7:E29)-1))</f>
        <v>1.5347450895605734</v>
      </c>
      <c r="R29">
        <f>IF(F29=0,0,(1+Inflation)^(SUM(F$7:F29)-1))</f>
        <v>1.5861590500608529</v>
      </c>
      <c r="S29">
        <f>IF(G29=0,0,(1+Inflation)^(SUM(G$7:G29)-1))</f>
        <v>1.6392953782378914</v>
      </c>
      <c r="T29">
        <f>IF(H29=0,0,(1+Inflation)^(SUM(H$7:H29)-1))</f>
        <v>1.6942117734088613</v>
      </c>
      <c r="U29">
        <f>IF(I29=0,0,(1+Inflation)^(SUM(I$7:I29)-1))</f>
        <v>1.7509678678180582</v>
      </c>
      <c r="V29">
        <f>IF(J29=0,0,(1+Inflation)^(SUM(J$7:J29)-1))</f>
        <v>1.8096252913899635</v>
      </c>
      <c r="W29">
        <f>IF(K29=0,0,(1+Inflation)^(SUM(K$7:K29)-1))</f>
        <v>1.8702477386515275</v>
      </c>
      <c r="X29">
        <f>IF(L29=0,0,(1+Inflation)^(SUM(L$7:L29)-1))</f>
        <v>1.932901037896354</v>
      </c>
      <c r="Y29">
        <f>IF(M29=0,0,(1+Inflation)^(SUM(M$7:M29)-1))</f>
        <v>0</v>
      </c>
      <c r="AA29" s="39">
        <f t="shared" si="10"/>
        <v>3022762.905286028</v>
      </c>
      <c r="AB29" s="35">
        <f t="shared" si="13"/>
        <v>2409661.2466662</v>
      </c>
      <c r="AC29" s="42">
        <f t="shared" si="12"/>
        <v>2777522.2418380966</v>
      </c>
      <c r="AD29" s="35"/>
      <c r="AE29" s="35"/>
      <c r="AF29" s="35"/>
      <c r="AG29" s="44"/>
      <c r="AH29" s="44"/>
      <c r="AI29" s="44"/>
      <c r="AJ29" s="44"/>
      <c r="AK29" s="44"/>
      <c r="AL29" s="10"/>
      <c r="AM29" s="10"/>
      <c r="AN29" s="7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10"/>
    </row>
    <row r="30" spans="1:51" x14ac:dyDescent="0.25">
      <c r="A30" s="7">
        <v>52232</v>
      </c>
      <c r="B30">
        <f t="shared" si="11"/>
        <v>23</v>
      </c>
      <c r="C30" s="26">
        <f t="shared" si="8"/>
        <v>0.36335012983721771</v>
      </c>
      <c r="D30">
        <f t="shared" si="15"/>
        <v>1</v>
      </c>
      <c r="E30">
        <f t="shared" si="15"/>
        <v>1</v>
      </c>
      <c r="F30">
        <f t="shared" si="15"/>
        <v>1</v>
      </c>
      <c r="G30">
        <f t="shared" si="15"/>
        <v>1</v>
      </c>
      <c r="H30">
        <f t="shared" si="15"/>
        <v>1</v>
      </c>
      <c r="I30">
        <f t="shared" si="15"/>
        <v>1</v>
      </c>
      <c r="J30">
        <f t="shared" si="15"/>
        <v>1</v>
      </c>
      <c r="K30">
        <f t="shared" si="15"/>
        <v>1</v>
      </c>
      <c r="L30">
        <f t="shared" si="15"/>
        <v>0</v>
      </c>
      <c r="M30">
        <f t="shared" si="15"/>
        <v>0</v>
      </c>
      <c r="O30" s="7">
        <f t="shared" si="6"/>
        <v>52232</v>
      </c>
      <c r="P30">
        <f>IF(D30=0,0,(1+Inflation)^(SUM(D$7:D30)-1))</f>
        <v>1.5347450895605734</v>
      </c>
      <c r="Q30">
        <f>IF(E30=0,0,(1+Inflation)^(SUM(E$7:E30)-1))</f>
        <v>1.5861590500608529</v>
      </c>
      <c r="R30">
        <f>IF(F30=0,0,(1+Inflation)^(SUM(F$7:F30)-1))</f>
        <v>1.6392953782378914</v>
      </c>
      <c r="S30">
        <f>IF(G30=0,0,(1+Inflation)^(SUM(G$7:G30)-1))</f>
        <v>1.6942117734088613</v>
      </c>
      <c r="T30">
        <f>IF(H30=0,0,(1+Inflation)^(SUM(H$7:H30)-1))</f>
        <v>1.7509678678180582</v>
      </c>
      <c r="U30">
        <f>IF(I30=0,0,(1+Inflation)^(SUM(I$7:I30)-1))</f>
        <v>1.8096252913899635</v>
      </c>
      <c r="V30">
        <f>IF(J30=0,0,(1+Inflation)^(SUM(J$7:J30)-1))</f>
        <v>1.8702477386515275</v>
      </c>
      <c r="W30">
        <f>IF(K30=0,0,(1+Inflation)^(SUM(K$7:K30)-1))</f>
        <v>1.932901037896354</v>
      </c>
      <c r="X30">
        <f>IF(L30=0,0,(1+Inflation)^(SUM(L$7:L30)-1))</f>
        <v>0</v>
      </c>
      <c r="Y30">
        <f>IF(M30=0,0,(1+Inflation)^(SUM(M$7:M30)-1))</f>
        <v>0</v>
      </c>
      <c r="AA30" s="39">
        <f t="shared" si="10"/>
        <v>2558689.6005986654</v>
      </c>
      <c r="AB30" s="35">
        <f t="shared" si="13"/>
        <v>2023077.2711522914</v>
      </c>
      <c r="AC30" s="42">
        <f t="shared" si="12"/>
        <v>2344444.6688201157</v>
      </c>
      <c r="AD30" s="35"/>
      <c r="AE30" s="35"/>
      <c r="AF30" s="35"/>
      <c r="AG30" s="44"/>
      <c r="AH30" s="44"/>
      <c r="AI30" s="44"/>
      <c r="AJ30" s="44"/>
      <c r="AK30" s="44"/>
      <c r="AL30" s="10"/>
      <c r="AM30" s="10"/>
      <c r="AN30" s="7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10"/>
    </row>
    <row r="31" spans="1:51" x14ac:dyDescent="0.25">
      <c r="A31" s="7">
        <v>52597</v>
      </c>
      <c r="B31">
        <f t="shared" si="11"/>
        <v>24</v>
      </c>
      <c r="C31" s="26">
        <f t="shared" si="8"/>
        <v>0.34770347352843806</v>
      </c>
      <c r="D31">
        <f t="shared" si="15"/>
        <v>1</v>
      </c>
      <c r="E31">
        <f t="shared" si="15"/>
        <v>1</v>
      </c>
      <c r="F31">
        <f t="shared" si="15"/>
        <v>1</v>
      </c>
      <c r="G31">
        <f t="shared" si="15"/>
        <v>1</v>
      </c>
      <c r="H31">
        <f t="shared" si="15"/>
        <v>1</v>
      </c>
      <c r="I31">
        <f t="shared" si="15"/>
        <v>1</v>
      </c>
      <c r="J31">
        <f t="shared" si="15"/>
        <v>1</v>
      </c>
      <c r="K31">
        <f t="shared" si="15"/>
        <v>0</v>
      </c>
      <c r="L31">
        <f t="shared" si="15"/>
        <v>0</v>
      </c>
      <c r="M31">
        <f t="shared" si="15"/>
        <v>0</v>
      </c>
      <c r="O31" s="7">
        <f t="shared" si="6"/>
        <v>52597</v>
      </c>
      <c r="P31">
        <f>IF(D31=0,0,(1+Inflation)^(SUM(D$7:D31)-1))</f>
        <v>1.5861590500608529</v>
      </c>
      <c r="Q31">
        <f>IF(E31=0,0,(1+Inflation)^(SUM(E$7:E31)-1))</f>
        <v>1.6392953782378914</v>
      </c>
      <c r="R31">
        <f>IF(F31=0,0,(1+Inflation)^(SUM(F$7:F31)-1))</f>
        <v>1.6942117734088613</v>
      </c>
      <c r="S31">
        <f>IF(G31=0,0,(1+Inflation)^(SUM(G$7:G31)-1))</f>
        <v>1.7509678678180582</v>
      </c>
      <c r="T31">
        <f>IF(H31=0,0,(1+Inflation)^(SUM(H$7:H31)-1))</f>
        <v>1.8096252913899635</v>
      </c>
      <c r="U31">
        <f>IF(I31=0,0,(1+Inflation)^(SUM(I$7:I31)-1))</f>
        <v>1.8702477386515275</v>
      </c>
      <c r="V31">
        <f>IF(J31=0,0,(1+Inflation)^(SUM(J$7:J31)-1))</f>
        <v>1.932901037896354</v>
      </c>
      <c r="W31">
        <f>IF(K31=0,0,(1+Inflation)^(SUM(K$7:K31)-1))</f>
        <v>0</v>
      </c>
      <c r="X31">
        <f>IF(L31=0,0,(1+Inflation)^(SUM(L$7:L31)-1))</f>
        <v>0</v>
      </c>
      <c r="Y31">
        <f>IF(M31=0,0,(1+Inflation)^(SUM(M$7:M31)-1))</f>
        <v>0</v>
      </c>
      <c r="AA31" s="39">
        <f t="shared" si="10"/>
        <v>2206919.6464548931</v>
      </c>
      <c r="AB31" s="35">
        <f t="shared" si="13"/>
        <v>1723918.6469913516</v>
      </c>
      <c r="AC31" s="42">
        <f t="shared" si="12"/>
        <v>2013719.2466694766</v>
      </c>
      <c r="AD31" s="35"/>
      <c r="AE31" s="35"/>
      <c r="AF31" s="35"/>
      <c r="AG31" s="44"/>
      <c r="AH31" s="44"/>
      <c r="AI31" s="44"/>
      <c r="AJ31" s="44"/>
      <c r="AK31" s="44"/>
      <c r="AL31" s="10"/>
      <c r="AM31" s="10"/>
      <c r="AN31" s="7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10"/>
    </row>
    <row r="32" spans="1:51" x14ac:dyDescent="0.25">
      <c r="A32" s="7">
        <v>52963</v>
      </c>
      <c r="B32">
        <f t="shared" si="11"/>
        <v>25</v>
      </c>
      <c r="C32" s="26">
        <f t="shared" si="8"/>
        <v>0.3327305966779312</v>
      </c>
      <c r="D32">
        <f t="shared" si="15"/>
        <v>1</v>
      </c>
      <c r="E32">
        <f t="shared" si="15"/>
        <v>1</v>
      </c>
      <c r="F32">
        <f t="shared" si="15"/>
        <v>1</v>
      </c>
      <c r="G32">
        <f t="shared" si="15"/>
        <v>1</v>
      </c>
      <c r="H32">
        <f t="shared" si="15"/>
        <v>1</v>
      </c>
      <c r="I32">
        <f t="shared" si="15"/>
        <v>1</v>
      </c>
      <c r="J32">
        <f t="shared" si="15"/>
        <v>1</v>
      </c>
      <c r="K32">
        <f t="shared" si="15"/>
        <v>0</v>
      </c>
      <c r="L32">
        <f t="shared" si="15"/>
        <v>0</v>
      </c>
      <c r="M32">
        <f t="shared" si="15"/>
        <v>0</v>
      </c>
      <c r="O32" s="7">
        <f t="shared" si="6"/>
        <v>52963</v>
      </c>
      <c r="P32">
        <f>IF(D32=0,0,(1+Inflation)^(SUM(D$7:D32)-1))</f>
        <v>1.6392953782378914</v>
      </c>
      <c r="Q32">
        <f>IF(E32=0,0,(1+Inflation)^(SUM(E$7:E32)-1))</f>
        <v>1.6942117734088613</v>
      </c>
      <c r="R32">
        <f>IF(F32=0,0,(1+Inflation)^(SUM(F$7:F32)-1))</f>
        <v>1.7509678678180582</v>
      </c>
      <c r="S32">
        <f>IF(G32=0,0,(1+Inflation)^(SUM(G$7:G32)-1))</f>
        <v>1.8096252913899635</v>
      </c>
      <c r="T32">
        <f>IF(H32=0,0,(1+Inflation)^(SUM(H$7:H32)-1))</f>
        <v>1.8702477386515275</v>
      </c>
      <c r="U32">
        <f>IF(I32=0,0,(1+Inflation)^(SUM(I$7:I32)-1))</f>
        <v>1.932901037896354</v>
      </c>
      <c r="V32">
        <f>IF(J32=0,0,(1+Inflation)^(SUM(J$7:J32)-1))</f>
        <v>1.9976532226658823</v>
      </c>
      <c r="W32">
        <f>IF(K32=0,0,(1+Inflation)^(SUM(K$7:K32)-1))</f>
        <v>0</v>
      </c>
      <c r="X32">
        <f>IF(L32=0,0,(1+Inflation)^(SUM(L$7:L32)-1))</f>
        <v>0</v>
      </c>
      <c r="Y32">
        <f>IF(M32=0,0,(1+Inflation)^(SUM(M$7:M32)-1))</f>
        <v>0</v>
      </c>
      <c r="AA32" s="39">
        <f t="shared" si="10"/>
        <v>2280851.4546111319</v>
      </c>
      <c r="AB32" s="35">
        <f t="shared" si="13"/>
        <v>1723918.6469913516</v>
      </c>
      <c r="AC32" s="42">
        <f t="shared" si="12"/>
        <v>2058078.3315632199</v>
      </c>
      <c r="AD32" s="35"/>
      <c r="AE32" s="35"/>
      <c r="AF32" s="35"/>
      <c r="AG32" s="44"/>
      <c r="AH32" s="44"/>
      <c r="AI32" s="44"/>
      <c r="AJ32" s="44"/>
      <c r="AK32" s="44"/>
      <c r="AL32" s="10"/>
      <c r="AM32" s="10"/>
      <c r="AN32" s="7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10"/>
    </row>
    <row r="33" spans="1:51" x14ac:dyDescent="0.25">
      <c r="A33" s="7">
        <v>53328</v>
      </c>
      <c r="B33">
        <f t="shared" si="11"/>
        <v>26</v>
      </c>
      <c r="C33" s="26">
        <f t="shared" si="8"/>
        <v>0.31840248485926437</v>
      </c>
      <c r="D33">
        <f t="shared" si="15"/>
        <v>1</v>
      </c>
      <c r="E33">
        <f t="shared" si="15"/>
        <v>1</v>
      </c>
      <c r="F33">
        <f t="shared" si="15"/>
        <v>1</v>
      </c>
      <c r="G33">
        <f t="shared" si="15"/>
        <v>1</v>
      </c>
      <c r="H33">
        <f t="shared" si="15"/>
        <v>1</v>
      </c>
      <c r="I33">
        <f t="shared" si="15"/>
        <v>1</v>
      </c>
      <c r="J33">
        <f t="shared" si="15"/>
        <v>0</v>
      </c>
      <c r="K33">
        <f t="shared" si="15"/>
        <v>0</v>
      </c>
      <c r="L33">
        <f t="shared" si="15"/>
        <v>0</v>
      </c>
      <c r="M33">
        <f t="shared" si="15"/>
        <v>0</v>
      </c>
      <c r="O33" s="7">
        <f t="shared" si="6"/>
        <v>53328</v>
      </c>
      <c r="P33">
        <f>IF(D33=0,0,(1+Inflation)^(SUM(D$7:D33)-1))</f>
        <v>1.6942117734088613</v>
      </c>
      <c r="Q33">
        <f>IF(E33=0,0,(1+Inflation)^(SUM(E$7:E33)-1))</f>
        <v>1.7509678678180582</v>
      </c>
      <c r="R33">
        <f>IF(F33=0,0,(1+Inflation)^(SUM(F$7:F33)-1))</f>
        <v>1.8096252913899635</v>
      </c>
      <c r="S33">
        <f>IF(G33=0,0,(1+Inflation)^(SUM(G$7:G33)-1))</f>
        <v>1.8702477386515275</v>
      </c>
      <c r="T33">
        <f>IF(H33=0,0,(1+Inflation)^(SUM(H$7:H33)-1))</f>
        <v>1.932901037896354</v>
      </c>
      <c r="U33">
        <f>IF(I33=0,0,(1+Inflation)^(SUM(I$7:I33)-1))</f>
        <v>1.9976532226658823</v>
      </c>
      <c r="V33">
        <f>IF(J33=0,0,(1+Inflation)^(SUM(J$7:J33)-1))</f>
        <v>0</v>
      </c>
      <c r="W33">
        <f>IF(K33=0,0,(1+Inflation)^(SUM(K$7:K33)-1))</f>
        <v>0</v>
      </c>
      <c r="X33">
        <f>IF(L33=0,0,(1+Inflation)^(SUM(L$7:L33)-1))</f>
        <v>0</v>
      </c>
      <c r="Y33">
        <f>IF(M33=0,0,(1+Inflation)^(SUM(M$7:M33)-1))</f>
        <v>0</v>
      </c>
      <c r="AA33" s="39">
        <f t="shared" si="10"/>
        <v>2043444.6382855764</v>
      </c>
      <c r="AB33" s="35">
        <f t="shared" si="13"/>
        <v>1516283.437528051</v>
      </c>
      <c r="AC33" s="42">
        <f t="shared" si="12"/>
        <v>1832580.1579825664</v>
      </c>
      <c r="AD33" s="35"/>
      <c r="AE33" s="35"/>
      <c r="AF33" s="35"/>
      <c r="AG33" s="44"/>
      <c r="AH33" s="44"/>
      <c r="AI33" s="44"/>
      <c r="AJ33" s="44"/>
      <c r="AK33" s="44"/>
      <c r="AL33" s="10"/>
      <c r="AM33" s="10"/>
      <c r="AN33" s="7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10"/>
    </row>
    <row r="34" spans="1:51" x14ac:dyDescent="0.25">
      <c r="A34" s="7">
        <v>53693</v>
      </c>
      <c r="B34">
        <f t="shared" si="11"/>
        <v>27</v>
      </c>
      <c r="C34" s="26">
        <f t="shared" si="8"/>
        <v>0.30469137307106642</v>
      </c>
      <c r="D34">
        <f t="shared" si="15"/>
        <v>1</v>
      </c>
      <c r="E34">
        <f t="shared" si="15"/>
        <v>1</v>
      </c>
      <c r="F34">
        <f t="shared" si="15"/>
        <v>1</v>
      </c>
      <c r="G34">
        <f t="shared" si="15"/>
        <v>1</v>
      </c>
      <c r="H34">
        <f t="shared" si="15"/>
        <v>1</v>
      </c>
      <c r="I34">
        <f t="shared" si="15"/>
        <v>0</v>
      </c>
      <c r="J34">
        <f t="shared" si="15"/>
        <v>0</v>
      </c>
      <c r="K34">
        <f t="shared" si="15"/>
        <v>0</v>
      </c>
      <c r="L34">
        <f t="shared" si="15"/>
        <v>0</v>
      </c>
      <c r="M34">
        <f t="shared" si="15"/>
        <v>0</v>
      </c>
      <c r="O34" s="7">
        <f t="shared" si="6"/>
        <v>53693</v>
      </c>
      <c r="P34">
        <f>IF(D34=0,0,(1+Inflation)^(SUM(D$7:D34)-1))</f>
        <v>1.7509678678180582</v>
      </c>
      <c r="Q34">
        <f>IF(E34=0,0,(1+Inflation)^(SUM(E$7:E34)-1))</f>
        <v>1.8096252913899635</v>
      </c>
      <c r="R34">
        <f>IF(F34=0,0,(1+Inflation)^(SUM(F$7:F34)-1))</f>
        <v>1.8702477386515275</v>
      </c>
      <c r="S34">
        <f>IF(G34=0,0,(1+Inflation)^(SUM(G$7:G34)-1))</f>
        <v>1.932901037896354</v>
      </c>
      <c r="T34">
        <f>IF(H34=0,0,(1+Inflation)^(SUM(H$7:H34)-1))</f>
        <v>1.9976532226658823</v>
      </c>
      <c r="U34">
        <f>IF(I34=0,0,(1+Inflation)^(SUM(I$7:I34)-1))</f>
        <v>0</v>
      </c>
      <c r="V34">
        <f>IF(J34=0,0,(1+Inflation)^(SUM(J$7:J34)-1))</f>
        <v>0</v>
      </c>
      <c r="W34">
        <f>IF(K34=0,0,(1+Inflation)^(SUM(K$7:K34)-1))</f>
        <v>0</v>
      </c>
      <c r="X34">
        <f>IF(L34=0,0,(1+Inflation)^(SUM(L$7:L34)-1))</f>
        <v>0</v>
      </c>
      <c r="Y34">
        <f>IF(M34=0,0,(1+Inflation)^(SUM(M$7:M34)-1))</f>
        <v>0</v>
      </c>
      <c r="AA34" s="39">
        <f t="shared" si="10"/>
        <v>1694855.9633318554</v>
      </c>
      <c r="AB34" s="35">
        <f t="shared" si="13"/>
        <v>1240347.1723202434</v>
      </c>
      <c r="AC34" s="42">
        <f t="shared" si="12"/>
        <v>1513052.4469272105</v>
      </c>
      <c r="AD34" s="35"/>
      <c r="AE34" s="35"/>
      <c r="AF34" s="35"/>
      <c r="AG34" s="44"/>
      <c r="AH34" s="44"/>
      <c r="AI34" s="44"/>
      <c r="AJ34" s="44"/>
      <c r="AK34" s="44"/>
      <c r="AL34" s="10"/>
      <c r="AM34" s="10"/>
      <c r="AN34" s="7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10"/>
    </row>
    <row r="35" spans="1:51" ht="19.5" customHeight="1" x14ac:dyDescent="0.25">
      <c r="A35" s="7">
        <v>54058</v>
      </c>
      <c r="B35">
        <f t="shared" si="11"/>
        <v>28</v>
      </c>
      <c r="C35" s="26">
        <f t="shared" si="8"/>
        <v>0.2915706919340349</v>
      </c>
      <c r="D35">
        <f t="shared" si="15"/>
        <v>1</v>
      </c>
      <c r="E35">
        <f t="shared" si="15"/>
        <v>1</v>
      </c>
      <c r="F35">
        <f t="shared" si="15"/>
        <v>1</v>
      </c>
      <c r="G35">
        <f t="shared" si="15"/>
        <v>1</v>
      </c>
      <c r="H35">
        <f t="shared" si="15"/>
        <v>1</v>
      </c>
      <c r="I35">
        <f t="shared" si="15"/>
        <v>0</v>
      </c>
      <c r="J35">
        <f t="shared" si="15"/>
        <v>0</v>
      </c>
      <c r="K35">
        <f t="shared" si="15"/>
        <v>0</v>
      </c>
      <c r="L35">
        <f t="shared" si="15"/>
        <v>0</v>
      </c>
      <c r="M35">
        <f t="shared" si="15"/>
        <v>0</v>
      </c>
      <c r="O35" s="7">
        <f t="shared" si="6"/>
        <v>54058</v>
      </c>
      <c r="P35">
        <f>IF(D35=0,0,(1+Inflation)^(SUM(D$7:D35)-1))</f>
        <v>1.8096252913899635</v>
      </c>
      <c r="Q35">
        <f>IF(E35=0,0,(1+Inflation)^(SUM(E$7:E35)-1))</f>
        <v>1.8702477386515275</v>
      </c>
      <c r="R35">
        <f>IF(F35=0,0,(1+Inflation)^(SUM(F$7:F35)-1))</f>
        <v>1.932901037896354</v>
      </c>
      <c r="S35">
        <f>IF(G35=0,0,(1+Inflation)^(SUM(G$7:G35)-1))</f>
        <v>1.9976532226658823</v>
      </c>
      <c r="T35">
        <f>IF(H35=0,0,(1+Inflation)^(SUM(H$7:H35)-1))</f>
        <v>2.0645746056251895</v>
      </c>
      <c r="U35">
        <f>IF(I35=0,0,(1+Inflation)^(SUM(I$7:I35)-1))</f>
        <v>0</v>
      </c>
      <c r="V35">
        <f>IF(J35=0,0,(1+Inflation)^(SUM(J$7:J35)-1))</f>
        <v>0</v>
      </c>
      <c r="W35">
        <f>IF(K35=0,0,(1+Inflation)^(SUM(K$7:K35)-1))</f>
        <v>0</v>
      </c>
      <c r="X35">
        <f>IF(L35=0,0,(1+Inflation)^(SUM(L$7:L35)-1))</f>
        <v>0</v>
      </c>
      <c r="Y35">
        <f>IF(M35=0,0,(1+Inflation)^(SUM(M$7:M35)-1))</f>
        <v>0</v>
      </c>
      <c r="AA35" s="39">
        <f t="shared" si="10"/>
        <v>1751633.6381034728</v>
      </c>
      <c r="AB35" s="35">
        <f t="shared" si="13"/>
        <v>1240347.1723202434</v>
      </c>
      <c r="AC35" s="42">
        <f t="shared" si="12"/>
        <v>1547119.0517901811</v>
      </c>
      <c r="AD35" s="35"/>
      <c r="AE35" s="35"/>
      <c r="AF35" s="35"/>
      <c r="AG35" s="44"/>
      <c r="AH35" s="44"/>
      <c r="AI35" s="44"/>
      <c r="AJ35" s="44"/>
      <c r="AK35" s="44"/>
      <c r="AL35" s="10"/>
      <c r="AM35" s="10"/>
      <c r="AN35" s="7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10"/>
    </row>
    <row r="36" spans="1:51" x14ac:dyDescent="0.25">
      <c r="A36" s="7">
        <v>54424</v>
      </c>
      <c r="B36">
        <f t="shared" si="11"/>
        <v>29</v>
      </c>
      <c r="C36" s="26">
        <f t="shared" si="8"/>
        <v>0.27901501620481806</v>
      </c>
      <c r="D36">
        <f t="shared" si="15"/>
        <v>1</v>
      </c>
      <c r="E36">
        <f t="shared" si="15"/>
        <v>1</v>
      </c>
      <c r="F36">
        <f t="shared" si="15"/>
        <v>1</v>
      </c>
      <c r="G36">
        <f t="shared" si="15"/>
        <v>1</v>
      </c>
      <c r="H36">
        <f t="shared" si="15"/>
        <v>0</v>
      </c>
      <c r="I36">
        <f t="shared" si="15"/>
        <v>0</v>
      </c>
      <c r="J36">
        <f t="shared" si="15"/>
        <v>0</v>
      </c>
      <c r="K36">
        <f t="shared" si="15"/>
        <v>0</v>
      </c>
      <c r="L36">
        <f t="shared" si="15"/>
        <v>0</v>
      </c>
      <c r="M36">
        <f t="shared" si="15"/>
        <v>0</v>
      </c>
      <c r="O36" s="7">
        <f t="shared" si="6"/>
        <v>54424</v>
      </c>
      <c r="P36">
        <f>IF(D36=0,0,(1+Inflation)^(SUM(D$7:D36)-1))</f>
        <v>1.8702477386515275</v>
      </c>
      <c r="Q36">
        <f>IF(E36=0,0,(1+Inflation)^(SUM(E$7:E36)-1))</f>
        <v>1.932901037896354</v>
      </c>
      <c r="R36">
        <f>IF(F36=0,0,(1+Inflation)^(SUM(F$7:F36)-1))</f>
        <v>1.9976532226658823</v>
      </c>
      <c r="S36">
        <f>IF(G36=0,0,(1+Inflation)^(SUM(G$7:G36)-1))</f>
        <v>2.0645746056251895</v>
      </c>
      <c r="T36">
        <f>IF(H36=0,0,(1+Inflation)^(SUM(H$7:H36)-1))</f>
        <v>0</v>
      </c>
      <c r="U36">
        <f>IF(I36=0,0,(1+Inflation)^(SUM(I$7:I36)-1))</f>
        <v>0</v>
      </c>
      <c r="V36">
        <f>IF(J36=0,0,(1+Inflation)^(SUM(J$7:J36)-1))</f>
        <v>0</v>
      </c>
      <c r="W36">
        <f>IF(K36=0,0,(1+Inflation)^(SUM(K$7:K36)-1))</f>
        <v>0</v>
      </c>
      <c r="X36">
        <f>IF(L36=0,0,(1+Inflation)^(SUM(L$7:L36)-1))</f>
        <v>0</v>
      </c>
      <c r="Y36">
        <f>IF(M36=0,0,(1+Inflation)^(SUM(M$7:M36)-1))</f>
        <v>0</v>
      </c>
      <c r="AA36" s="39">
        <f t="shared" si="10"/>
        <v>1535061.1816960806</v>
      </c>
      <c r="AB36" s="35">
        <f t="shared" si="13"/>
        <v>1064130.448499416</v>
      </c>
      <c r="AC36" s="42">
        <f t="shared" si="12"/>
        <v>1346688.8884174149</v>
      </c>
      <c r="AD36" s="35"/>
      <c r="AE36" s="35"/>
      <c r="AF36" s="35"/>
      <c r="AG36" s="44"/>
      <c r="AH36" s="44"/>
      <c r="AI36" s="44"/>
      <c r="AJ36" s="44"/>
      <c r="AK36" s="44"/>
      <c r="AL36" s="10"/>
      <c r="AM36" s="10"/>
      <c r="AN36" s="7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10"/>
    </row>
    <row r="37" spans="1:51" x14ac:dyDescent="0.25">
      <c r="A37" s="7">
        <v>54789</v>
      </c>
      <c r="B37">
        <f t="shared" si="11"/>
        <v>30</v>
      </c>
      <c r="C37" s="26">
        <f t="shared" si="8"/>
        <v>0.26700001550700303</v>
      </c>
      <c r="D37">
        <f t="shared" si="15"/>
        <v>1</v>
      </c>
      <c r="E37">
        <f t="shared" si="15"/>
        <v>1</v>
      </c>
      <c r="F37">
        <f t="shared" si="15"/>
        <v>1</v>
      </c>
      <c r="G37">
        <f t="shared" si="15"/>
        <v>0</v>
      </c>
      <c r="H37">
        <f t="shared" si="15"/>
        <v>0</v>
      </c>
      <c r="I37">
        <f t="shared" si="15"/>
        <v>0</v>
      </c>
      <c r="J37">
        <f t="shared" si="15"/>
        <v>0</v>
      </c>
      <c r="K37">
        <f t="shared" si="15"/>
        <v>0</v>
      </c>
      <c r="L37">
        <f t="shared" si="15"/>
        <v>0</v>
      </c>
      <c r="M37">
        <f t="shared" si="15"/>
        <v>0</v>
      </c>
      <c r="O37" s="7">
        <f t="shared" si="6"/>
        <v>54789</v>
      </c>
      <c r="P37">
        <f>IF(D37=0,0,(1+Inflation)^(SUM(D$7:D37)-1))</f>
        <v>1.932901037896354</v>
      </c>
      <c r="Q37">
        <f>IF(E37=0,0,(1+Inflation)^(SUM(E$7:E37)-1))</f>
        <v>1.9976532226658823</v>
      </c>
      <c r="R37">
        <f>IF(F37=0,0,(1+Inflation)^(SUM(F$7:F37)-1))</f>
        <v>2.0645746056251895</v>
      </c>
      <c r="S37">
        <f>IF(G37=0,0,(1+Inflation)^(SUM(G$7:G37)-1))</f>
        <v>0</v>
      </c>
      <c r="T37">
        <f>IF(H37=0,0,(1+Inflation)^(SUM(H$7:H37)-1))</f>
        <v>0</v>
      </c>
      <c r="U37">
        <f>IF(I37=0,0,(1+Inflation)^(SUM(I$7:I37)-1))</f>
        <v>0</v>
      </c>
      <c r="V37">
        <f>IF(J37=0,0,(1+Inflation)^(SUM(J$7:J37)-1))</f>
        <v>0</v>
      </c>
      <c r="W37">
        <f>IF(K37=0,0,(1+Inflation)^(SUM(K$7:K37)-1))</f>
        <v>0</v>
      </c>
      <c r="X37">
        <f>IF(L37=0,0,(1+Inflation)^(SUM(L$7:L37)-1))</f>
        <v>0</v>
      </c>
      <c r="Y37">
        <f>IF(M37=0,0,(1+Inflation)^(SUM(M$7:M37)-1))</f>
        <v>0</v>
      </c>
      <c r="AA37" s="39">
        <f t="shared" si="10"/>
        <v>1270692.5287556818</v>
      </c>
      <c r="AB37" s="35">
        <f t="shared" si="13"/>
        <v>861959.32349567581</v>
      </c>
      <c r="AC37" s="42">
        <f t="shared" si="12"/>
        <v>1107199.2466516793</v>
      </c>
      <c r="AD37" s="35"/>
      <c r="AE37" s="35"/>
      <c r="AF37" s="35"/>
      <c r="AG37" s="44"/>
      <c r="AH37" s="44"/>
      <c r="AI37" s="44"/>
      <c r="AJ37" s="44"/>
      <c r="AK37" s="44"/>
      <c r="AL37" s="10"/>
      <c r="AM37" s="10"/>
      <c r="AN37" s="7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10"/>
    </row>
    <row r="38" spans="1:51" x14ac:dyDescent="0.25">
      <c r="A38" s="7">
        <v>55154</v>
      </c>
      <c r="B38">
        <f t="shared" si="11"/>
        <v>31</v>
      </c>
      <c r="C38" s="26">
        <f t="shared" si="8"/>
        <v>0.2555024071837349</v>
      </c>
      <c r="D38">
        <f t="shared" si="15"/>
        <v>1</v>
      </c>
      <c r="E38">
        <f t="shared" si="15"/>
        <v>1</v>
      </c>
      <c r="F38">
        <f t="shared" si="15"/>
        <v>1</v>
      </c>
      <c r="G38">
        <f t="shared" si="15"/>
        <v>0</v>
      </c>
      <c r="H38">
        <f t="shared" si="15"/>
        <v>0</v>
      </c>
      <c r="I38">
        <f t="shared" si="15"/>
        <v>0</v>
      </c>
      <c r="J38">
        <f t="shared" si="15"/>
        <v>0</v>
      </c>
      <c r="K38">
        <f t="shared" si="15"/>
        <v>0</v>
      </c>
      <c r="L38">
        <f t="shared" si="15"/>
        <v>0</v>
      </c>
      <c r="M38">
        <f t="shared" si="15"/>
        <v>0</v>
      </c>
      <c r="O38" s="7">
        <f t="shared" si="6"/>
        <v>55154</v>
      </c>
      <c r="P38">
        <f>IF(D38=0,0,(1+Inflation)^(SUM(D$7:D38)-1))</f>
        <v>1.9976532226658823</v>
      </c>
      <c r="Q38">
        <f>IF(E38=0,0,(1+Inflation)^(SUM(E$7:E38)-1))</f>
        <v>2.0645746056251895</v>
      </c>
      <c r="R38">
        <f>IF(F38=0,0,(1+Inflation)^(SUM(F$7:F38)-1))</f>
        <v>2.1337378549136337</v>
      </c>
      <c r="S38">
        <f>IF(G38=0,0,(1+Inflation)^(SUM(G$7:G38)-1))</f>
        <v>0</v>
      </c>
      <c r="T38">
        <f>IF(H38=0,0,(1+Inflation)^(SUM(H$7:H38)-1))</f>
        <v>0</v>
      </c>
      <c r="U38">
        <f>IF(I38=0,0,(1+Inflation)^(SUM(I$7:I38)-1))</f>
        <v>0</v>
      </c>
      <c r="V38">
        <f>IF(J38=0,0,(1+Inflation)^(SUM(J$7:J38)-1))</f>
        <v>0</v>
      </c>
      <c r="W38">
        <f>IF(K38=0,0,(1+Inflation)^(SUM(K$7:K38)-1))</f>
        <v>0</v>
      </c>
      <c r="X38">
        <f>IF(L38=0,0,(1+Inflation)^(SUM(L$7:L38)-1))</f>
        <v>0</v>
      </c>
      <c r="Y38">
        <f>IF(M38=0,0,(1+Inflation)^(SUM(M$7:M38)-1))</f>
        <v>0</v>
      </c>
      <c r="AA38" s="39">
        <f t="shared" si="10"/>
        <v>1313260.7284689974</v>
      </c>
      <c r="AB38" s="35">
        <f t="shared" si="13"/>
        <v>861959.32349567581</v>
      </c>
      <c r="AC38" s="42">
        <f t="shared" si="12"/>
        <v>1132740.1664796688</v>
      </c>
      <c r="AD38" s="35"/>
      <c r="AE38" s="35"/>
      <c r="AF38" s="35"/>
      <c r="AG38" s="44"/>
      <c r="AH38" s="44"/>
      <c r="AI38" s="44"/>
      <c r="AJ38" s="44"/>
      <c r="AK38" s="44"/>
      <c r="AL38" s="10"/>
      <c r="AM38" s="10"/>
      <c r="AN38" s="7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10"/>
    </row>
    <row r="39" spans="1:51" x14ac:dyDescent="0.25">
      <c r="A39" s="7">
        <v>55519</v>
      </c>
      <c r="B39">
        <f t="shared" si="11"/>
        <v>32</v>
      </c>
      <c r="C39" s="26">
        <f t="shared" si="8"/>
        <v>0.24449991118060768</v>
      </c>
      <c r="D39">
        <f t="shared" si="15"/>
        <v>1</v>
      </c>
      <c r="E39">
        <f t="shared" si="15"/>
        <v>1</v>
      </c>
      <c r="F39">
        <f t="shared" si="15"/>
        <v>0</v>
      </c>
      <c r="G39">
        <f t="shared" si="15"/>
        <v>0</v>
      </c>
      <c r="H39">
        <f t="shared" si="15"/>
        <v>0</v>
      </c>
      <c r="I39">
        <f t="shared" si="15"/>
        <v>0</v>
      </c>
      <c r="J39">
        <f t="shared" si="15"/>
        <v>0</v>
      </c>
      <c r="K39">
        <f t="shared" si="15"/>
        <v>0</v>
      </c>
      <c r="L39">
        <f t="shared" si="15"/>
        <v>0</v>
      </c>
      <c r="M39">
        <f t="shared" si="15"/>
        <v>0</v>
      </c>
      <c r="O39" s="7">
        <f t="shared" si="6"/>
        <v>55519</v>
      </c>
      <c r="P39">
        <f>IF(D39=0,0,(1+Inflation)^(SUM(D$7:D39)-1))</f>
        <v>2.0645746056251895</v>
      </c>
      <c r="Q39">
        <f>IF(E39=0,0,(1+Inflation)^(SUM(E$7:E39)-1))</f>
        <v>2.1337378549136337</v>
      </c>
      <c r="R39">
        <f>IF(F39=0,0,(1+Inflation)^(SUM(F$7:F39)-1))</f>
        <v>0</v>
      </c>
      <c r="S39">
        <f>IF(G39=0,0,(1+Inflation)^(SUM(G$7:G39)-1))</f>
        <v>0</v>
      </c>
      <c r="T39">
        <f>IF(H39=0,0,(1+Inflation)^(SUM(H$7:H39)-1))</f>
        <v>0</v>
      </c>
      <c r="U39">
        <f>IF(I39=0,0,(1+Inflation)^(SUM(I$7:I39)-1))</f>
        <v>0</v>
      </c>
      <c r="V39">
        <f>IF(J39=0,0,(1+Inflation)^(SUM(J$7:J39)-1))</f>
        <v>0</v>
      </c>
      <c r="W39">
        <f>IF(K39=0,0,(1+Inflation)^(SUM(K$7:K39)-1))</f>
        <v>0</v>
      </c>
      <c r="X39">
        <f>IF(L39=0,0,(1+Inflation)^(SUM(L$7:L39)-1))</f>
        <v>0</v>
      </c>
      <c r="Y39">
        <f>IF(M39=0,0,(1+Inflation)^(SUM(M$7:M39)-1))</f>
        <v>0</v>
      </c>
      <c r="AA39" s="39">
        <f t="shared" si="10"/>
        <v>757435.64700222737</v>
      </c>
      <c r="AB39" s="35">
        <f t="shared" si="13"/>
        <v>490401.58024555881</v>
      </c>
      <c r="AC39" s="42">
        <f t="shared" si="12"/>
        <v>650622.02029955992</v>
      </c>
      <c r="AD39" s="35"/>
      <c r="AE39" s="35"/>
      <c r="AF39" s="35"/>
      <c r="AG39" s="44"/>
      <c r="AH39" s="44"/>
      <c r="AI39" s="44"/>
      <c r="AJ39" s="44"/>
      <c r="AK39" s="44"/>
      <c r="AL39" s="10"/>
      <c r="AM39" s="10"/>
      <c r="AN39" s="7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10"/>
    </row>
    <row r="40" spans="1:51" x14ac:dyDescent="0.25">
      <c r="A40" s="7">
        <v>55885</v>
      </c>
      <c r="B40">
        <f t="shared" si="11"/>
        <v>33</v>
      </c>
      <c r="C40" s="26">
        <f t="shared" si="8"/>
        <v>0.23397120687139494</v>
      </c>
      <c r="D40">
        <f t="shared" si="15"/>
        <v>1</v>
      </c>
      <c r="E40">
        <f t="shared" si="15"/>
        <v>0</v>
      </c>
      <c r="F40">
        <f t="shared" si="15"/>
        <v>0</v>
      </c>
      <c r="G40">
        <f t="shared" si="15"/>
        <v>0</v>
      </c>
      <c r="H40">
        <f t="shared" si="15"/>
        <v>0</v>
      </c>
      <c r="I40">
        <f t="shared" si="15"/>
        <v>0</v>
      </c>
      <c r="J40">
        <f t="shared" si="15"/>
        <v>0</v>
      </c>
      <c r="K40">
        <f t="shared" si="15"/>
        <v>0</v>
      </c>
      <c r="L40">
        <f t="shared" si="15"/>
        <v>0</v>
      </c>
      <c r="M40">
        <f t="shared" si="15"/>
        <v>0</v>
      </c>
      <c r="O40" s="7">
        <f t="shared" si="6"/>
        <v>55885</v>
      </c>
      <c r="P40">
        <f>IF(D40=0,0,(1+Inflation)^(SUM(D$7:D40)-1))</f>
        <v>2.1337378549136337</v>
      </c>
      <c r="Q40">
        <f>IF(E40=0,0,(1+Inflation)^(SUM(E$7:E40)-1))</f>
        <v>0</v>
      </c>
      <c r="R40">
        <f>IF(F40=0,0,(1+Inflation)^(SUM(F$7:F40)-1))</f>
        <v>0</v>
      </c>
      <c r="S40">
        <f>IF(G40=0,0,(1+Inflation)^(SUM(G$7:G40)-1))</f>
        <v>0</v>
      </c>
      <c r="T40">
        <f>IF(H40=0,0,(1+Inflation)^(SUM(H$7:H40)-1))</f>
        <v>0</v>
      </c>
      <c r="U40">
        <f>IF(I40=0,0,(1+Inflation)^(SUM(I$7:I40)-1))</f>
        <v>0</v>
      </c>
      <c r="V40">
        <f>IF(J40=0,0,(1+Inflation)^(SUM(J$7:J40)-1))</f>
        <v>0</v>
      </c>
      <c r="W40">
        <f>IF(K40=0,0,(1+Inflation)^(SUM(K$7:K40)-1))</f>
        <v>0</v>
      </c>
      <c r="X40">
        <f>IF(L40=0,0,(1+Inflation)^(SUM(L$7:L40)-1))</f>
        <v>0</v>
      </c>
      <c r="Y40">
        <f>IF(M40=0,0,(1+Inflation)^(SUM(M$7:M40)-1))</f>
        <v>0</v>
      </c>
      <c r="AA40" s="39">
        <f t="shared" si="10"/>
        <v>264583.49400929059</v>
      </c>
      <c r="AB40" s="35">
        <f t="shared" si="13"/>
        <v>169386.61824637686</v>
      </c>
      <c r="AC40" s="42">
        <f t="shared" si="12"/>
        <v>226504.74370412511</v>
      </c>
      <c r="AD40" s="35"/>
      <c r="AE40" s="35"/>
      <c r="AF40" s="35"/>
      <c r="AG40" s="44"/>
      <c r="AH40" s="44"/>
      <c r="AI40" s="44"/>
      <c r="AJ40" s="44"/>
      <c r="AK40" s="44"/>
      <c r="AL40" s="10"/>
      <c r="AM40" s="10"/>
      <c r="AN40" s="7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10"/>
    </row>
    <row r="41" spans="1:51" ht="15.75" thickBot="1" x14ac:dyDescent="0.3">
      <c r="A41" s="7">
        <v>56250</v>
      </c>
      <c r="B41">
        <f t="shared" si="11"/>
        <v>34</v>
      </c>
      <c r="C41" s="26">
        <f t="shared" si="8"/>
        <v>0.22389589174296168</v>
      </c>
      <c r="D41">
        <f t="shared" si="15"/>
        <v>1</v>
      </c>
      <c r="E41">
        <f t="shared" si="15"/>
        <v>0</v>
      </c>
      <c r="F41">
        <f t="shared" si="15"/>
        <v>0</v>
      </c>
      <c r="G41">
        <f t="shared" si="15"/>
        <v>0</v>
      </c>
      <c r="H41">
        <f t="shared" si="15"/>
        <v>0</v>
      </c>
      <c r="I41">
        <f t="shared" si="15"/>
        <v>0</v>
      </c>
      <c r="J41">
        <f t="shared" si="15"/>
        <v>0</v>
      </c>
      <c r="K41">
        <f t="shared" si="15"/>
        <v>0</v>
      </c>
      <c r="L41">
        <f t="shared" si="15"/>
        <v>0</v>
      </c>
      <c r="M41">
        <f t="shared" si="15"/>
        <v>0</v>
      </c>
      <c r="O41" s="7">
        <f t="shared" si="6"/>
        <v>56250</v>
      </c>
      <c r="P41">
        <f>IF(D41=0,0,(1+Inflation)^(SUM(D$7:D41)-1))</f>
        <v>2.2052180730532407</v>
      </c>
      <c r="Q41">
        <f>IF(E41=0,0,(1+Inflation)^(SUM(E$7:E41)-1))</f>
        <v>0</v>
      </c>
      <c r="R41">
        <f>IF(F41=0,0,(1+Inflation)^(SUM(F$7:F41)-1))</f>
        <v>0</v>
      </c>
      <c r="S41">
        <f>IF(G41=0,0,(1+Inflation)^(SUM(G$7:G41)-1))</f>
        <v>0</v>
      </c>
      <c r="T41">
        <f>IF(H41=0,0,(1+Inflation)^(SUM(H$7:H41)-1))</f>
        <v>0</v>
      </c>
      <c r="U41">
        <f>IF(I41=0,0,(1+Inflation)^(SUM(I$7:I41)-1))</f>
        <v>0</v>
      </c>
      <c r="V41">
        <f>IF(J41=0,0,(1+Inflation)^(SUM(J$7:J41)-1))</f>
        <v>0</v>
      </c>
      <c r="W41">
        <f>IF(K41=0,0,(1+Inflation)^(SUM(K$7:K41)-1))</f>
        <v>0</v>
      </c>
      <c r="X41">
        <f>IF(L41=0,0,(1+Inflation)^(SUM(L$7:L41)-1))</f>
        <v>0</v>
      </c>
      <c r="Y41">
        <f>IF(M41=0,0,(1+Inflation)^(SUM(M$7:M41)-1))</f>
        <v>0</v>
      </c>
      <c r="AA41" s="40">
        <f t="shared" si="10"/>
        <v>273447.04105860187</v>
      </c>
      <c r="AB41" s="48">
        <f t="shared" si="13"/>
        <v>169386.61824637686</v>
      </c>
      <c r="AC41" s="43">
        <f t="shared" si="12"/>
        <v>231822.87193371187</v>
      </c>
      <c r="AD41" s="35"/>
      <c r="AE41" s="35"/>
      <c r="AF41" s="35"/>
      <c r="AG41" s="44"/>
      <c r="AH41" s="44"/>
      <c r="AI41" s="44"/>
      <c r="AJ41" s="44"/>
      <c r="AK41" s="44"/>
      <c r="AL41" s="10"/>
      <c r="AM41" s="10"/>
      <c r="AN41" s="7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10"/>
    </row>
    <row r="42" spans="1:51" x14ac:dyDescent="0.25">
      <c r="A42" s="7"/>
    </row>
    <row r="43" spans="1:51" x14ac:dyDescent="0.25">
      <c r="A43" s="7"/>
    </row>
  </sheetData>
  <mergeCells count="11">
    <mergeCell ref="A4:C4"/>
    <mergeCell ref="A3:C3"/>
    <mergeCell ref="A2:C2"/>
    <mergeCell ref="D1:M1"/>
    <mergeCell ref="P5:Y5"/>
    <mergeCell ref="AG5:AK5"/>
    <mergeCell ref="AO5:AX5"/>
    <mergeCell ref="AO4:AY4"/>
    <mergeCell ref="D5:M5"/>
    <mergeCell ref="P1:Y1"/>
    <mergeCell ref="AE3:AE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E43CE9-F9D2-45E8-84AA-C8184C7C56A3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cfdab824-e670-41f2-a5ee-7d4504103506"/>
    <ds:schemaRef ds:uri="http://purl.org/dc/elements/1.1/"/>
    <ds:schemaRef ds:uri="http://schemas.microsoft.com/office/infopath/2007/PartnerControls"/>
    <ds:schemaRef ds:uri="e0a82e4c-fab7-409b-9177-d9582bcd9bf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9AF54DB-EFFB-4827-8DF2-926A313A69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921980-03D3-4343-A1F8-EA85039F94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Parameters</vt:lpstr>
      <vt:lpstr>Data</vt:lpstr>
      <vt:lpstr>Cashflows Pre &amp; Post PIE</vt:lpstr>
      <vt:lpstr>CalculationDate</vt:lpstr>
      <vt:lpstr>Discount_rate</vt:lpstr>
      <vt:lpstr>Enhanced_Transfer_Value_uptake_rate</vt:lpstr>
      <vt:lpstr>Enhancement</vt:lpstr>
      <vt:lpstr>Inflation</vt:lpstr>
      <vt:lpstr>LifeExpectancy</vt:lpstr>
      <vt:lpstr>lump_sum_take_up_rate</vt:lpstr>
      <vt:lpstr>Net_i</vt:lpstr>
      <vt:lpstr>Pension_amounts</vt:lpstr>
      <vt:lpstr>Pension_Increase_Exchange_Take_up_rate</vt:lpstr>
      <vt:lpstr>PIE_ratio</vt:lpstr>
      <vt:lpstr>Take_up_rate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Havers</dc:creator>
  <cp:lastModifiedBy>Rosie Brooks</cp:lastModifiedBy>
  <dcterms:created xsi:type="dcterms:W3CDTF">2018-04-21T21:28:16Z</dcterms:created>
  <dcterms:modified xsi:type="dcterms:W3CDTF">2025-11-12T13:47:26Z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